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11520"/>
  </bookViews>
  <sheets>
    <sheet name="KU Juri" sheetId="15" r:id="rId1"/>
    <sheet name="KU Total" sheetId="7" r:id="rId2"/>
    <sheet name="actual data" sheetId="1" r:id="rId3"/>
    <sheet name="data for base" sheetId="14" r:id="rId4"/>
    <sheet name="2017 thru 2020" sheetId="8" r:id="rId5"/>
    <sheet name="test yr" sheetId="9" r:id="rId6"/>
    <sheet name="Juri %" sheetId="16" r:id="rId7"/>
  </sheets>
  <definedNames>
    <definedName name="_xlnm._FilterDatabase" localSheetId="4" hidden="1">'2017 thru 2020'!$A$1:$K$48</definedName>
    <definedName name="_xlnm._FilterDatabase" localSheetId="2" hidden="1">'actual data'!$A$1:$P$1</definedName>
    <definedName name="_xlnm._FilterDatabase" localSheetId="3" hidden="1">'data for base'!$A$1:$R$236</definedName>
    <definedName name="_xlnm._FilterDatabase" localSheetId="5" hidden="1">'test yr'!$A$1:$U$61</definedName>
    <definedName name="_xlnm.Print_Titles" localSheetId="0">'KU Juri'!$1:$2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5" l="1"/>
  <c r="I4" i="15"/>
  <c r="J4" i="15"/>
  <c r="K4" i="15"/>
  <c r="L4" i="15"/>
  <c r="M4" i="15"/>
  <c r="H5" i="15"/>
  <c r="I5" i="15"/>
  <c r="J5" i="15"/>
  <c r="K5" i="15"/>
  <c r="L5" i="15"/>
  <c r="M5" i="15"/>
  <c r="H6" i="15"/>
  <c r="I6" i="15"/>
  <c r="J6" i="15"/>
  <c r="K6" i="15"/>
  <c r="L6" i="15"/>
  <c r="M6" i="15"/>
  <c r="H7" i="15"/>
  <c r="I7" i="15"/>
  <c r="J7" i="15"/>
  <c r="K7" i="15"/>
  <c r="L7" i="15"/>
  <c r="M7" i="15"/>
  <c r="H8" i="15"/>
  <c r="I8" i="15"/>
  <c r="J8" i="15"/>
  <c r="K8" i="15"/>
  <c r="L8" i="15"/>
  <c r="M8" i="15"/>
  <c r="H9" i="15"/>
  <c r="I9" i="15"/>
  <c r="J9" i="15"/>
  <c r="K9" i="15"/>
  <c r="L9" i="15"/>
  <c r="M9" i="15"/>
  <c r="H10" i="15"/>
  <c r="I10" i="15"/>
  <c r="J10" i="15"/>
  <c r="K10" i="15"/>
  <c r="L10" i="15"/>
  <c r="M10" i="15"/>
  <c r="H11" i="15"/>
  <c r="I11" i="15"/>
  <c r="J11" i="15"/>
  <c r="K11" i="15"/>
  <c r="L11" i="15"/>
  <c r="M11" i="15"/>
  <c r="H12" i="15"/>
  <c r="I12" i="15"/>
  <c r="J12" i="15"/>
  <c r="K12" i="15"/>
  <c r="L12" i="15"/>
  <c r="M12" i="15"/>
  <c r="H13" i="15"/>
  <c r="I13" i="15"/>
  <c r="J13" i="15"/>
  <c r="K13" i="15"/>
  <c r="L13" i="15"/>
  <c r="M13" i="15"/>
  <c r="H14" i="15"/>
  <c r="I14" i="15"/>
  <c r="J14" i="15"/>
  <c r="K14" i="15"/>
  <c r="L14" i="15"/>
  <c r="M14" i="15"/>
  <c r="H15" i="15"/>
  <c r="I15" i="15"/>
  <c r="J15" i="15"/>
  <c r="K15" i="15"/>
  <c r="L15" i="15"/>
  <c r="M15" i="15"/>
  <c r="H16" i="15"/>
  <c r="I16" i="15"/>
  <c r="J16" i="15"/>
  <c r="K16" i="15"/>
  <c r="L16" i="15"/>
  <c r="M16" i="15"/>
  <c r="H17" i="15"/>
  <c r="I17" i="15"/>
  <c r="J17" i="15"/>
  <c r="K17" i="15"/>
  <c r="L17" i="15"/>
  <c r="M17" i="15"/>
  <c r="H18" i="15"/>
  <c r="I18" i="15"/>
  <c r="J18" i="15"/>
  <c r="K18" i="15"/>
  <c r="L18" i="15"/>
  <c r="M18" i="15"/>
  <c r="H19" i="15"/>
  <c r="I19" i="15"/>
  <c r="J19" i="15"/>
  <c r="K19" i="15"/>
  <c r="L19" i="15"/>
  <c r="M19" i="15"/>
  <c r="H20" i="15"/>
  <c r="I20" i="15"/>
  <c r="J20" i="15"/>
  <c r="K20" i="15"/>
  <c r="L20" i="15"/>
  <c r="M20" i="15"/>
  <c r="H21" i="15"/>
  <c r="I21" i="15"/>
  <c r="J21" i="15"/>
  <c r="K21" i="15"/>
  <c r="L21" i="15"/>
  <c r="M21" i="15"/>
  <c r="H22" i="15"/>
  <c r="I22" i="15"/>
  <c r="J22" i="15"/>
  <c r="K22" i="15"/>
  <c r="L22" i="15"/>
  <c r="M22" i="15"/>
  <c r="H23" i="15"/>
  <c r="I23" i="15"/>
  <c r="J23" i="15"/>
  <c r="K23" i="15"/>
  <c r="L23" i="15"/>
  <c r="M23" i="15"/>
  <c r="H24" i="15"/>
  <c r="I24" i="15"/>
  <c r="J24" i="15"/>
  <c r="K24" i="15"/>
  <c r="L24" i="15"/>
  <c r="M24" i="15"/>
  <c r="H25" i="15"/>
  <c r="I25" i="15"/>
  <c r="J25" i="15"/>
  <c r="K25" i="15"/>
  <c r="L25" i="15"/>
  <c r="M25" i="15"/>
  <c r="H26" i="15"/>
  <c r="I26" i="15"/>
  <c r="J26" i="15"/>
  <c r="K26" i="15"/>
  <c r="L26" i="15"/>
  <c r="M26" i="15"/>
  <c r="H27" i="15"/>
  <c r="I27" i="15"/>
  <c r="J27" i="15"/>
  <c r="K27" i="15"/>
  <c r="L27" i="15"/>
  <c r="M27" i="15"/>
  <c r="H28" i="15"/>
  <c r="I28" i="15"/>
  <c r="J28" i="15"/>
  <c r="K28" i="15"/>
  <c r="L28" i="15"/>
  <c r="M28" i="15"/>
  <c r="H29" i="15"/>
  <c r="I29" i="15"/>
  <c r="J29" i="15"/>
  <c r="K29" i="15"/>
  <c r="L29" i="15"/>
  <c r="M29" i="15"/>
  <c r="H30" i="15"/>
  <c r="I30" i="15"/>
  <c r="J30" i="15"/>
  <c r="K30" i="15"/>
  <c r="L30" i="15"/>
  <c r="M30" i="15"/>
  <c r="H31" i="15"/>
  <c r="I31" i="15"/>
  <c r="J31" i="15"/>
  <c r="K31" i="15"/>
  <c r="L31" i="15"/>
  <c r="M31" i="15"/>
  <c r="H32" i="15"/>
  <c r="I32" i="15"/>
  <c r="J32" i="15"/>
  <c r="K32" i="15"/>
  <c r="L32" i="15"/>
  <c r="M32" i="15"/>
  <c r="H33" i="15"/>
  <c r="I33" i="15"/>
  <c r="J33" i="15"/>
  <c r="K33" i="15"/>
  <c r="L33" i="15"/>
  <c r="M33" i="15"/>
  <c r="H34" i="15"/>
  <c r="I34" i="15"/>
  <c r="J34" i="15"/>
  <c r="K34" i="15"/>
  <c r="L34" i="15"/>
  <c r="M34" i="15"/>
  <c r="H35" i="15"/>
  <c r="I35" i="15"/>
  <c r="J35" i="15"/>
  <c r="K35" i="15"/>
  <c r="L35" i="15"/>
  <c r="M35" i="15"/>
  <c r="H36" i="15"/>
  <c r="I36" i="15"/>
  <c r="J36" i="15"/>
  <c r="K36" i="15"/>
  <c r="L36" i="15"/>
  <c r="M36" i="15"/>
  <c r="H37" i="15"/>
  <c r="I37" i="15"/>
  <c r="J37" i="15"/>
  <c r="K37" i="15"/>
  <c r="L37" i="15"/>
  <c r="M37" i="15"/>
  <c r="H38" i="15"/>
  <c r="I38" i="15"/>
  <c r="J38" i="15"/>
  <c r="K38" i="15"/>
  <c r="L38" i="15"/>
  <c r="M38" i="15"/>
  <c r="H39" i="15"/>
  <c r="I39" i="15"/>
  <c r="J39" i="15"/>
  <c r="K39" i="15"/>
  <c r="L39" i="15"/>
  <c r="M39" i="15"/>
  <c r="H40" i="15"/>
  <c r="I40" i="15"/>
  <c r="J40" i="15"/>
  <c r="K40" i="15"/>
  <c r="L40" i="15"/>
  <c r="M40" i="15"/>
  <c r="H41" i="15"/>
  <c r="I41" i="15"/>
  <c r="J41" i="15"/>
  <c r="K41" i="15"/>
  <c r="L41" i="15"/>
  <c r="M41" i="15"/>
  <c r="H42" i="15"/>
  <c r="I42" i="15"/>
  <c r="J42" i="15"/>
  <c r="K42" i="15"/>
  <c r="L42" i="15"/>
  <c r="M42" i="15"/>
  <c r="H43" i="15"/>
  <c r="I43" i="15"/>
  <c r="J43" i="15"/>
  <c r="K43" i="15"/>
  <c r="L43" i="15"/>
  <c r="M43" i="15"/>
  <c r="H44" i="15"/>
  <c r="I44" i="15"/>
  <c r="J44" i="15"/>
  <c r="K44" i="15"/>
  <c r="L44" i="15"/>
  <c r="M44" i="15"/>
  <c r="H45" i="15"/>
  <c r="I45" i="15"/>
  <c r="J45" i="15"/>
  <c r="K45" i="15"/>
  <c r="L45" i="15"/>
  <c r="M45" i="15"/>
  <c r="H46" i="15"/>
  <c r="I46" i="15"/>
  <c r="J46" i="15"/>
  <c r="K46" i="15"/>
  <c r="L46" i="15"/>
  <c r="M46" i="15"/>
  <c r="H47" i="15"/>
  <c r="I47" i="15"/>
  <c r="J47" i="15"/>
  <c r="K47" i="15"/>
  <c r="L47" i="15"/>
  <c r="M47" i="15"/>
  <c r="H48" i="15"/>
  <c r="I48" i="15"/>
  <c r="J48" i="15"/>
  <c r="K48" i="15"/>
  <c r="L48" i="15"/>
  <c r="M48" i="15"/>
  <c r="H49" i="15"/>
  <c r="I49" i="15"/>
  <c r="J49" i="15"/>
  <c r="K49" i="15"/>
  <c r="L49" i="15"/>
  <c r="M49" i="15"/>
  <c r="H50" i="15"/>
  <c r="I50" i="15"/>
  <c r="J50" i="15"/>
  <c r="K50" i="15"/>
  <c r="L50" i="15"/>
  <c r="M50" i="15"/>
  <c r="H51" i="15"/>
  <c r="I51" i="15"/>
  <c r="J51" i="15"/>
  <c r="K51" i="15"/>
  <c r="L51" i="15"/>
  <c r="M51" i="15"/>
  <c r="H52" i="15"/>
  <c r="I52" i="15"/>
  <c r="J52" i="15"/>
  <c r="K52" i="15"/>
  <c r="L52" i="15"/>
  <c r="M52" i="15"/>
  <c r="H53" i="15"/>
  <c r="I53" i="15"/>
  <c r="J53" i="15"/>
  <c r="K53" i="15"/>
  <c r="L53" i="15"/>
  <c r="M53" i="15"/>
  <c r="H54" i="15"/>
  <c r="I54" i="15"/>
  <c r="J54" i="15"/>
  <c r="K54" i="15"/>
  <c r="L54" i="15"/>
  <c r="M54" i="15"/>
  <c r="H55" i="15"/>
  <c r="I55" i="15"/>
  <c r="J55" i="15"/>
  <c r="K55" i="15"/>
  <c r="L55" i="15"/>
  <c r="M55" i="15"/>
  <c r="H56" i="15"/>
  <c r="I56" i="15"/>
  <c r="J56" i="15"/>
  <c r="K56" i="15"/>
  <c r="L56" i="15"/>
  <c r="M56" i="15"/>
  <c r="H57" i="15"/>
  <c r="I57" i="15"/>
  <c r="J57" i="15"/>
  <c r="K57" i="15"/>
  <c r="L57" i="15"/>
  <c r="M57" i="15"/>
  <c r="H58" i="15"/>
  <c r="I58" i="15"/>
  <c r="J58" i="15"/>
  <c r="K58" i="15"/>
  <c r="L58" i="15"/>
  <c r="M58" i="15"/>
  <c r="H59" i="15"/>
  <c r="I59" i="15"/>
  <c r="J59" i="15"/>
  <c r="K59" i="15"/>
  <c r="L59" i="15"/>
  <c r="M59" i="15"/>
  <c r="H60" i="15"/>
  <c r="I60" i="15"/>
  <c r="J60" i="15"/>
  <c r="K60" i="15"/>
  <c r="L60" i="15"/>
  <c r="M60" i="15"/>
  <c r="H61" i="15"/>
  <c r="I61" i="15"/>
  <c r="J61" i="15"/>
  <c r="K61" i="15"/>
  <c r="L61" i="15"/>
  <c r="M61" i="15"/>
  <c r="H62" i="15"/>
  <c r="I62" i="15"/>
  <c r="J62" i="15"/>
  <c r="K62" i="15"/>
  <c r="L62" i="15"/>
  <c r="M62" i="15"/>
  <c r="H63" i="15"/>
  <c r="I63" i="15"/>
  <c r="J63" i="15"/>
  <c r="K63" i="15"/>
  <c r="L63" i="15"/>
  <c r="M63" i="15"/>
  <c r="H64" i="15"/>
  <c r="I64" i="15"/>
  <c r="J64" i="15"/>
  <c r="K64" i="15"/>
  <c r="L64" i="15"/>
  <c r="M64" i="15"/>
  <c r="H65" i="15"/>
  <c r="I65" i="15"/>
  <c r="J65" i="15"/>
  <c r="K65" i="15"/>
  <c r="L65" i="15"/>
  <c r="M65" i="15"/>
  <c r="H66" i="15"/>
  <c r="I66" i="15"/>
  <c r="J66" i="15"/>
  <c r="K66" i="15"/>
  <c r="L66" i="15"/>
  <c r="M66" i="15"/>
  <c r="H67" i="15"/>
  <c r="I67" i="15"/>
  <c r="J67" i="15"/>
  <c r="K67" i="15"/>
  <c r="L67" i="15"/>
  <c r="M67" i="15"/>
  <c r="H68" i="15"/>
  <c r="I68" i="15"/>
  <c r="J68" i="15"/>
  <c r="K68" i="15"/>
  <c r="L68" i="15"/>
  <c r="M68" i="15"/>
  <c r="H69" i="15"/>
  <c r="I69" i="15"/>
  <c r="J69" i="15"/>
  <c r="K69" i="15"/>
  <c r="L69" i="15"/>
  <c r="M69" i="15"/>
  <c r="H70" i="15"/>
  <c r="I70" i="15"/>
  <c r="J70" i="15"/>
  <c r="K70" i="15"/>
  <c r="L70" i="15"/>
  <c r="M70" i="15"/>
  <c r="H71" i="15"/>
  <c r="I71" i="15"/>
  <c r="J71" i="15"/>
  <c r="K71" i="15"/>
  <c r="L71" i="15"/>
  <c r="M71" i="15"/>
  <c r="H72" i="15"/>
  <c r="I72" i="15"/>
  <c r="J72" i="15"/>
  <c r="K72" i="15"/>
  <c r="L72" i="15"/>
  <c r="M72" i="15"/>
  <c r="H73" i="15"/>
  <c r="I73" i="15"/>
  <c r="J73" i="15"/>
  <c r="K73" i="15"/>
  <c r="L73" i="15"/>
  <c r="M73" i="15"/>
  <c r="H74" i="15"/>
  <c r="I74" i="15"/>
  <c r="J74" i="15"/>
  <c r="K74" i="15"/>
  <c r="L74" i="15"/>
  <c r="M74" i="15"/>
  <c r="H75" i="15"/>
  <c r="I75" i="15"/>
  <c r="J75" i="15"/>
  <c r="K75" i="15"/>
  <c r="L75" i="15"/>
  <c r="M75" i="15"/>
  <c r="H76" i="15"/>
  <c r="I76" i="15"/>
  <c r="J76" i="15"/>
  <c r="K76" i="15"/>
  <c r="L76" i="15"/>
  <c r="M76" i="15"/>
  <c r="H77" i="15"/>
  <c r="I77" i="15"/>
  <c r="J77" i="15"/>
  <c r="K77" i="15"/>
  <c r="L77" i="15"/>
  <c r="M77" i="15"/>
  <c r="H78" i="15"/>
  <c r="I78" i="15"/>
  <c r="J78" i="15"/>
  <c r="K78" i="15"/>
  <c r="L78" i="15"/>
  <c r="M78" i="15"/>
  <c r="H79" i="15"/>
  <c r="I79" i="15"/>
  <c r="J79" i="15"/>
  <c r="K79" i="15"/>
  <c r="L79" i="15"/>
  <c r="M79" i="15"/>
  <c r="H80" i="15"/>
  <c r="I80" i="15"/>
  <c r="J80" i="15"/>
  <c r="K80" i="15"/>
  <c r="L80" i="15"/>
  <c r="M80" i="15"/>
  <c r="H81" i="15"/>
  <c r="I81" i="15"/>
  <c r="J81" i="15"/>
  <c r="K81" i="15"/>
  <c r="L81" i="15"/>
  <c r="M81" i="15"/>
  <c r="H82" i="15"/>
  <c r="I82" i="15"/>
  <c r="J82" i="15"/>
  <c r="K82" i="15"/>
  <c r="L82" i="15"/>
  <c r="M82" i="15"/>
  <c r="H83" i="15"/>
  <c r="I83" i="15"/>
  <c r="J83" i="15"/>
  <c r="K83" i="15"/>
  <c r="L83" i="15"/>
  <c r="M83" i="15"/>
  <c r="H84" i="15"/>
  <c r="I84" i="15"/>
  <c r="J84" i="15"/>
  <c r="K84" i="15"/>
  <c r="L84" i="15"/>
  <c r="M84" i="15"/>
  <c r="H85" i="15"/>
  <c r="I85" i="15"/>
  <c r="J85" i="15"/>
  <c r="K85" i="15"/>
  <c r="L85" i="15"/>
  <c r="M85" i="15"/>
  <c r="H86" i="15"/>
  <c r="I86" i="15"/>
  <c r="J86" i="15"/>
  <c r="K86" i="15"/>
  <c r="L86" i="15"/>
  <c r="M86" i="15"/>
  <c r="H87" i="15"/>
  <c r="I87" i="15"/>
  <c r="J87" i="15"/>
  <c r="K87" i="15"/>
  <c r="L87" i="15"/>
  <c r="M87" i="15"/>
  <c r="H88" i="15"/>
  <c r="I88" i="15"/>
  <c r="J88" i="15"/>
  <c r="K88" i="15"/>
  <c r="L88" i="15"/>
  <c r="M88" i="15"/>
  <c r="H89" i="15"/>
  <c r="I89" i="15"/>
  <c r="J89" i="15"/>
  <c r="K89" i="15"/>
  <c r="L89" i="15"/>
  <c r="M89" i="15"/>
  <c r="H90" i="15"/>
  <c r="I90" i="15"/>
  <c r="J90" i="15"/>
  <c r="K90" i="15"/>
  <c r="L90" i="15"/>
  <c r="M90" i="15"/>
  <c r="H91" i="15"/>
  <c r="I91" i="15"/>
  <c r="J91" i="15"/>
  <c r="K91" i="15"/>
  <c r="L91" i="15"/>
  <c r="M91" i="15"/>
  <c r="H92" i="15"/>
  <c r="I92" i="15"/>
  <c r="J92" i="15"/>
  <c r="K92" i="15"/>
  <c r="L92" i="15"/>
  <c r="M92" i="15"/>
  <c r="M3" i="15"/>
  <c r="L3" i="15"/>
  <c r="K3" i="15"/>
  <c r="J3" i="15"/>
  <c r="I3" i="15"/>
  <c r="H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3" i="15"/>
  <c r="K1" i="16"/>
  <c r="L1" i="16"/>
  <c r="J1" i="16"/>
  <c r="D1" i="16"/>
  <c r="E1" i="16" s="1"/>
  <c r="F1" i="16" s="1"/>
  <c r="C1" i="16"/>
  <c r="K1" i="15"/>
  <c r="L1" i="15" s="1"/>
  <c r="M1" i="15" s="1"/>
  <c r="D1" i="15"/>
  <c r="E1" i="15" s="1"/>
  <c r="F1" i="15" s="1"/>
  <c r="G1" i="15" s="1"/>
  <c r="H93" i="15" l="1"/>
  <c r="J93" i="15"/>
  <c r="F93" i="15"/>
  <c r="D93" i="15"/>
  <c r="G93" i="15"/>
  <c r="L93" i="15"/>
  <c r="I93" i="15"/>
  <c r="M93" i="15"/>
  <c r="K93" i="15"/>
  <c r="E93" i="15"/>
  <c r="C93" i="15"/>
  <c r="I80" i="7"/>
  <c r="I79" i="7"/>
  <c r="I78" i="7"/>
  <c r="I87" i="7"/>
  <c r="I85" i="7"/>
  <c r="I83" i="7"/>
  <c r="I81" i="7"/>
  <c r="I82" i="7"/>
  <c r="I84" i="7"/>
  <c r="I86" i="7"/>
  <c r="I88" i="7"/>
  <c r="I89" i="7"/>
  <c r="I90" i="7"/>
  <c r="I91" i="7"/>
  <c r="I92" i="7"/>
  <c r="I77" i="7"/>
  <c r="I76" i="7"/>
  <c r="I71" i="7"/>
  <c r="I72" i="7"/>
  <c r="I73" i="7"/>
  <c r="I74" i="7"/>
  <c r="I75" i="7"/>
  <c r="I70" i="7"/>
  <c r="I69" i="7"/>
  <c r="I68" i="7"/>
  <c r="I64" i="7"/>
  <c r="I65" i="7"/>
  <c r="I66" i="7"/>
  <c r="I67" i="7"/>
  <c r="I63" i="7"/>
  <c r="I61" i="7"/>
  <c r="I62" i="7"/>
  <c r="I60" i="7"/>
  <c r="I58" i="7"/>
  <c r="I59" i="7"/>
  <c r="I57" i="7"/>
  <c r="I53" i="7"/>
  <c r="I54" i="7"/>
  <c r="I55" i="7"/>
  <c r="I56" i="7"/>
  <c r="I52" i="7"/>
  <c r="I48" i="7"/>
  <c r="I49" i="7"/>
  <c r="I50" i="7"/>
  <c r="I51" i="7"/>
  <c r="I47" i="7"/>
  <c r="I46" i="7"/>
  <c r="I43" i="7"/>
  <c r="I44" i="7"/>
  <c r="I45" i="7"/>
  <c r="I42" i="7"/>
  <c r="I38" i="7"/>
  <c r="I39" i="7"/>
  <c r="I40" i="7"/>
  <c r="I41" i="7"/>
  <c r="I37" i="7"/>
  <c r="I36" i="7"/>
  <c r="I35" i="7"/>
  <c r="I33" i="7"/>
  <c r="I34" i="7"/>
  <c r="I32" i="7"/>
  <c r="I28" i="7"/>
  <c r="I29" i="7"/>
  <c r="I30" i="7"/>
  <c r="I31" i="7"/>
  <c r="I27" i="7"/>
  <c r="I24" i="7"/>
  <c r="I25" i="7"/>
  <c r="I26" i="7"/>
  <c r="I23" i="7"/>
  <c r="I20" i="7"/>
  <c r="I21" i="7"/>
  <c r="I22" i="7"/>
  <c r="I19" i="7"/>
  <c r="I15" i="7"/>
  <c r="I16" i="7"/>
  <c r="I17" i="7"/>
  <c r="I18" i="7"/>
  <c r="I14" i="7"/>
  <c r="I9" i="7"/>
  <c r="I10" i="7"/>
  <c r="I11" i="7"/>
  <c r="I12" i="7"/>
  <c r="I13" i="7"/>
  <c r="I8" i="7"/>
  <c r="I7" i="7"/>
  <c r="I4" i="7"/>
  <c r="I5" i="7"/>
  <c r="I6" i="7"/>
  <c r="V3" i="9"/>
  <c r="V4" i="9"/>
  <c r="I3" i="7" s="1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2" i="9"/>
  <c r="J64" i="7"/>
  <c r="K64" i="7"/>
  <c r="L64" i="7"/>
  <c r="M64" i="7"/>
  <c r="K83" i="7"/>
  <c r="L83" i="7"/>
  <c r="M83" i="7"/>
  <c r="J83" i="7"/>
  <c r="K75" i="7"/>
  <c r="L75" i="7"/>
  <c r="M75" i="7"/>
  <c r="J56" i="7"/>
  <c r="J55" i="7"/>
  <c r="J54" i="7"/>
  <c r="J53" i="7"/>
  <c r="J52" i="7"/>
  <c r="J92" i="7"/>
  <c r="J91" i="7"/>
  <c r="J90" i="7"/>
  <c r="J89" i="7"/>
  <c r="J88" i="7"/>
  <c r="J87" i="7"/>
  <c r="J86" i="7"/>
  <c r="J85" i="7"/>
  <c r="J84" i="7"/>
  <c r="J82" i="7"/>
  <c r="J81" i="7"/>
  <c r="J80" i="7"/>
  <c r="J79" i="7"/>
  <c r="J78" i="7"/>
  <c r="J77" i="7"/>
  <c r="J75" i="7"/>
  <c r="J74" i="7"/>
  <c r="J73" i="7"/>
  <c r="J72" i="7"/>
  <c r="J71" i="7"/>
  <c r="J70" i="7"/>
  <c r="L2" i="8"/>
  <c r="L88" i="7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U2" i="9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I93" i="7" l="1"/>
  <c r="M87" i="7"/>
  <c r="M92" i="7"/>
  <c r="L91" i="7"/>
  <c r="K90" i="7"/>
  <c r="M88" i="7"/>
  <c r="L92" i="7"/>
  <c r="K91" i="7"/>
  <c r="M89" i="7"/>
  <c r="L78" i="7"/>
  <c r="K92" i="7"/>
  <c r="M90" i="7"/>
  <c r="L89" i="7"/>
  <c r="K88" i="7"/>
  <c r="M91" i="7"/>
  <c r="L90" i="7"/>
  <c r="K89" i="7"/>
  <c r="M82" i="7"/>
  <c r="K81" i="7"/>
  <c r="J6" i="7"/>
  <c r="M7" i="7"/>
  <c r="M12" i="7"/>
  <c r="K8" i="7"/>
  <c r="L15" i="7"/>
  <c r="J25" i="7"/>
  <c r="M29" i="7"/>
  <c r="J39" i="7"/>
  <c r="K45" i="7"/>
  <c r="M47" i="7"/>
  <c r="M57" i="7"/>
  <c r="K63" i="7"/>
  <c r="M71" i="7"/>
  <c r="K6" i="7"/>
  <c r="L7" i="7"/>
  <c r="L11" i="7"/>
  <c r="M18" i="7"/>
  <c r="M14" i="7"/>
  <c r="K26" i="7"/>
  <c r="J33" i="7"/>
  <c r="L40" i="7"/>
  <c r="L43" i="7"/>
  <c r="J61" i="7"/>
  <c r="J69" i="7"/>
  <c r="L86" i="7"/>
  <c r="M5" i="7"/>
  <c r="J12" i="7"/>
  <c r="M9" i="7"/>
  <c r="L18" i="7"/>
  <c r="J22" i="7"/>
  <c r="J31" i="7"/>
  <c r="L33" i="7"/>
  <c r="M38" i="7"/>
  <c r="L51" i="7"/>
  <c r="L53" i="7"/>
  <c r="L61" i="7"/>
  <c r="K80" i="7"/>
  <c r="L4" i="7"/>
  <c r="L13" i="7"/>
  <c r="L9" i="7"/>
  <c r="K17" i="7"/>
  <c r="L20" i="7"/>
  <c r="L31" i="7"/>
  <c r="M35" i="7"/>
  <c r="M46" i="7"/>
  <c r="M49" i="7"/>
  <c r="K56" i="7"/>
  <c r="M65" i="7"/>
  <c r="L73" i="7"/>
  <c r="M86" i="7"/>
  <c r="M85" i="7"/>
  <c r="L82" i="7"/>
  <c r="M77" i="7"/>
  <c r="L71" i="7"/>
  <c r="K73" i="7"/>
  <c r="M74" i="7"/>
  <c r="K68" i="7"/>
  <c r="M69" i="7"/>
  <c r="M67" i="7"/>
  <c r="L65" i="7"/>
  <c r="J65" i="7"/>
  <c r="M60" i="7"/>
  <c r="M62" i="7"/>
  <c r="L57" i="7"/>
  <c r="K59" i="7"/>
  <c r="K53" i="7"/>
  <c r="L54" i="7"/>
  <c r="K52" i="7"/>
  <c r="L47" i="7"/>
  <c r="K49" i="7"/>
  <c r="K51" i="7"/>
  <c r="J50" i="7"/>
  <c r="M42" i="7"/>
  <c r="M44" i="7"/>
  <c r="L46" i="7"/>
  <c r="J46" i="7"/>
  <c r="L38" i="7"/>
  <c r="K40" i="7"/>
  <c r="M41" i="7"/>
  <c r="K36" i="7"/>
  <c r="L35" i="7"/>
  <c r="M32" i="7"/>
  <c r="M34" i="7"/>
  <c r="L27" i="7"/>
  <c r="K29" i="7"/>
  <c r="K31" i="7"/>
  <c r="J30" i="7"/>
  <c r="M23" i="7"/>
  <c r="M25" i="7"/>
  <c r="J24" i="7"/>
  <c r="M19" i="7"/>
  <c r="M21" i="7"/>
  <c r="J21" i="7"/>
  <c r="J5" i="7"/>
  <c r="M3" i="7"/>
  <c r="J11" i="7"/>
  <c r="K11" i="7"/>
  <c r="J18" i="7"/>
  <c r="M16" i="7"/>
  <c r="K22" i="7"/>
  <c r="L24" i="7"/>
  <c r="M27" i="7"/>
  <c r="L36" i="7"/>
  <c r="K37" i="7"/>
  <c r="J51" i="7"/>
  <c r="L52" i="7"/>
  <c r="M59" i="7"/>
  <c r="J66" i="7"/>
  <c r="L68" i="7"/>
  <c r="K70" i="7"/>
  <c r="J4" i="7"/>
  <c r="K5" i="7"/>
  <c r="L3" i="7"/>
  <c r="K7" i="7"/>
  <c r="J9" i="7"/>
  <c r="L12" i="7"/>
  <c r="M10" i="7"/>
  <c r="M8" i="7"/>
  <c r="J17" i="7"/>
  <c r="K18" i="7"/>
  <c r="K16" i="7"/>
  <c r="L14" i="7"/>
  <c r="J20" i="7"/>
  <c r="K21" i="7"/>
  <c r="L19" i="7"/>
  <c r="J26" i="7"/>
  <c r="K25" i="7"/>
  <c r="L23" i="7"/>
  <c r="J29" i="7"/>
  <c r="L30" i="7"/>
  <c r="M28" i="7"/>
  <c r="K27" i="7"/>
  <c r="K34" i="7"/>
  <c r="L32" i="7"/>
  <c r="K35" i="7"/>
  <c r="J41" i="7"/>
  <c r="L41" i="7"/>
  <c r="M39" i="7"/>
  <c r="M37" i="7"/>
  <c r="J45" i="7"/>
  <c r="K46" i="7"/>
  <c r="K44" i="7"/>
  <c r="L42" i="7"/>
  <c r="J49" i="7"/>
  <c r="L50" i="7"/>
  <c r="M48" i="7"/>
  <c r="K47" i="7"/>
  <c r="L55" i="7"/>
  <c r="K54" i="7"/>
  <c r="J59" i="7"/>
  <c r="M58" i="7"/>
  <c r="K57" i="7"/>
  <c r="K62" i="7"/>
  <c r="L60" i="7"/>
  <c r="M66" i="7"/>
  <c r="M63" i="7"/>
  <c r="L67" i="7"/>
  <c r="L69" i="7"/>
  <c r="L74" i="7"/>
  <c r="M72" i="7"/>
  <c r="M70" i="7"/>
  <c r="L77" i="7"/>
  <c r="M84" i="7"/>
  <c r="M81" i="7"/>
  <c r="L85" i="7"/>
  <c r="K87" i="7"/>
  <c r="K82" i="7"/>
  <c r="L84" i="7"/>
  <c r="K78" i="7"/>
  <c r="M80" i="7"/>
  <c r="K71" i="7"/>
  <c r="L72" i="7"/>
  <c r="M73" i="7"/>
  <c r="K69" i="7"/>
  <c r="J68" i="7"/>
  <c r="J67" i="7"/>
  <c r="K65" i="7"/>
  <c r="L66" i="7"/>
  <c r="J63" i="7"/>
  <c r="K61" i="7"/>
  <c r="L62" i="7"/>
  <c r="J60" i="7"/>
  <c r="K58" i="7"/>
  <c r="L59" i="7"/>
  <c r="J57" i="7"/>
  <c r="M56" i="7"/>
  <c r="M53" i="7"/>
  <c r="M54" i="7"/>
  <c r="M55" i="7"/>
  <c r="K48" i="7"/>
  <c r="L49" i="7"/>
  <c r="M50" i="7"/>
  <c r="J48" i="7"/>
  <c r="J47" i="7"/>
  <c r="K43" i="7"/>
  <c r="L44" i="7"/>
  <c r="M45" i="7"/>
  <c r="J43" i="7"/>
  <c r="J42" i="7"/>
  <c r="K38" i="7"/>
  <c r="L39" i="7"/>
  <c r="M40" i="7"/>
  <c r="J38" i="7"/>
  <c r="J37" i="7"/>
  <c r="J36" i="7"/>
  <c r="J35" i="7"/>
  <c r="K33" i="7"/>
  <c r="L34" i="7"/>
  <c r="J32" i="7"/>
  <c r="K28" i="7"/>
  <c r="L29" i="7"/>
  <c r="M30" i="7"/>
  <c r="J28" i="7"/>
  <c r="J27" i="7"/>
  <c r="K24" i="7"/>
  <c r="L25" i="7"/>
  <c r="M26" i="7"/>
  <c r="J23" i="7"/>
  <c r="K20" i="7"/>
  <c r="L21" i="7"/>
  <c r="M22" i="7"/>
  <c r="J19" i="7"/>
  <c r="K15" i="7"/>
  <c r="L16" i="7"/>
  <c r="M17" i="7"/>
  <c r="J15" i="7"/>
  <c r="J14" i="7"/>
  <c r="K9" i="7"/>
  <c r="L10" i="7"/>
  <c r="M11" i="7"/>
  <c r="K13" i="7"/>
  <c r="J10" i="7"/>
  <c r="J8" i="7"/>
  <c r="J7" i="7"/>
  <c r="K4" i="7"/>
  <c r="L5" i="7"/>
  <c r="M6" i="7"/>
  <c r="J3" i="7"/>
  <c r="K86" i="7"/>
  <c r="L87" i="7"/>
  <c r="K85" i="7"/>
  <c r="L6" i="7"/>
  <c r="M4" i="7"/>
  <c r="K3" i="7"/>
  <c r="J13" i="7"/>
  <c r="M13" i="7"/>
  <c r="K12" i="7"/>
  <c r="K10" i="7"/>
  <c r="L8" i="7"/>
  <c r="J16" i="7"/>
  <c r="L17" i="7"/>
  <c r="M15" i="7"/>
  <c r="K14" i="7"/>
  <c r="L22" i="7"/>
  <c r="M20" i="7"/>
  <c r="K19" i="7"/>
  <c r="L26" i="7"/>
  <c r="M24" i="7"/>
  <c r="K23" i="7"/>
  <c r="M31" i="7"/>
  <c r="K30" i="7"/>
  <c r="L28" i="7"/>
  <c r="J34" i="7"/>
  <c r="M33" i="7"/>
  <c r="K32" i="7"/>
  <c r="M36" i="7"/>
  <c r="J40" i="7"/>
  <c r="K41" i="7"/>
  <c r="K39" i="7"/>
  <c r="L37" i="7"/>
  <c r="J44" i="7"/>
  <c r="L45" i="7"/>
  <c r="M43" i="7"/>
  <c r="K42" i="7"/>
  <c r="M51" i="7"/>
  <c r="K50" i="7"/>
  <c r="L48" i="7"/>
  <c r="M52" i="7"/>
  <c r="K55" i="7"/>
  <c r="L56" i="7"/>
  <c r="J58" i="7"/>
  <c r="L58" i="7"/>
  <c r="J62" i="7"/>
  <c r="M61" i="7"/>
  <c r="K60" i="7"/>
  <c r="K66" i="7"/>
  <c r="L63" i="7"/>
  <c r="K67" i="7"/>
  <c r="M68" i="7"/>
  <c r="K74" i="7"/>
  <c r="K72" i="7"/>
  <c r="L70" i="7"/>
  <c r="L80" i="7"/>
  <c r="M78" i="7"/>
  <c r="K77" i="7"/>
  <c r="K84" i="7"/>
  <c r="L81" i="7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E209" i="14" l="1"/>
  <c r="R209" i="14" s="1"/>
  <c r="E210" i="14"/>
  <c r="R210" i="14" s="1"/>
  <c r="E211" i="14"/>
  <c r="R211" i="14" s="1"/>
  <c r="E212" i="14"/>
  <c r="R212" i="14" s="1"/>
  <c r="E213" i="14"/>
  <c r="R213" i="14" s="1"/>
  <c r="E214" i="14"/>
  <c r="R214" i="14" s="1"/>
  <c r="E215" i="14"/>
  <c r="R215" i="14" s="1"/>
  <c r="E216" i="14"/>
  <c r="R216" i="14" s="1"/>
  <c r="E217" i="14"/>
  <c r="R217" i="14" s="1"/>
  <c r="E218" i="14"/>
  <c r="R218" i="14" s="1"/>
  <c r="E219" i="14"/>
  <c r="R219" i="14" s="1"/>
  <c r="E220" i="14"/>
  <c r="R220" i="14" s="1"/>
  <c r="E221" i="14"/>
  <c r="R221" i="14" s="1"/>
  <c r="E222" i="14"/>
  <c r="R222" i="14" s="1"/>
  <c r="E223" i="14"/>
  <c r="R223" i="14" s="1"/>
  <c r="E224" i="14"/>
  <c r="R224" i="14" s="1"/>
  <c r="E225" i="14"/>
  <c r="R225" i="14" s="1"/>
  <c r="E226" i="14"/>
  <c r="R226" i="14" s="1"/>
  <c r="E227" i="14"/>
  <c r="R227" i="14" s="1"/>
  <c r="E228" i="14"/>
  <c r="R228" i="14" s="1"/>
  <c r="E229" i="14"/>
  <c r="R229" i="14" s="1"/>
  <c r="E230" i="14"/>
  <c r="R230" i="14" s="1"/>
  <c r="E231" i="14"/>
  <c r="R231" i="14" s="1"/>
  <c r="E232" i="14"/>
  <c r="R232" i="14" s="1"/>
  <c r="E233" i="14"/>
  <c r="R233" i="14" s="1"/>
  <c r="E234" i="14"/>
  <c r="R234" i="14" s="1"/>
  <c r="E235" i="14"/>
  <c r="R235" i="14" s="1"/>
  <c r="E236" i="14"/>
  <c r="R236" i="14" s="1"/>
  <c r="E3" i="14"/>
  <c r="R3" i="14" s="1"/>
  <c r="E4" i="14"/>
  <c r="R4" i="14" s="1"/>
  <c r="E5" i="14"/>
  <c r="R5" i="14" s="1"/>
  <c r="E6" i="14"/>
  <c r="R6" i="14" s="1"/>
  <c r="E7" i="14"/>
  <c r="R7" i="14" s="1"/>
  <c r="E8" i="14"/>
  <c r="R8" i="14" s="1"/>
  <c r="E9" i="14"/>
  <c r="R9" i="14" s="1"/>
  <c r="E10" i="14"/>
  <c r="R10" i="14" s="1"/>
  <c r="E11" i="14"/>
  <c r="R11" i="14" s="1"/>
  <c r="E12" i="14"/>
  <c r="R12" i="14" s="1"/>
  <c r="E13" i="14"/>
  <c r="R13" i="14" s="1"/>
  <c r="E14" i="14"/>
  <c r="R14" i="14" s="1"/>
  <c r="E15" i="14"/>
  <c r="R15" i="14" s="1"/>
  <c r="E16" i="14"/>
  <c r="R16" i="14" s="1"/>
  <c r="E17" i="14"/>
  <c r="R17" i="14" s="1"/>
  <c r="E18" i="14"/>
  <c r="R18" i="14" s="1"/>
  <c r="E19" i="14"/>
  <c r="R19" i="14" s="1"/>
  <c r="E20" i="14"/>
  <c r="R20" i="14" s="1"/>
  <c r="E21" i="14"/>
  <c r="R21" i="14" s="1"/>
  <c r="E22" i="14"/>
  <c r="R22" i="14" s="1"/>
  <c r="E23" i="14"/>
  <c r="R23" i="14" s="1"/>
  <c r="E24" i="14"/>
  <c r="R24" i="14" s="1"/>
  <c r="E25" i="14"/>
  <c r="R25" i="14" s="1"/>
  <c r="E26" i="14"/>
  <c r="R26" i="14" s="1"/>
  <c r="E27" i="14"/>
  <c r="R27" i="14" s="1"/>
  <c r="E28" i="14"/>
  <c r="R28" i="14" s="1"/>
  <c r="E29" i="14"/>
  <c r="R29" i="14" s="1"/>
  <c r="E30" i="14"/>
  <c r="R30" i="14" s="1"/>
  <c r="E31" i="14"/>
  <c r="R31" i="14" s="1"/>
  <c r="E32" i="14"/>
  <c r="R32" i="14" s="1"/>
  <c r="E33" i="14"/>
  <c r="R33" i="14" s="1"/>
  <c r="E34" i="14"/>
  <c r="R34" i="14" s="1"/>
  <c r="E35" i="14"/>
  <c r="R35" i="14" s="1"/>
  <c r="E36" i="14"/>
  <c r="R36" i="14" s="1"/>
  <c r="E37" i="14"/>
  <c r="R37" i="14" s="1"/>
  <c r="E38" i="14"/>
  <c r="R38" i="14" s="1"/>
  <c r="E39" i="14"/>
  <c r="R39" i="14" s="1"/>
  <c r="E40" i="14"/>
  <c r="R40" i="14" s="1"/>
  <c r="E41" i="14"/>
  <c r="R41" i="14" s="1"/>
  <c r="E42" i="14"/>
  <c r="R42" i="14" s="1"/>
  <c r="E43" i="14"/>
  <c r="R43" i="14" s="1"/>
  <c r="E44" i="14"/>
  <c r="R44" i="14" s="1"/>
  <c r="E45" i="14"/>
  <c r="R45" i="14" s="1"/>
  <c r="E46" i="14"/>
  <c r="R46" i="14" s="1"/>
  <c r="E47" i="14"/>
  <c r="R47" i="14" s="1"/>
  <c r="E48" i="14"/>
  <c r="R48" i="14" s="1"/>
  <c r="E49" i="14"/>
  <c r="R49" i="14" s="1"/>
  <c r="E50" i="14"/>
  <c r="R50" i="14" s="1"/>
  <c r="E51" i="14"/>
  <c r="R51" i="14" s="1"/>
  <c r="E52" i="14"/>
  <c r="R52" i="14" s="1"/>
  <c r="E53" i="14"/>
  <c r="R53" i="14" s="1"/>
  <c r="E54" i="14"/>
  <c r="R54" i="14" s="1"/>
  <c r="E55" i="14"/>
  <c r="R55" i="14" s="1"/>
  <c r="E56" i="14"/>
  <c r="R56" i="14" s="1"/>
  <c r="E57" i="14"/>
  <c r="R57" i="14" s="1"/>
  <c r="E58" i="14"/>
  <c r="R58" i="14" s="1"/>
  <c r="E59" i="14"/>
  <c r="R59" i="14" s="1"/>
  <c r="E60" i="14"/>
  <c r="R60" i="14" s="1"/>
  <c r="E61" i="14"/>
  <c r="R61" i="14" s="1"/>
  <c r="E62" i="14"/>
  <c r="R62" i="14" s="1"/>
  <c r="E63" i="14"/>
  <c r="R63" i="14" s="1"/>
  <c r="E64" i="14"/>
  <c r="R64" i="14" s="1"/>
  <c r="E65" i="14"/>
  <c r="R65" i="14" s="1"/>
  <c r="E66" i="14"/>
  <c r="R66" i="14" s="1"/>
  <c r="E67" i="14"/>
  <c r="R67" i="14" s="1"/>
  <c r="E68" i="14"/>
  <c r="R68" i="14" s="1"/>
  <c r="E69" i="14"/>
  <c r="R69" i="14" s="1"/>
  <c r="E70" i="14"/>
  <c r="R70" i="14" s="1"/>
  <c r="E71" i="14"/>
  <c r="R71" i="14" s="1"/>
  <c r="E72" i="14"/>
  <c r="R72" i="14" s="1"/>
  <c r="E73" i="14"/>
  <c r="R73" i="14" s="1"/>
  <c r="E74" i="14"/>
  <c r="R74" i="14" s="1"/>
  <c r="E75" i="14"/>
  <c r="R75" i="14" s="1"/>
  <c r="E76" i="14"/>
  <c r="R76" i="14" s="1"/>
  <c r="E77" i="14"/>
  <c r="R77" i="14" s="1"/>
  <c r="E78" i="14"/>
  <c r="R78" i="14" s="1"/>
  <c r="E79" i="14"/>
  <c r="R79" i="14" s="1"/>
  <c r="E80" i="14"/>
  <c r="R80" i="14" s="1"/>
  <c r="E81" i="14"/>
  <c r="R81" i="14" s="1"/>
  <c r="E82" i="14"/>
  <c r="R82" i="14" s="1"/>
  <c r="E83" i="14"/>
  <c r="R83" i="14" s="1"/>
  <c r="E84" i="14"/>
  <c r="R84" i="14" s="1"/>
  <c r="E85" i="14"/>
  <c r="R85" i="14" s="1"/>
  <c r="E86" i="14"/>
  <c r="R86" i="14" s="1"/>
  <c r="E87" i="14"/>
  <c r="R87" i="14" s="1"/>
  <c r="E88" i="14"/>
  <c r="R88" i="14" s="1"/>
  <c r="E89" i="14"/>
  <c r="R89" i="14" s="1"/>
  <c r="E90" i="14"/>
  <c r="R90" i="14" s="1"/>
  <c r="E91" i="14"/>
  <c r="R91" i="14" s="1"/>
  <c r="E92" i="14"/>
  <c r="R92" i="14" s="1"/>
  <c r="E93" i="14"/>
  <c r="R93" i="14" s="1"/>
  <c r="E94" i="14"/>
  <c r="R94" i="14" s="1"/>
  <c r="E95" i="14"/>
  <c r="R95" i="14" s="1"/>
  <c r="E96" i="14"/>
  <c r="R96" i="14" s="1"/>
  <c r="E97" i="14"/>
  <c r="R97" i="14" s="1"/>
  <c r="E98" i="14"/>
  <c r="R98" i="14" s="1"/>
  <c r="E99" i="14"/>
  <c r="R99" i="14" s="1"/>
  <c r="E100" i="14"/>
  <c r="R100" i="14" s="1"/>
  <c r="E101" i="14"/>
  <c r="R101" i="14" s="1"/>
  <c r="E102" i="14"/>
  <c r="R102" i="14" s="1"/>
  <c r="E103" i="14"/>
  <c r="R103" i="14" s="1"/>
  <c r="E104" i="14"/>
  <c r="R104" i="14" s="1"/>
  <c r="E105" i="14"/>
  <c r="R105" i="14" s="1"/>
  <c r="E106" i="14"/>
  <c r="R106" i="14" s="1"/>
  <c r="E107" i="14"/>
  <c r="R107" i="14" s="1"/>
  <c r="E108" i="14"/>
  <c r="R108" i="14" s="1"/>
  <c r="E109" i="14"/>
  <c r="R109" i="14" s="1"/>
  <c r="E110" i="14"/>
  <c r="R110" i="14" s="1"/>
  <c r="E111" i="14"/>
  <c r="R111" i="14" s="1"/>
  <c r="E112" i="14"/>
  <c r="R112" i="14" s="1"/>
  <c r="E113" i="14"/>
  <c r="R113" i="14" s="1"/>
  <c r="E114" i="14"/>
  <c r="R114" i="14" s="1"/>
  <c r="E115" i="14"/>
  <c r="R115" i="14" s="1"/>
  <c r="E116" i="14"/>
  <c r="R116" i="14" s="1"/>
  <c r="E117" i="14"/>
  <c r="R117" i="14" s="1"/>
  <c r="E118" i="14"/>
  <c r="R118" i="14" s="1"/>
  <c r="E119" i="14"/>
  <c r="R119" i="14" s="1"/>
  <c r="E120" i="14"/>
  <c r="R120" i="14" s="1"/>
  <c r="E121" i="14"/>
  <c r="R121" i="14" s="1"/>
  <c r="E122" i="14"/>
  <c r="R122" i="14" s="1"/>
  <c r="E123" i="14"/>
  <c r="R123" i="14" s="1"/>
  <c r="E124" i="14"/>
  <c r="R124" i="14" s="1"/>
  <c r="E125" i="14"/>
  <c r="R125" i="14" s="1"/>
  <c r="E126" i="14"/>
  <c r="R126" i="14" s="1"/>
  <c r="E127" i="14"/>
  <c r="R127" i="14" s="1"/>
  <c r="E128" i="14"/>
  <c r="R128" i="14" s="1"/>
  <c r="E129" i="14"/>
  <c r="R129" i="14" s="1"/>
  <c r="E130" i="14"/>
  <c r="R130" i="14" s="1"/>
  <c r="E131" i="14"/>
  <c r="R131" i="14" s="1"/>
  <c r="E132" i="14"/>
  <c r="R132" i="14" s="1"/>
  <c r="E133" i="14"/>
  <c r="R133" i="14" s="1"/>
  <c r="E134" i="14"/>
  <c r="R134" i="14" s="1"/>
  <c r="E135" i="14"/>
  <c r="R135" i="14" s="1"/>
  <c r="E136" i="14"/>
  <c r="R136" i="14" s="1"/>
  <c r="E137" i="14"/>
  <c r="R137" i="14" s="1"/>
  <c r="E138" i="14"/>
  <c r="R138" i="14" s="1"/>
  <c r="E139" i="14"/>
  <c r="R139" i="14" s="1"/>
  <c r="E140" i="14"/>
  <c r="R140" i="14" s="1"/>
  <c r="E141" i="14"/>
  <c r="R141" i="14" s="1"/>
  <c r="E142" i="14"/>
  <c r="R142" i="14" s="1"/>
  <c r="E143" i="14"/>
  <c r="R143" i="14" s="1"/>
  <c r="E144" i="14"/>
  <c r="R144" i="14" s="1"/>
  <c r="E145" i="14"/>
  <c r="R145" i="14" s="1"/>
  <c r="E146" i="14"/>
  <c r="R146" i="14" s="1"/>
  <c r="E147" i="14"/>
  <c r="R147" i="14" s="1"/>
  <c r="E148" i="14"/>
  <c r="R148" i="14" s="1"/>
  <c r="E149" i="14"/>
  <c r="R149" i="14" s="1"/>
  <c r="E150" i="14"/>
  <c r="R150" i="14" s="1"/>
  <c r="E151" i="14"/>
  <c r="R151" i="14" s="1"/>
  <c r="E152" i="14"/>
  <c r="R152" i="14" s="1"/>
  <c r="E153" i="14"/>
  <c r="R153" i="14" s="1"/>
  <c r="E154" i="14"/>
  <c r="R154" i="14" s="1"/>
  <c r="E155" i="14"/>
  <c r="R155" i="14" s="1"/>
  <c r="E156" i="14"/>
  <c r="R156" i="14" s="1"/>
  <c r="E157" i="14"/>
  <c r="R157" i="14" s="1"/>
  <c r="E158" i="14"/>
  <c r="R158" i="14" s="1"/>
  <c r="E159" i="14"/>
  <c r="R159" i="14" s="1"/>
  <c r="E160" i="14"/>
  <c r="R160" i="14" s="1"/>
  <c r="E161" i="14"/>
  <c r="R161" i="14" s="1"/>
  <c r="E162" i="14"/>
  <c r="R162" i="14" s="1"/>
  <c r="E163" i="14"/>
  <c r="R163" i="14" s="1"/>
  <c r="E164" i="14"/>
  <c r="R164" i="14" s="1"/>
  <c r="E165" i="14"/>
  <c r="R165" i="14" s="1"/>
  <c r="E166" i="14"/>
  <c r="R166" i="14" s="1"/>
  <c r="E167" i="14"/>
  <c r="R167" i="14" s="1"/>
  <c r="E168" i="14"/>
  <c r="R168" i="14" s="1"/>
  <c r="E169" i="14"/>
  <c r="R169" i="14" s="1"/>
  <c r="E170" i="14"/>
  <c r="R170" i="14" s="1"/>
  <c r="E171" i="14"/>
  <c r="R171" i="14" s="1"/>
  <c r="E172" i="14"/>
  <c r="R172" i="14" s="1"/>
  <c r="E173" i="14"/>
  <c r="R173" i="14" s="1"/>
  <c r="E174" i="14"/>
  <c r="R174" i="14" s="1"/>
  <c r="E175" i="14"/>
  <c r="R175" i="14" s="1"/>
  <c r="E176" i="14"/>
  <c r="R176" i="14" s="1"/>
  <c r="E177" i="14"/>
  <c r="R177" i="14" s="1"/>
  <c r="E178" i="14"/>
  <c r="R178" i="14" s="1"/>
  <c r="E179" i="14"/>
  <c r="R179" i="14" s="1"/>
  <c r="E180" i="14"/>
  <c r="R180" i="14" s="1"/>
  <c r="E181" i="14"/>
  <c r="R181" i="14" s="1"/>
  <c r="E182" i="14"/>
  <c r="R182" i="14" s="1"/>
  <c r="E183" i="14"/>
  <c r="R183" i="14" s="1"/>
  <c r="E184" i="14"/>
  <c r="R184" i="14" s="1"/>
  <c r="E185" i="14"/>
  <c r="R185" i="14" s="1"/>
  <c r="E186" i="14"/>
  <c r="R186" i="14" s="1"/>
  <c r="E187" i="14"/>
  <c r="R187" i="14" s="1"/>
  <c r="E188" i="14"/>
  <c r="R188" i="14" s="1"/>
  <c r="E189" i="14"/>
  <c r="R189" i="14" s="1"/>
  <c r="E190" i="14"/>
  <c r="R190" i="14" s="1"/>
  <c r="E191" i="14"/>
  <c r="R191" i="14" s="1"/>
  <c r="E192" i="14"/>
  <c r="R192" i="14" s="1"/>
  <c r="E193" i="14"/>
  <c r="R193" i="14" s="1"/>
  <c r="E194" i="14"/>
  <c r="R194" i="14" s="1"/>
  <c r="E195" i="14"/>
  <c r="R195" i="14" s="1"/>
  <c r="E196" i="14"/>
  <c r="R196" i="14" s="1"/>
  <c r="E197" i="14"/>
  <c r="R197" i="14" s="1"/>
  <c r="E198" i="14"/>
  <c r="R198" i="14" s="1"/>
  <c r="E199" i="14"/>
  <c r="R199" i="14" s="1"/>
  <c r="E200" i="14"/>
  <c r="R200" i="14" s="1"/>
  <c r="E201" i="14"/>
  <c r="R201" i="14" s="1"/>
  <c r="E202" i="14"/>
  <c r="R202" i="14" s="1"/>
  <c r="E203" i="14"/>
  <c r="R203" i="14" s="1"/>
  <c r="E204" i="14"/>
  <c r="R204" i="14" s="1"/>
  <c r="E205" i="14"/>
  <c r="R205" i="14" s="1"/>
  <c r="E206" i="14"/>
  <c r="R206" i="14" s="1"/>
  <c r="E207" i="14"/>
  <c r="R207" i="14" s="1"/>
  <c r="E208" i="14"/>
  <c r="R208" i="14" s="1"/>
  <c r="P58" i="14" l="1"/>
  <c r="N58" i="14"/>
  <c r="O58" i="14" s="1"/>
  <c r="Q58" i="14" s="1"/>
  <c r="L58" i="14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25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K2035" i="1"/>
  <c r="M2035" i="1" s="1"/>
  <c r="O2035" i="1" s="1"/>
  <c r="K2036" i="1"/>
  <c r="K2044" i="1" s="1"/>
  <c r="M2044" i="1" s="1"/>
  <c r="O2044" i="1" s="1"/>
  <c r="K2037" i="1"/>
  <c r="K2038" i="1"/>
  <c r="K2046" i="1" s="1"/>
  <c r="M2046" i="1" s="1"/>
  <c r="O2046" i="1" s="1"/>
  <c r="K2039" i="1"/>
  <c r="K2047" i="1" s="1"/>
  <c r="M2047" i="1" s="1"/>
  <c r="O2047" i="1" s="1"/>
  <c r="K2034" i="1"/>
  <c r="K2042" i="1" s="1"/>
  <c r="M2042" i="1" s="1"/>
  <c r="O2042" i="1" s="1"/>
  <c r="K2033" i="1"/>
  <c r="K2032" i="1"/>
  <c r="K2040" i="1" s="1"/>
  <c r="M2040" i="1" s="1"/>
  <c r="O2040" i="1" s="1"/>
  <c r="K2043" i="1"/>
  <c r="M2043" i="1" s="1"/>
  <c r="O2043" i="1" s="1"/>
  <c r="K2009" i="1"/>
  <c r="K2010" i="1"/>
  <c r="K2011" i="1"/>
  <c r="K2027" i="1" s="1"/>
  <c r="M2027" i="1" s="1"/>
  <c r="O2027" i="1" s="1"/>
  <c r="K2012" i="1"/>
  <c r="K2028" i="1" s="1"/>
  <c r="M2028" i="1" s="1"/>
  <c r="O2028" i="1" s="1"/>
  <c r="K2013" i="1"/>
  <c r="K2014" i="1"/>
  <c r="K2030" i="1" s="1"/>
  <c r="M2030" i="1" s="1"/>
  <c r="O2030" i="1" s="1"/>
  <c r="K2015" i="1"/>
  <c r="K2031" i="1" s="1"/>
  <c r="M2031" i="1" s="1"/>
  <c r="O2031" i="1" s="1"/>
  <c r="K2008" i="1"/>
  <c r="K2024" i="1" s="1"/>
  <c r="M2024" i="1" s="1"/>
  <c r="O2024" i="1" s="1"/>
  <c r="K2001" i="1"/>
  <c r="M2001" i="1" s="1"/>
  <c r="O2001" i="1" s="1"/>
  <c r="K2002" i="1"/>
  <c r="M2002" i="1" s="1"/>
  <c r="O2002" i="1" s="1"/>
  <c r="K2003" i="1"/>
  <c r="K2019" i="1" s="1"/>
  <c r="M2019" i="1" s="1"/>
  <c r="O2019" i="1" s="1"/>
  <c r="K2004" i="1"/>
  <c r="K2020" i="1" s="1"/>
  <c r="M2020" i="1" s="1"/>
  <c r="O2020" i="1" s="1"/>
  <c r="K2005" i="1"/>
  <c r="K2006" i="1"/>
  <c r="K2022" i="1" s="1"/>
  <c r="M2022" i="1" s="1"/>
  <c r="O2022" i="1" s="1"/>
  <c r="K2007" i="1"/>
  <c r="K2023" i="1" s="1"/>
  <c r="M2023" i="1" s="1"/>
  <c r="O2023" i="1" s="1"/>
  <c r="K2000" i="1"/>
  <c r="K2016" i="1" s="1"/>
  <c r="M2016" i="1" s="1"/>
  <c r="O2016" i="1" s="1"/>
  <c r="K2017" i="1"/>
  <c r="M2017" i="1" s="1"/>
  <c r="O2017" i="1" s="1"/>
  <c r="K2018" i="1"/>
  <c r="M2018" i="1" s="1"/>
  <c r="O2018" i="1" s="1"/>
  <c r="K1985" i="1"/>
  <c r="K1986" i="1"/>
  <c r="K1994" i="1" s="1"/>
  <c r="K1987" i="1"/>
  <c r="K1995" i="1" s="1"/>
  <c r="K1988" i="1"/>
  <c r="K1989" i="1"/>
  <c r="K1990" i="1"/>
  <c r="K1998" i="1" s="1"/>
  <c r="K1991" i="1"/>
  <c r="K1999" i="1" s="1"/>
  <c r="K1984" i="1"/>
  <c r="L1999" i="1"/>
  <c r="J1999" i="1"/>
  <c r="D1999" i="1"/>
  <c r="L1998" i="1"/>
  <c r="J1998" i="1"/>
  <c r="D1998" i="1"/>
  <c r="L1997" i="1"/>
  <c r="J1997" i="1"/>
  <c r="D1997" i="1"/>
  <c r="L1996" i="1"/>
  <c r="J1996" i="1"/>
  <c r="D1996" i="1"/>
  <c r="L1995" i="1"/>
  <c r="J1995" i="1"/>
  <c r="D1995" i="1"/>
  <c r="L1994" i="1"/>
  <c r="J1994" i="1"/>
  <c r="D1994" i="1"/>
  <c r="L1993" i="1"/>
  <c r="J1993" i="1"/>
  <c r="D1993" i="1"/>
  <c r="L1992" i="1"/>
  <c r="J1992" i="1"/>
  <c r="D1992" i="1"/>
  <c r="L1991" i="1"/>
  <c r="J1991" i="1"/>
  <c r="D1991" i="1"/>
  <c r="L1990" i="1"/>
  <c r="J1990" i="1"/>
  <c r="D1990" i="1"/>
  <c r="L1989" i="1"/>
  <c r="J1989" i="1"/>
  <c r="D1989" i="1"/>
  <c r="L1988" i="1"/>
  <c r="J1988" i="1"/>
  <c r="D1988" i="1"/>
  <c r="L1987" i="1"/>
  <c r="J1987" i="1"/>
  <c r="D1987" i="1"/>
  <c r="L1986" i="1"/>
  <c r="J1986" i="1"/>
  <c r="D1986" i="1"/>
  <c r="L1985" i="1"/>
  <c r="J1985" i="1"/>
  <c r="D1985" i="1"/>
  <c r="L1984" i="1"/>
  <c r="J1984" i="1"/>
  <c r="D1984" i="1"/>
  <c r="K1971" i="1"/>
  <c r="K1978" i="1" s="1"/>
  <c r="K1972" i="1"/>
  <c r="K1979" i="1" s="1"/>
  <c r="K1973" i="1"/>
  <c r="K1974" i="1"/>
  <c r="K1975" i="1"/>
  <c r="K1982" i="1" s="1"/>
  <c r="K1976" i="1"/>
  <c r="K1983" i="1" s="1"/>
  <c r="K1970" i="1"/>
  <c r="K1977" i="1" s="1"/>
  <c r="L1983" i="1"/>
  <c r="J1983" i="1"/>
  <c r="D1983" i="1"/>
  <c r="L1982" i="1"/>
  <c r="J1982" i="1"/>
  <c r="D1982" i="1"/>
  <c r="L1981" i="1"/>
  <c r="J1981" i="1"/>
  <c r="D1981" i="1"/>
  <c r="L1980" i="1"/>
  <c r="J1980" i="1"/>
  <c r="D1980" i="1"/>
  <c r="L1979" i="1"/>
  <c r="J1979" i="1"/>
  <c r="D1979" i="1"/>
  <c r="L1978" i="1"/>
  <c r="J1978" i="1"/>
  <c r="D1978" i="1"/>
  <c r="L1977" i="1"/>
  <c r="J1977" i="1"/>
  <c r="D1977" i="1"/>
  <c r="L1976" i="1"/>
  <c r="J1976" i="1"/>
  <c r="D1976" i="1"/>
  <c r="L1975" i="1"/>
  <c r="J1975" i="1"/>
  <c r="D1975" i="1"/>
  <c r="L1974" i="1"/>
  <c r="J1974" i="1"/>
  <c r="D1974" i="1"/>
  <c r="L1973" i="1"/>
  <c r="J1973" i="1"/>
  <c r="D1973" i="1"/>
  <c r="L1972" i="1"/>
  <c r="J1972" i="1"/>
  <c r="D1972" i="1"/>
  <c r="L1971" i="1"/>
  <c r="J1971" i="1"/>
  <c r="D1971" i="1"/>
  <c r="L1970" i="1"/>
  <c r="J1970" i="1"/>
  <c r="D1970" i="1"/>
  <c r="K1962" i="1"/>
  <c r="K1961" i="1"/>
  <c r="K1960" i="1"/>
  <c r="K1967" i="1" s="1"/>
  <c r="M1967" i="1" s="1"/>
  <c r="O1967" i="1" s="1"/>
  <c r="K1959" i="1"/>
  <c r="K1966" i="1" s="1"/>
  <c r="M1966" i="1" s="1"/>
  <c r="O1966" i="1" s="1"/>
  <c r="K1958" i="1"/>
  <c r="K1957" i="1"/>
  <c r="K1956" i="1"/>
  <c r="P236" i="14"/>
  <c r="P235" i="14"/>
  <c r="P234" i="14"/>
  <c r="P233" i="14"/>
  <c r="P232" i="14"/>
  <c r="P231" i="14"/>
  <c r="P227" i="14"/>
  <c r="P228" i="14"/>
  <c r="P229" i="14"/>
  <c r="P230" i="14"/>
  <c r="M230" i="14"/>
  <c r="Q230" i="14" s="1"/>
  <c r="M229" i="14"/>
  <c r="Q229" i="14" s="1"/>
  <c r="M228" i="14"/>
  <c r="Q228" i="14" s="1"/>
  <c r="M227" i="14"/>
  <c r="Q227" i="14" s="1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M226" i="14"/>
  <c r="Q226" i="14" s="1"/>
  <c r="M225" i="14"/>
  <c r="Q225" i="14" s="1"/>
  <c r="M224" i="14"/>
  <c r="Q224" i="14" s="1"/>
  <c r="M223" i="14"/>
  <c r="Q223" i="14" s="1"/>
  <c r="M222" i="14"/>
  <c r="Q222" i="14" s="1"/>
  <c r="M221" i="14"/>
  <c r="Q221" i="14" s="1"/>
  <c r="M220" i="14"/>
  <c r="Q220" i="14" s="1"/>
  <c r="M219" i="14"/>
  <c r="Q219" i="14" s="1"/>
  <c r="M218" i="14"/>
  <c r="Q218" i="14" s="1"/>
  <c r="M217" i="14"/>
  <c r="Q217" i="14" s="1"/>
  <c r="M216" i="14"/>
  <c r="Q216" i="14" s="1"/>
  <c r="M215" i="14"/>
  <c r="Q215" i="14" s="1"/>
  <c r="M214" i="14"/>
  <c r="Q214" i="14" s="1"/>
  <c r="M213" i="14"/>
  <c r="Q213" i="14" s="1"/>
  <c r="M212" i="14"/>
  <c r="Q212" i="14" s="1"/>
  <c r="M211" i="14"/>
  <c r="Q211" i="14" s="1"/>
  <c r="M210" i="14"/>
  <c r="Q210" i="14" s="1"/>
  <c r="M209" i="14"/>
  <c r="Q209" i="14" s="1"/>
  <c r="P203" i="14"/>
  <c r="N203" i="14"/>
  <c r="O203" i="14" s="1"/>
  <c r="Q203" i="14" s="1"/>
  <c r="L203" i="14"/>
  <c r="P202" i="14"/>
  <c r="N202" i="14"/>
  <c r="O202" i="14" s="1"/>
  <c r="Q202" i="14" s="1"/>
  <c r="L202" i="14"/>
  <c r="P201" i="14"/>
  <c r="N201" i="14"/>
  <c r="O201" i="14" s="1"/>
  <c r="Q201" i="14" s="1"/>
  <c r="L201" i="14"/>
  <c r="P200" i="14"/>
  <c r="N200" i="14"/>
  <c r="O200" i="14" s="1"/>
  <c r="Q200" i="14" s="1"/>
  <c r="L200" i="14"/>
  <c r="P199" i="14"/>
  <c r="N199" i="14"/>
  <c r="O199" i="14" s="1"/>
  <c r="Q199" i="14" s="1"/>
  <c r="L199" i="14"/>
  <c r="P198" i="14"/>
  <c r="N198" i="14"/>
  <c r="O198" i="14" s="1"/>
  <c r="Q198" i="14" s="1"/>
  <c r="L198" i="14"/>
  <c r="P197" i="14"/>
  <c r="N197" i="14"/>
  <c r="O197" i="14" s="1"/>
  <c r="Q197" i="14" s="1"/>
  <c r="L197" i="14"/>
  <c r="P196" i="14"/>
  <c r="N196" i="14"/>
  <c r="O196" i="14" s="1"/>
  <c r="Q196" i="14" s="1"/>
  <c r="L196" i="14"/>
  <c r="P195" i="14"/>
  <c r="N195" i="14"/>
  <c r="O195" i="14" s="1"/>
  <c r="Q195" i="14" s="1"/>
  <c r="L195" i="14"/>
  <c r="P194" i="14"/>
  <c r="N194" i="14"/>
  <c r="O194" i="14" s="1"/>
  <c r="Q194" i="14" s="1"/>
  <c r="L194" i="14"/>
  <c r="P193" i="14"/>
  <c r="N193" i="14"/>
  <c r="O193" i="14" s="1"/>
  <c r="Q193" i="14" s="1"/>
  <c r="L193" i="14"/>
  <c r="P192" i="14"/>
  <c r="N192" i="14"/>
  <c r="O192" i="14" s="1"/>
  <c r="Q192" i="14" s="1"/>
  <c r="L192" i="14"/>
  <c r="N191" i="14"/>
  <c r="O191" i="14" s="1"/>
  <c r="L191" i="14"/>
  <c r="N190" i="14"/>
  <c r="O190" i="14" s="1"/>
  <c r="L190" i="14"/>
  <c r="N189" i="14"/>
  <c r="O189" i="14" s="1"/>
  <c r="L189" i="14"/>
  <c r="N188" i="14"/>
  <c r="O188" i="14" s="1"/>
  <c r="L188" i="14"/>
  <c r="P187" i="14"/>
  <c r="N187" i="14"/>
  <c r="O187" i="14" s="1"/>
  <c r="Q187" i="14" s="1"/>
  <c r="L187" i="14"/>
  <c r="P186" i="14"/>
  <c r="N186" i="14"/>
  <c r="O186" i="14" s="1"/>
  <c r="Q186" i="14" s="1"/>
  <c r="L186" i="14"/>
  <c r="P185" i="14"/>
  <c r="N185" i="14"/>
  <c r="O185" i="14" s="1"/>
  <c r="Q185" i="14" s="1"/>
  <c r="L185" i="14"/>
  <c r="P184" i="14"/>
  <c r="N184" i="14"/>
  <c r="O184" i="14" s="1"/>
  <c r="Q184" i="14" s="1"/>
  <c r="L184" i="14"/>
  <c r="P183" i="14"/>
  <c r="N183" i="14"/>
  <c r="O183" i="14" s="1"/>
  <c r="Q183" i="14" s="1"/>
  <c r="L183" i="14"/>
  <c r="P182" i="14"/>
  <c r="N182" i="14"/>
  <c r="O182" i="14" s="1"/>
  <c r="Q182" i="14" s="1"/>
  <c r="L182" i="14"/>
  <c r="P181" i="14"/>
  <c r="N181" i="14"/>
  <c r="O181" i="14" s="1"/>
  <c r="Q181" i="14" s="1"/>
  <c r="L181" i="14"/>
  <c r="P180" i="14"/>
  <c r="N180" i="14"/>
  <c r="O180" i="14" s="1"/>
  <c r="Q180" i="14" s="1"/>
  <c r="L180" i="14"/>
  <c r="P179" i="14"/>
  <c r="N179" i="14"/>
  <c r="O179" i="14" s="1"/>
  <c r="Q179" i="14" s="1"/>
  <c r="L179" i="14"/>
  <c r="P178" i="14"/>
  <c r="N178" i="14"/>
  <c r="O178" i="14" s="1"/>
  <c r="Q178" i="14" s="1"/>
  <c r="L178" i="14"/>
  <c r="P177" i="14"/>
  <c r="N177" i="14"/>
  <c r="O177" i="14" s="1"/>
  <c r="Q177" i="14" s="1"/>
  <c r="L177" i="14"/>
  <c r="P176" i="14"/>
  <c r="N176" i="14"/>
  <c r="O176" i="14" s="1"/>
  <c r="Q176" i="14" s="1"/>
  <c r="L176" i="14"/>
  <c r="P175" i="14"/>
  <c r="N175" i="14"/>
  <c r="O175" i="14" s="1"/>
  <c r="Q175" i="14" s="1"/>
  <c r="L175" i="14"/>
  <c r="P174" i="14"/>
  <c r="N174" i="14"/>
  <c r="O174" i="14" s="1"/>
  <c r="Q174" i="14" s="1"/>
  <c r="L174" i="14"/>
  <c r="P173" i="14"/>
  <c r="N173" i="14"/>
  <c r="O173" i="14" s="1"/>
  <c r="Q173" i="14" s="1"/>
  <c r="L173" i="14"/>
  <c r="P172" i="14"/>
  <c r="N172" i="14"/>
  <c r="O172" i="14" s="1"/>
  <c r="Q172" i="14" s="1"/>
  <c r="L172" i="14"/>
  <c r="P171" i="14"/>
  <c r="N171" i="14"/>
  <c r="O171" i="14" s="1"/>
  <c r="Q171" i="14" s="1"/>
  <c r="L171" i="14"/>
  <c r="P170" i="14"/>
  <c r="N170" i="14"/>
  <c r="O170" i="14" s="1"/>
  <c r="Q170" i="14" s="1"/>
  <c r="L170" i="14"/>
  <c r="P169" i="14"/>
  <c r="N169" i="14"/>
  <c r="O169" i="14" s="1"/>
  <c r="Q169" i="14" s="1"/>
  <c r="L169" i="14"/>
  <c r="P168" i="14"/>
  <c r="N168" i="14"/>
  <c r="O168" i="14" s="1"/>
  <c r="Q168" i="14" s="1"/>
  <c r="L168" i="14"/>
  <c r="P167" i="14"/>
  <c r="N167" i="14"/>
  <c r="O167" i="14" s="1"/>
  <c r="Q167" i="14" s="1"/>
  <c r="L167" i="14"/>
  <c r="P166" i="14"/>
  <c r="N166" i="14"/>
  <c r="O166" i="14" s="1"/>
  <c r="Q166" i="14" s="1"/>
  <c r="L166" i="14"/>
  <c r="P165" i="14"/>
  <c r="N165" i="14"/>
  <c r="O165" i="14" s="1"/>
  <c r="Q165" i="14" s="1"/>
  <c r="L165" i="14"/>
  <c r="P164" i="14"/>
  <c r="N164" i="14"/>
  <c r="O164" i="14" s="1"/>
  <c r="Q164" i="14" s="1"/>
  <c r="L164" i="14"/>
  <c r="P163" i="14"/>
  <c r="N163" i="14"/>
  <c r="O163" i="14" s="1"/>
  <c r="Q163" i="14" s="1"/>
  <c r="L163" i="14"/>
  <c r="P162" i="14"/>
  <c r="N162" i="14"/>
  <c r="O162" i="14" s="1"/>
  <c r="Q162" i="14" s="1"/>
  <c r="L162" i="14"/>
  <c r="P161" i="14"/>
  <c r="N161" i="14"/>
  <c r="O161" i="14" s="1"/>
  <c r="Q161" i="14" s="1"/>
  <c r="L161" i="14"/>
  <c r="P160" i="14"/>
  <c r="N160" i="14"/>
  <c r="O160" i="14" s="1"/>
  <c r="Q160" i="14" s="1"/>
  <c r="L160" i="14"/>
  <c r="P159" i="14"/>
  <c r="N159" i="14"/>
  <c r="O159" i="14" s="1"/>
  <c r="Q159" i="14" s="1"/>
  <c r="L159" i="14"/>
  <c r="P158" i="14"/>
  <c r="N158" i="14"/>
  <c r="O158" i="14" s="1"/>
  <c r="Q158" i="14" s="1"/>
  <c r="L158" i="14"/>
  <c r="P157" i="14"/>
  <c r="N157" i="14"/>
  <c r="O157" i="14" s="1"/>
  <c r="Q157" i="14" s="1"/>
  <c r="L157" i="14"/>
  <c r="P156" i="14"/>
  <c r="N156" i="14"/>
  <c r="O156" i="14" s="1"/>
  <c r="Q156" i="14" s="1"/>
  <c r="L156" i="14"/>
  <c r="P155" i="14"/>
  <c r="N155" i="14"/>
  <c r="O155" i="14" s="1"/>
  <c r="Q155" i="14" s="1"/>
  <c r="L155" i="14"/>
  <c r="P154" i="14"/>
  <c r="N154" i="14"/>
  <c r="O154" i="14" s="1"/>
  <c r="Q154" i="14" s="1"/>
  <c r="L154" i="14"/>
  <c r="P153" i="14"/>
  <c r="N153" i="14"/>
  <c r="O153" i="14" s="1"/>
  <c r="Q153" i="14" s="1"/>
  <c r="L153" i="14"/>
  <c r="P152" i="14"/>
  <c r="N152" i="14"/>
  <c r="O152" i="14" s="1"/>
  <c r="Q152" i="14" s="1"/>
  <c r="L152" i="14"/>
  <c r="P151" i="14"/>
  <c r="N151" i="14"/>
  <c r="O151" i="14" s="1"/>
  <c r="Q151" i="14" s="1"/>
  <c r="L151" i="14"/>
  <c r="P150" i="14"/>
  <c r="N150" i="14"/>
  <c r="O150" i="14" s="1"/>
  <c r="Q150" i="14" s="1"/>
  <c r="L150" i="14"/>
  <c r="P149" i="14"/>
  <c r="N149" i="14"/>
  <c r="O149" i="14" s="1"/>
  <c r="Q149" i="14" s="1"/>
  <c r="L149" i="14"/>
  <c r="P148" i="14"/>
  <c r="N148" i="14"/>
  <c r="O148" i="14" s="1"/>
  <c r="Q148" i="14" s="1"/>
  <c r="L148" i="14"/>
  <c r="P147" i="14"/>
  <c r="N147" i="14"/>
  <c r="O147" i="14" s="1"/>
  <c r="Q147" i="14" s="1"/>
  <c r="L147" i="14"/>
  <c r="P146" i="14"/>
  <c r="N146" i="14"/>
  <c r="O146" i="14" s="1"/>
  <c r="Q146" i="14" s="1"/>
  <c r="L146" i="14"/>
  <c r="P145" i="14"/>
  <c r="N145" i="14"/>
  <c r="O145" i="14" s="1"/>
  <c r="Q145" i="14" s="1"/>
  <c r="L145" i="14"/>
  <c r="P144" i="14"/>
  <c r="N144" i="14"/>
  <c r="O144" i="14" s="1"/>
  <c r="Q144" i="14" s="1"/>
  <c r="L144" i="14"/>
  <c r="P143" i="14"/>
  <c r="N143" i="14"/>
  <c r="O143" i="14" s="1"/>
  <c r="Q143" i="14" s="1"/>
  <c r="L143" i="14"/>
  <c r="P142" i="14"/>
  <c r="N142" i="14"/>
  <c r="O142" i="14" s="1"/>
  <c r="Q142" i="14" s="1"/>
  <c r="L142" i="14"/>
  <c r="P141" i="14"/>
  <c r="N141" i="14"/>
  <c r="O141" i="14" s="1"/>
  <c r="Q141" i="14" s="1"/>
  <c r="L141" i="14"/>
  <c r="P140" i="14"/>
  <c r="N140" i="14"/>
  <c r="O140" i="14" s="1"/>
  <c r="Q140" i="14" s="1"/>
  <c r="L140" i="14"/>
  <c r="P139" i="14"/>
  <c r="N139" i="14"/>
  <c r="O139" i="14" s="1"/>
  <c r="Q139" i="14" s="1"/>
  <c r="L139" i="14"/>
  <c r="P138" i="14"/>
  <c r="N138" i="14"/>
  <c r="O138" i="14" s="1"/>
  <c r="Q138" i="14" s="1"/>
  <c r="L138" i="14"/>
  <c r="P137" i="14"/>
  <c r="N137" i="14"/>
  <c r="O137" i="14" s="1"/>
  <c r="Q137" i="14" s="1"/>
  <c r="L137" i="14"/>
  <c r="P136" i="14"/>
  <c r="N136" i="14"/>
  <c r="O136" i="14" s="1"/>
  <c r="Q136" i="14" s="1"/>
  <c r="L136" i="14"/>
  <c r="P135" i="14"/>
  <c r="N135" i="14"/>
  <c r="O135" i="14" s="1"/>
  <c r="Q135" i="14" s="1"/>
  <c r="L135" i="14"/>
  <c r="P134" i="14"/>
  <c r="N134" i="14"/>
  <c r="O134" i="14" s="1"/>
  <c r="Q134" i="14" s="1"/>
  <c r="L134" i="14"/>
  <c r="P133" i="14"/>
  <c r="N133" i="14"/>
  <c r="O133" i="14" s="1"/>
  <c r="Q133" i="14" s="1"/>
  <c r="L133" i="14"/>
  <c r="P132" i="14"/>
  <c r="N132" i="14"/>
  <c r="O132" i="14" s="1"/>
  <c r="Q132" i="14" s="1"/>
  <c r="L132" i="14"/>
  <c r="P131" i="14"/>
  <c r="N131" i="14"/>
  <c r="O131" i="14" s="1"/>
  <c r="Q131" i="14" s="1"/>
  <c r="L131" i="14"/>
  <c r="P130" i="14"/>
  <c r="N130" i="14"/>
  <c r="O130" i="14" s="1"/>
  <c r="Q130" i="14" s="1"/>
  <c r="L130" i="14"/>
  <c r="P129" i="14"/>
  <c r="N129" i="14"/>
  <c r="O129" i="14" s="1"/>
  <c r="Q129" i="14" s="1"/>
  <c r="L129" i="14"/>
  <c r="P128" i="14"/>
  <c r="N128" i="14"/>
  <c r="O128" i="14" s="1"/>
  <c r="Q128" i="14" s="1"/>
  <c r="L128" i="14"/>
  <c r="P127" i="14"/>
  <c r="N127" i="14"/>
  <c r="O127" i="14" s="1"/>
  <c r="Q127" i="14" s="1"/>
  <c r="L127" i="14"/>
  <c r="P126" i="14"/>
  <c r="N126" i="14"/>
  <c r="O126" i="14" s="1"/>
  <c r="Q126" i="14" s="1"/>
  <c r="L126" i="14"/>
  <c r="P125" i="14"/>
  <c r="N125" i="14"/>
  <c r="O125" i="14" s="1"/>
  <c r="Q125" i="14" s="1"/>
  <c r="L125" i="14"/>
  <c r="P124" i="14"/>
  <c r="N124" i="14"/>
  <c r="O124" i="14" s="1"/>
  <c r="Q124" i="14" s="1"/>
  <c r="L124" i="14"/>
  <c r="P123" i="14"/>
  <c r="N123" i="14"/>
  <c r="O123" i="14" s="1"/>
  <c r="Q123" i="14" s="1"/>
  <c r="L123" i="14"/>
  <c r="P122" i="14"/>
  <c r="N122" i="14"/>
  <c r="O122" i="14" s="1"/>
  <c r="Q122" i="14" s="1"/>
  <c r="L122" i="14"/>
  <c r="P121" i="14"/>
  <c r="N121" i="14"/>
  <c r="O121" i="14" s="1"/>
  <c r="Q121" i="14" s="1"/>
  <c r="L121" i="14"/>
  <c r="P120" i="14"/>
  <c r="N120" i="14"/>
  <c r="O120" i="14" s="1"/>
  <c r="Q120" i="14" s="1"/>
  <c r="L120" i="14"/>
  <c r="P119" i="14"/>
  <c r="N119" i="14"/>
  <c r="O119" i="14" s="1"/>
  <c r="Q119" i="14" s="1"/>
  <c r="L119" i="14"/>
  <c r="P118" i="14"/>
  <c r="N118" i="14"/>
  <c r="O118" i="14" s="1"/>
  <c r="Q118" i="14" s="1"/>
  <c r="L118" i="14"/>
  <c r="P117" i="14"/>
  <c r="N117" i="14"/>
  <c r="O117" i="14" s="1"/>
  <c r="Q117" i="14" s="1"/>
  <c r="L117" i="14"/>
  <c r="P116" i="14"/>
  <c r="N116" i="14"/>
  <c r="O116" i="14" s="1"/>
  <c r="Q116" i="14" s="1"/>
  <c r="L116" i="14"/>
  <c r="P115" i="14"/>
  <c r="N115" i="14"/>
  <c r="O115" i="14" s="1"/>
  <c r="Q115" i="14" s="1"/>
  <c r="L115" i="14"/>
  <c r="P114" i="14"/>
  <c r="N114" i="14"/>
  <c r="O114" i="14" s="1"/>
  <c r="Q114" i="14" s="1"/>
  <c r="L114" i="14"/>
  <c r="P113" i="14"/>
  <c r="N113" i="14"/>
  <c r="O113" i="14" s="1"/>
  <c r="Q113" i="14" s="1"/>
  <c r="L113" i="14"/>
  <c r="P112" i="14"/>
  <c r="N112" i="14"/>
  <c r="O112" i="14" s="1"/>
  <c r="Q112" i="14" s="1"/>
  <c r="L112" i="14"/>
  <c r="P111" i="14"/>
  <c r="N111" i="14"/>
  <c r="O111" i="14" s="1"/>
  <c r="Q111" i="14" s="1"/>
  <c r="L111" i="14"/>
  <c r="P110" i="14"/>
  <c r="N110" i="14"/>
  <c r="O110" i="14" s="1"/>
  <c r="Q110" i="14" s="1"/>
  <c r="L110" i="14"/>
  <c r="N109" i="14"/>
  <c r="O109" i="14" s="1"/>
  <c r="Q109" i="14" s="1"/>
  <c r="L109" i="14"/>
  <c r="N108" i="14"/>
  <c r="O108" i="14" s="1"/>
  <c r="Q108" i="14" s="1"/>
  <c r="L108" i="14"/>
  <c r="N107" i="14"/>
  <c r="O107" i="14" s="1"/>
  <c r="L107" i="14"/>
  <c r="N106" i="14"/>
  <c r="O106" i="14" s="1"/>
  <c r="Q106" i="14" s="1"/>
  <c r="L106" i="14"/>
  <c r="N105" i="14"/>
  <c r="O105" i="14" s="1"/>
  <c r="Q105" i="14" s="1"/>
  <c r="L105" i="14"/>
  <c r="P104" i="14"/>
  <c r="N104" i="14"/>
  <c r="O104" i="14" s="1"/>
  <c r="Q104" i="14" s="1"/>
  <c r="L104" i="14"/>
  <c r="P103" i="14"/>
  <c r="N103" i="14"/>
  <c r="O103" i="14" s="1"/>
  <c r="Q103" i="14" s="1"/>
  <c r="L103" i="14"/>
  <c r="P102" i="14"/>
  <c r="N102" i="14"/>
  <c r="O102" i="14" s="1"/>
  <c r="Q102" i="14" s="1"/>
  <c r="L102" i="14"/>
  <c r="P101" i="14"/>
  <c r="N101" i="14"/>
  <c r="O101" i="14" s="1"/>
  <c r="Q101" i="14" s="1"/>
  <c r="L101" i="14"/>
  <c r="P100" i="14"/>
  <c r="N100" i="14"/>
  <c r="O100" i="14" s="1"/>
  <c r="Q100" i="14" s="1"/>
  <c r="L100" i="14"/>
  <c r="P99" i="14"/>
  <c r="N99" i="14"/>
  <c r="O99" i="14" s="1"/>
  <c r="Q99" i="14" s="1"/>
  <c r="L99" i="14"/>
  <c r="P98" i="14"/>
  <c r="N98" i="14"/>
  <c r="O98" i="14" s="1"/>
  <c r="Q98" i="14" s="1"/>
  <c r="L98" i="14"/>
  <c r="P97" i="14"/>
  <c r="N97" i="14"/>
  <c r="O97" i="14" s="1"/>
  <c r="Q97" i="14" s="1"/>
  <c r="L97" i="14"/>
  <c r="P96" i="14"/>
  <c r="N96" i="14"/>
  <c r="O96" i="14" s="1"/>
  <c r="Q96" i="14" s="1"/>
  <c r="L96" i="14"/>
  <c r="P95" i="14"/>
  <c r="N95" i="14"/>
  <c r="O95" i="14" s="1"/>
  <c r="Q95" i="14" s="1"/>
  <c r="L95" i="14"/>
  <c r="P94" i="14"/>
  <c r="N94" i="14"/>
  <c r="O94" i="14" s="1"/>
  <c r="Q94" i="14" s="1"/>
  <c r="L94" i="14"/>
  <c r="P93" i="14"/>
  <c r="N93" i="14"/>
  <c r="O93" i="14" s="1"/>
  <c r="Q93" i="14" s="1"/>
  <c r="L93" i="14"/>
  <c r="P92" i="14"/>
  <c r="N92" i="14"/>
  <c r="O92" i="14" s="1"/>
  <c r="Q92" i="14" s="1"/>
  <c r="L92" i="14"/>
  <c r="P91" i="14"/>
  <c r="N91" i="14"/>
  <c r="O91" i="14" s="1"/>
  <c r="Q91" i="14" s="1"/>
  <c r="L91" i="14"/>
  <c r="P90" i="14"/>
  <c r="N90" i="14"/>
  <c r="O90" i="14" s="1"/>
  <c r="Q90" i="14" s="1"/>
  <c r="L90" i="14"/>
  <c r="P89" i="14"/>
  <c r="N89" i="14"/>
  <c r="O89" i="14" s="1"/>
  <c r="Q89" i="14" s="1"/>
  <c r="L89" i="14"/>
  <c r="P88" i="14"/>
  <c r="N88" i="14"/>
  <c r="O88" i="14" s="1"/>
  <c r="Q88" i="14" s="1"/>
  <c r="L88" i="14"/>
  <c r="P87" i="14"/>
  <c r="N87" i="14"/>
  <c r="O87" i="14" s="1"/>
  <c r="Q87" i="14" s="1"/>
  <c r="L87" i="14"/>
  <c r="P86" i="14"/>
  <c r="N86" i="14"/>
  <c r="O86" i="14" s="1"/>
  <c r="Q86" i="14" s="1"/>
  <c r="L86" i="14"/>
  <c r="P85" i="14"/>
  <c r="N85" i="14"/>
  <c r="O85" i="14" s="1"/>
  <c r="Q85" i="14" s="1"/>
  <c r="L85" i="14"/>
  <c r="P84" i="14"/>
  <c r="N84" i="14"/>
  <c r="O84" i="14" s="1"/>
  <c r="Q84" i="14" s="1"/>
  <c r="L84" i="14"/>
  <c r="P83" i="14"/>
  <c r="N83" i="14"/>
  <c r="O83" i="14" s="1"/>
  <c r="Q83" i="14" s="1"/>
  <c r="L83" i="14"/>
  <c r="P82" i="14"/>
  <c r="N82" i="14"/>
  <c r="O82" i="14" s="1"/>
  <c r="Q82" i="14" s="1"/>
  <c r="L82" i="14"/>
  <c r="P81" i="14"/>
  <c r="N81" i="14"/>
  <c r="O81" i="14" s="1"/>
  <c r="Q81" i="14" s="1"/>
  <c r="L81" i="14"/>
  <c r="P80" i="14"/>
  <c r="N80" i="14"/>
  <c r="O80" i="14" s="1"/>
  <c r="Q80" i="14" s="1"/>
  <c r="L80" i="14"/>
  <c r="P79" i="14"/>
  <c r="N79" i="14"/>
  <c r="O79" i="14" s="1"/>
  <c r="Q79" i="14" s="1"/>
  <c r="L79" i="14"/>
  <c r="P78" i="14"/>
  <c r="N78" i="14"/>
  <c r="O78" i="14" s="1"/>
  <c r="Q78" i="14" s="1"/>
  <c r="L78" i="14"/>
  <c r="P77" i="14"/>
  <c r="N77" i="14"/>
  <c r="O77" i="14" s="1"/>
  <c r="Q77" i="14" s="1"/>
  <c r="L77" i="14"/>
  <c r="P76" i="14"/>
  <c r="N76" i="14"/>
  <c r="O76" i="14" s="1"/>
  <c r="Q76" i="14" s="1"/>
  <c r="L76" i="14"/>
  <c r="P75" i="14"/>
  <c r="N75" i="14"/>
  <c r="O75" i="14" s="1"/>
  <c r="Q75" i="14" s="1"/>
  <c r="L75" i="14"/>
  <c r="P74" i="14"/>
  <c r="N74" i="14"/>
  <c r="O74" i="14" s="1"/>
  <c r="Q74" i="14" s="1"/>
  <c r="L74" i="14"/>
  <c r="P73" i="14"/>
  <c r="N73" i="14"/>
  <c r="O73" i="14" s="1"/>
  <c r="Q73" i="14" s="1"/>
  <c r="L73" i="14"/>
  <c r="P72" i="14"/>
  <c r="N72" i="14"/>
  <c r="O72" i="14" s="1"/>
  <c r="Q72" i="14" s="1"/>
  <c r="L72" i="14"/>
  <c r="P71" i="14"/>
  <c r="N71" i="14"/>
  <c r="O71" i="14" s="1"/>
  <c r="Q71" i="14" s="1"/>
  <c r="L71" i="14"/>
  <c r="P70" i="14"/>
  <c r="N70" i="14"/>
  <c r="O70" i="14" s="1"/>
  <c r="Q70" i="14" s="1"/>
  <c r="L70" i="14"/>
  <c r="P69" i="14"/>
  <c r="N69" i="14"/>
  <c r="O69" i="14" s="1"/>
  <c r="Q69" i="14" s="1"/>
  <c r="L69" i="14"/>
  <c r="P68" i="14"/>
  <c r="N68" i="14"/>
  <c r="O68" i="14" s="1"/>
  <c r="Q68" i="14" s="1"/>
  <c r="L68" i="14"/>
  <c r="P67" i="14"/>
  <c r="N67" i="14"/>
  <c r="O67" i="14" s="1"/>
  <c r="Q67" i="14" s="1"/>
  <c r="L67" i="14"/>
  <c r="P66" i="14"/>
  <c r="N66" i="14"/>
  <c r="O66" i="14" s="1"/>
  <c r="Q66" i="14" s="1"/>
  <c r="L66" i="14"/>
  <c r="P65" i="14"/>
  <c r="N65" i="14"/>
  <c r="O65" i="14" s="1"/>
  <c r="Q65" i="14" s="1"/>
  <c r="L65" i="14"/>
  <c r="P64" i="14"/>
  <c r="N64" i="14"/>
  <c r="O64" i="14" s="1"/>
  <c r="Q64" i="14" s="1"/>
  <c r="L64" i="14"/>
  <c r="P63" i="14"/>
  <c r="N63" i="14"/>
  <c r="O63" i="14" s="1"/>
  <c r="Q63" i="14" s="1"/>
  <c r="L63" i="14"/>
  <c r="P62" i="14"/>
  <c r="N62" i="14"/>
  <c r="O62" i="14" s="1"/>
  <c r="Q62" i="14" s="1"/>
  <c r="L62" i="14"/>
  <c r="P61" i="14"/>
  <c r="N61" i="14"/>
  <c r="O61" i="14" s="1"/>
  <c r="Q61" i="14" s="1"/>
  <c r="L61" i="14"/>
  <c r="P60" i="14"/>
  <c r="N60" i="14"/>
  <c r="O60" i="14" s="1"/>
  <c r="Q60" i="14" s="1"/>
  <c r="L60" i="14"/>
  <c r="P59" i="14"/>
  <c r="N59" i="14"/>
  <c r="O59" i="14" s="1"/>
  <c r="Q59" i="14" s="1"/>
  <c r="L59" i="14"/>
  <c r="P57" i="14"/>
  <c r="N57" i="14"/>
  <c r="O57" i="14" s="1"/>
  <c r="Q57" i="14" s="1"/>
  <c r="L57" i="14"/>
  <c r="P56" i="14"/>
  <c r="N56" i="14"/>
  <c r="O56" i="14" s="1"/>
  <c r="Q56" i="14" s="1"/>
  <c r="L56" i="14"/>
  <c r="P55" i="14"/>
  <c r="N55" i="14"/>
  <c r="O55" i="14" s="1"/>
  <c r="Q55" i="14" s="1"/>
  <c r="L55" i="14"/>
  <c r="P54" i="14"/>
  <c r="N54" i="14"/>
  <c r="O54" i="14" s="1"/>
  <c r="Q54" i="14" s="1"/>
  <c r="L54" i="14"/>
  <c r="P53" i="14"/>
  <c r="N53" i="14"/>
  <c r="O53" i="14" s="1"/>
  <c r="Q53" i="14" s="1"/>
  <c r="L53" i="14"/>
  <c r="P52" i="14"/>
  <c r="N52" i="14"/>
  <c r="O52" i="14" s="1"/>
  <c r="Q52" i="14" s="1"/>
  <c r="L52" i="14"/>
  <c r="P51" i="14"/>
  <c r="N51" i="14"/>
  <c r="O51" i="14" s="1"/>
  <c r="Q51" i="14" s="1"/>
  <c r="L51" i="14"/>
  <c r="P50" i="14"/>
  <c r="N50" i="14"/>
  <c r="O50" i="14" s="1"/>
  <c r="Q50" i="14" s="1"/>
  <c r="L50" i="14"/>
  <c r="P49" i="14"/>
  <c r="N49" i="14"/>
  <c r="O49" i="14" s="1"/>
  <c r="Q49" i="14" s="1"/>
  <c r="L49" i="14"/>
  <c r="P48" i="14"/>
  <c r="N48" i="14"/>
  <c r="O48" i="14" s="1"/>
  <c r="Q48" i="14" s="1"/>
  <c r="L48" i="14"/>
  <c r="P47" i="14"/>
  <c r="N47" i="14"/>
  <c r="O47" i="14" s="1"/>
  <c r="Q47" i="14" s="1"/>
  <c r="L47" i="14"/>
  <c r="P46" i="14"/>
  <c r="N46" i="14"/>
  <c r="O46" i="14" s="1"/>
  <c r="Q46" i="14" s="1"/>
  <c r="L46" i="14"/>
  <c r="P45" i="14"/>
  <c r="N45" i="14"/>
  <c r="O45" i="14" s="1"/>
  <c r="Q45" i="14" s="1"/>
  <c r="L45" i="14"/>
  <c r="P44" i="14"/>
  <c r="N44" i="14"/>
  <c r="O44" i="14" s="1"/>
  <c r="Q44" i="14" s="1"/>
  <c r="L44" i="14"/>
  <c r="P43" i="14"/>
  <c r="N43" i="14"/>
  <c r="O43" i="14" s="1"/>
  <c r="Q43" i="14" s="1"/>
  <c r="L43" i="14"/>
  <c r="P42" i="14"/>
  <c r="N42" i="14"/>
  <c r="O42" i="14" s="1"/>
  <c r="Q42" i="14" s="1"/>
  <c r="L42" i="14"/>
  <c r="P41" i="14"/>
  <c r="N41" i="14"/>
  <c r="O41" i="14" s="1"/>
  <c r="Q41" i="14" s="1"/>
  <c r="L41" i="14"/>
  <c r="P40" i="14"/>
  <c r="N40" i="14"/>
  <c r="O40" i="14" s="1"/>
  <c r="Q40" i="14" s="1"/>
  <c r="L40" i="14"/>
  <c r="P39" i="14"/>
  <c r="N39" i="14"/>
  <c r="O39" i="14" s="1"/>
  <c r="Q39" i="14" s="1"/>
  <c r="L39" i="14"/>
  <c r="P38" i="14"/>
  <c r="N38" i="14"/>
  <c r="O38" i="14" s="1"/>
  <c r="Q38" i="14" s="1"/>
  <c r="L38" i="14"/>
  <c r="N37" i="14"/>
  <c r="O37" i="14" s="1"/>
  <c r="P37" i="14" s="1"/>
  <c r="L37" i="14"/>
  <c r="N36" i="14"/>
  <c r="O36" i="14" s="1"/>
  <c r="L36" i="14"/>
  <c r="N35" i="14"/>
  <c r="O35" i="14" s="1"/>
  <c r="L35" i="14"/>
  <c r="N34" i="14"/>
  <c r="O34" i="14" s="1"/>
  <c r="P34" i="14" s="1"/>
  <c r="L34" i="14"/>
  <c r="N33" i="14"/>
  <c r="O33" i="14" s="1"/>
  <c r="P33" i="14" s="1"/>
  <c r="L33" i="14"/>
  <c r="N32" i="14"/>
  <c r="O32" i="14" s="1"/>
  <c r="L32" i="14"/>
  <c r="N31" i="14"/>
  <c r="O31" i="14" s="1"/>
  <c r="Q31" i="14" s="1"/>
  <c r="L31" i="14"/>
  <c r="N30" i="14"/>
  <c r="O30" i="14" s="1"/>
  <c r="Q30" i="14" s="1"/>
  <c r="L30" i="14"/>
  <c r="N29" i="14"/>
  <c r="O29" i="14" s="1"/>
  <c r="Q29" i="14" s="1"/>
  <c r="L29" i="14"/>
  <c r="N28" i="14"/>
  <c r="O28" i="14" s="1"/>
  <c r="Q28" i="14" s="1"/>
  <c r="L28" i="14"/>
  <c r="N27" i="14"/>
  <c r="O27" i="14" s="1"/>
  <c r="L27" i="14"/>
  <c r="N26" i="14"/>
  <c r="O26" i="14" s="1"/>
  <c r="L26" i="14"/>
  <c r="N25" i="14"/>
  <c r="O25" i="14" s="1"/>
  <c r="L25" i="14"/>
  <c r="N24" i="14"/>
  <c r="O24" i="14" s="1"/>
  <c r="L24" i="14"/>
  <c r="N23" i="14"/>
  <c r="O23" i="14" s="1"/>
  <c r="L23" i="14"/>
  <c r="N22" i="14"/>
  <c r="O22" i="14" s="1"/>
  <c r="L22" i="14"/>
  <c r="N21" i="14"/>
  <c r="O21" i="14" s="1"/>
  <c r="Q21" i="14" s="1"/>
  <c r="L21" i="14"/>
  <c r="N20" i="14"/>
  <c r="O20" i="14" s="1"/>
  <c r="Q20" i="14" s="1"/>
  <c r="L20" i="14"/>
  <c r="N19" i="14"/>
  <c r="O19" i="14" s="1"/>
  <c r="P19" i="14" s="1"/>
  <c r="L19" i="14"/>
  <c r="N18" i="14"/>
  <c r="O18" i="14" s="1"/>
  <c r="L18" i="14"/>
  <c r="N17" i="14"/>
  <c r="O17" i="14" s="1"/>
  <c r="Q17" i="14" s="1"/>
  <c r="L17" i="14"/>
  <c r="N16" i="14"/>
  <c r="O16" i="14" s="1"/>
  <c r="Q16" i="14" s="1"/>
  <c r="L16" i="14"/>
  <c r="N15" i="14"/>
  <c r="O15" i="14" s="1"/>
  <c r="Q15" i="14" s="1"/>
  <c r="L15" i="14"/>
  <c r="N14" i="14"/>
  <c r="O14" i="14" s="1"/>
  <c r="L14" i="14"/>
  <c r="N13" i="14"/>
  <c r="O13" i="14" s="1"/>
  <c r="L13" i="14"/>
  <c r="N12" i="14"/>
  <c r="O12" i="14" s="1"/>
  <c r="Q12" i="14" s="1"/>
  <c r="L12" i="14"/>
  <c r="N11" i="14"/>
  <c r="O11" i="14" s="1"/>
  <c r="Q11" i="14" s="1"/>
  <c r="L11" i="14"/>
  <c r="N10" i="14"/>
  <c r="O10" i="14" s="1"/>
  <c r="L10" i="14"/>
  <c r="N9" i="14"/>
  <c r="O9" i="14" s="1"/>
  <c r="Q9" i="14" s="1"/>
  <c r="L9" i="14"/>
  <c r="N8" i="14"/>
  <c r="O8" i="14" s="1"/>
  <c r="Q8" i="14" s="1"/>
  <c r="L8" i="14"/>
  <c r="N7" i="14"/>
  <c r="O7" i="14" s="1"/>
  <c r="L7" i="14"/>
  <c r="N6" i="14"/>
  <c r="O6" i="14" s="1"/>
  <c r="Q6" i="14" s="1"/>
  <c r="L6" i="14"/>
  <c r="N5" i="14"/>
  <c r="O5" i="14" s="1"/>
  <c r="L5" i="14"/>
  <c r="N4" i="14"/>
  <c r="O4" i="14" s="1"/>
  <c r="Q4" i="14" s="1"/>
  <c r="L4" i="14"/>
  <c r="N3" i="14"/>
  <c r="O3" i="14" s="1"/>
  <c r="L3" i="14"/>
  <c r="N2" i="14"/>
  <c r="O2" i="14" s="1"/>
  <c r="Q2" i="14" s="1"/>
  <c r="L2" i="14"/>
  <c r="E2" i="14"/>
  <c r="R2" i="14" s="1"/>
  <c r="I48" i="8"/>
  <c r="J48" i="8"/>
  <c r="K48" i="8"/>
  <c r="H48" i="8"/>
  <c r="H83" i="7" l="1"/>
  <c r="H76" i="7"/>
  <c r="P1970" i="1"/>
  <c r="P1974" i="1"/>
  <c r="P1978" i="1"/>
  <c r="P1982" i="1"/>
  <c r="P1985" i="1"/>
  <c r="P1989" i="1"/>
  <c r="P1993" i="1"/>
  <c r="P1997" i="1"/>
  <c r="P1972" i="1"/>
  <c r="P1976" i="1"/>
  <c r="P1980" i="1"/>
  <c r="M1977" i="1"/>
  <c r="O1977" i="1" s="1"/>
  <c r="P1987" i="1"/>
  <c r="P1991" i="1"/>
  <c r="P1995" i="1"/>
  <c r="P1999" i="1"/>
  <c r="M2012" i="1"/>
  <c r="O2012" i="1" s="1"/>
  <c r="P1971" i="1"/>
  <c r="P1975" i="1"/>
  <c r="P1979" i="1"/>
  <c r="P1983" i="1"/>
  <c r="P1986" i="1"/>
  <c r="P1990" i="1"/>
  <c r="P1994" i="1"/>
  <c r="P1998" i="1"/>
  <c r="P1973" i="1"/>
  <c r="P1977" i="1"/>
  <c r="P1981" i="1"/>
  <c r="P1984" i="1"/>
  <c r="P1988" i="1"/>
  <c r="P1992" i="1"/>
  <c r="P1996" i="1"/>
  <c r="M2004" i="1"/>
  <c r="O2004" i="1" s="1"/>
  <c r="L79" i="7"/>
  <c r="L93" i="7" s="1"/>
  <c r="K79" i="7"/>
  <c r="K93" i="7" s="1"/>
  <c r="J93" i="7"/>
  <c r="M79" i="7"/>
  <c r="M93" i="7" s="1"/>
  <c r="H92" i="7"/>
  <c r="H77" i="7"/>
  <c r="H79" i="7"/>
  <c r="H78" i="7"/>
  <c r="H80" i="7"/>
  <c r="H85" i="7"/>
  <c r="H63" i="7"/>
  <c r="H47" i="7"/>
  <c r="H31" i="7"/>
  <c r="H15" i="7"/>
  <c r="H59" i="7"/>
  <c r="H43" i="7"/>
  <c r="H27" i="7"/>
  <c r="H11" i="7"/>
  <c r="H55" i="7"/>
  <c r="H23" i="7"/>
  <c r="H51" i="7"/>
  <c r="H7" i="7"/>
  <c r="H89" i="7"/>
  <c r="H19" i="7"/>
  <c r="H39" i="7"/>
  <c r="H35" i="7"/>
  <c r="H4" i="7"/>
  <c r="H20" i="7"/>
  <c r="H36" i="7"/>
  <c r="H52" i="7"/>
  <c r="H69" i="7"/>
  <c r="H21" i="7"/>
  <c r="H37" i="7"/>
  <c r="H53" i="7"/>
  <c r="H91" i="7"/>
  <c r="H18" i="7"/>
  <c r="H34" i="7"/>
  <c r="H50" i="7"/>
  <c r="H88" i="7"/>
  <c r="H12" i="7"/>
  <c r="H44" i="7"/>
  <c r="H13" i="7"/>
  <c r="H45" i="7"/>
  <c r="H61" i="7"/>
  <c r="H10" i="7"/>
  <c r="H26" i="7"/>
  <c r="H42" i="7"/>
  <c r="H75" i="7"/>
  <c r="H16" i="7"/>
  <c r="H48" i="7"/>
  <c r="H65" i="7"/>
  <c r="H17" i="7"/>
  <c r="H33" i="7"/>
  <c r="H14" i="7"/>
  <c r="H30" i="7"/>
  <c r="H62" i="7"/>
  <c r="H84" i="7"/>
  <c r="H8" i="7"/>
  <c r="H24" i="7"/>
  <c r="H40" i="7"/>
  <c r="H56" i="7"/>
  <c r="H9" i="7"/>
  <c r="H25" i="7"/>
  <c r="H41" i="7"/>
  <c r="H57" i="7"/>
  <c r="H22" i="7"/>
  <c r="H38" i="7"/>
  <c r="H54" i="7"/>
  <c r="H28" i="7"/>
  <c r="H60" i="7"/>
  <c r="H29" i="7"/>
  <c r="H82" i="7"/>
  <c r="H58" i="7"/>
  <c r="H32" i="7"/>
  <c r="H86" i="7"/>
  <c r="H49" i="7"/>
  <c r="H87" i="7"/>
  <c r="H46" i="7"/>
  <c r="H90" i="7"/>
  <c r="M2011" i="1"/>
  <c r="O2011" i="1" s="1"/>
  <c r="M1999" i="1"/>
  <c r="O1999" i="1" s="1"/>
  <c r="M2003" i="1"/>
  <c r="O2003" i="1" s="1"/>
  <c r="M2036" i="1"/>
  <c r="O2036" i="1" s="1"/>
  <c r="M1970" i="1"/>
  <c r="O1970" i="1" s="1"/>
  <c r="M1972" i="1"/>
  <c r="O1972" i="1" s="1"/>
  <c r="M1976" i="1"/>
  <c r="O1976" i="1" s="1"/>
  <c r="M1982" i="1"/>
  <c r="O1982" i="1" s="1"/>
  <c r="M1978" i="1"/>
  <c r="O1978" i="1" s="1"/>
  <c r="M1987" i="1"/>
  <c r="O1987" i="1" s="1"/>
  <c r="M1991" i="1"/>
  <c r="O1991" i="1" s="1"/>
  <c r="M1995" i="1"/>
  <c r="O1995" i="1" s="1"/>
  <c r="M2039" i="1"/>
  <c r="O2039" i="1" s="1"/>
  <c r="M2034" i="1"/>
  <c r="O2034" i="1" s="1"/>
  <c r="M2008" i="1"/>
  <c r="O2008" i="1" s="1"/>
  <c r="M2000" i="1"/>
  <c r="O2000" i="1" s="1"/>
  <c r="M1979" i="1"/>
  <c r="O1979" i="1" s="1"/>
  <c r="M1983" i="1"/>
  <c r="O1983" i="1" s="1"/>
  <c r="M1986" i="1"/>
  <c r="O1986" i="1" s="1"/>
  <c r="M1994" i="1"/>
  <c r="O1994" i="1" s="1"/>
  <c r="M1998" i="1"/>
  <c r="O1998" i="1" s="1"/>
  <c r="M2038" i="1"/>
  <c r="O2038" i="1" s="1"/>
  <c r="M2032" i="1"/>
  <c r="O2032" i="1" s="1"/>
  <c r="M2007" i="1"/>
  <c r="O2007" i="1" s="1"/>
  <c r="M1990" i="1"/>
  <c r="O1990" i="1" s="1"/>
  <c r="M1959" i="1"/>
  <c r="O1959" i="1" s="1"/>
  <c r="K1981" i="1"/>
  <c r="M1981" i="1" s="1"/>
  <c r="O1981" i="1" s="1"/>
  <c r="M1974" i="1"/>
  <c r="O1974" i="1" s="1"/>
  <c r="K1996" i="1"/>
  <c r="M1996" i="1" s="1"/>
  <c r="O1996" i="1" s="1"/>
  <c r="M1988" i="1"/>
  <c r="O1988" i="1" s="1"/>
  <c r="K2026" i="1"/>
  <c r="M2026" i="1" s="1"/>
  <c r="O2026" i="1" s="1"/>
  <c r="M2010" i="1"/>
  <c r="O2010" i="1" s="1"/>
  <c r="K2045" i="1"/>
  <c r="M2045" i="1" s="1"/>
  <c r="O2045" i="1" s="1"/>
  <c r="M2037" i="1"/>
  <c r="O2037" i="1" s="1"/>
  <c r="K1964" i="1"/>
  <c r="M1964" i="1" s="1"/>
  <c r="O1964" i="1" s="1"/>
  <c r="M1957" i="1"/>
  <c r="O1957" i="1" s="1"/>
  <c r="K1968" i="1"/>
  <c r="M1968" i="1" s="1"/>
  <c r="O1968" i="1" s="1"/>
  <c r="M1961" i="1"/>
  <c r="O1961" i="1" s="1"/>
  <c r="K1980" i="1"/>
  <c r="M1980" i="1" s="1"/>
  <c r="O1980" i="1" s="1"/>
  <c r="M1973" i="1"/>
  <c r="O1973" i="1" s="1"/>
  <c r="K2021" i="1"/>
  <c r="M2021" i="1" s="1"/>
  <c r="O2021" i="1" s="1"/>
  <c r="M2005" i="1"/>
  <c r="O2005" i="1" s="1"/>
  <c r="K2029" i="1"/>
  <c r="M2029" i="1" s="1"/>
  <c r="O2029" i="1" s="1"/>
  <c r="M2013" i="1"/>
  <c r="O2013" i="1" s="1"/>
  <c r="K2025" i="1"/>
  <c r="M2025" i="1" s="1"/>
  <c r="O2025" i="1" s="1"/>
  <c r="M2009" i="1"/>
  <c r="O2009" i="1" s="1"/>
  <c r="M2006" i="1"/>
  <c r="O2006" i="1" s="1"/>
  <c r="M1975" i="1"/>
  <c r="O1975" i="1" s="1"/>
  <c r="K1963" i="1"/>
  <c r="M1963" i="1" s="1"/>
  <c r="O1963" i="1" s="1"/>
  <c r="M1956" i="1"/>
  <c r="O1956" i="1" s="1"/>
  <c r="K1992" i="1"/>
  <c r="M1992" i="1" s="1"/>
  <c r="O1992" i="1" s="1"/>
  <c r="M1984" i="1"/>
  <c r="O1984" i="1" s="1"/>
  <c r="K2041" i="1"/>
  <c r="M2041" i="1" s="1"/>
  <c r="O2041" i="1" s="1"/>
  <c r="M2033" i="1"/>
  <c r="O2033" i="1" s="1"/>
  <c r="M2014" i="1"/>
  <c r="O2014" i="1" s="1"/>
  <c r="K1965" i="1"/>
  <c r="M1965" i="1" s="1"/>
  <c r="O1965" i="1" s="1"/>
  <c r="M1958" i="1"/>
  <c r="O1958" i="1" s="1"/>
  <c r="K1969" i="1"/>
  <c r="M1969" i="1" s="1"/>
  <c r="O1969" i="1" s="1"/>
  <c r="M1962" i="1"/>
  <c r="O1962" i="1" s="1"/>
  <c r="M1971" i="1"/>
  <c r="O1971" i="1" s="1"/>
  <c r="M1960" i="1"/>
  <c r="O1960" i="1" s="1"/>
  <c r="K1997" i="1"/>
  <c r="M1997" i="1" s="1"/>
  <c r="O1997" i="1" s="1"/>
  <c r="M1989" i="1"/>
  <c r="O1989" i="1" s="1"/>
  <c r="K1993" i="1"/>
  <c r="M1993" i="1" s="1"/>
  <c r="O1993" i="1" s="1"/>
  <c r="M1985" i="1"/>
  <c r="O1985" i="1" s="1"/>
  <c r="M2015" i="1"/>
  <c r="O2015" i="1" s="1"/>
  <c r="Q236" i="14"/>
  <c r="Q232" i="14"/>
  <c r="H70" i="7" s="1"/>
  <c r="Q34" i="14"/>
  <c r="Q24" i="14"/>
  <c r="P24" i="14"/>
  <c r="Q23" i="14"/>
  <c r="P23" i="14"/>
  <c r="Q27" i="14"/>
  <c r="P27" i="14"/>
  <c r="Q25" i="14"/>
  <c r="P25" i="14"/>
  <c r="Q32" i="14"/>
  <c r="P32" i="14"/>
  <c r="P14" i="14"/>
  <c r="Q14" i="14"/>
  <c r="Q22" i="14"/>
  <c r="P22" i="14"/>
  <c r="Q26" i="14"/>
  <c r="P26" i="14"/>
  <c r="Q36" i="14"/>
  <c r="P36" i="14"/>
  <c r="Q19" i="14"/>
  <c r="P105" i="14"/>
  <c r="P106" i="14"/>
  <c r="P5" i="14"/>
  <c r="Q5" i="14"/>
  <c r="H68" i="7" s="1"/>
  <c r="P7" i="14"/>
  <c r="Q7" i="14"/>
  <c r="H67" i="7" s="1"/>
  <c r="Q18" i="14"/>
  <c r="P18" i="14"/>
  <c r="P3" i="14"/>
  <c r="Q3" i="14"/>
  <c r="H66" i="7" s="1"/>
  <c r="Q10" i="14"/>
  <c r="P10" i="14"/>
  <c r="Q13" i="14"/>
  <c r="P13" i="14"/>
  <c r="P2" i="14"/>
  <c r="P8" i="14"/>
  <c r="P9" i="14"/>
  <c r="P11" i="14"/>
  <c r="P12" i="14"/>
  <c r="P15" i="14"/>
  <c r="P16" i="14"/>
  <c r="P17" i="14"/>
  <c r="P20" i="14"/>
  <c r="P21" i="14"/>
  <c r="P35" i="14"/>
  <c r="Q35" i="14"/>
  <c r="P6" i="14"/>
  <c r="Q37" i="14"/>
  <c r="Q107" i="14"/>
  <c r="H81" i="7" s="1"/>
  <c r="P107" i="14"/>
  <c r="P4" i="14"/>
  <c r="P28" i="14"/>
  <c r="P29" i="14"/>
  <c r="P30" i="14"/>
  <c r="P31" i="14"/>
  <c r="Q33" i="14"/>
  <c r="P109" i="14"/>
  <c r="P108" i="14"/>
  <c r="Q189" i="14"/>
  <c r="P189" i="14"/>
  <c r="Q188" i="14"/>
  <c r="P188" i="14"/>
  <c r="Q191" i="14"/>
  <c r="P191" i="14"/>
  <c r="Q190" i="14"/>
  <c r="P190" i="14"/>
  <c r="H3" i="7" l="1"/>
  <c r="H6" i="7"/>
  <c r="Q233" i="14"/>
  <c r="H71" i="7" s="1"/>
  <c r="Q235" i="14"/>
  <c r="H73" i="7" s="1"/>
  <c r="Q234" i="14"/>
  <c r="H72" i="7" s="1"/>
  <c r="Q231" i="14"/>
  <c r="H74" i="7" s="1"/>
  <c r="N208" i="14"/>
  <c r="O208" i="14" s="1"/>
  <c r="N204" i="14"/>
  <c r="O204" i="14" s="1"/>
  <c r="N207" i="14"/>
  <c r="O207" i="14" s="1"/>
  <c r="N205" i="14"/>
  <c r="O205" i="14" s="1"/>
  <c r="N206" i="14"/>
  <c r="O206" i="14" s="1"/>
  <c r="P206" i="14" l="1"/>
  <c r="Q206" i="14"/>
  <c r="P208" i="14"/>
  <c r="Q208" i="14"/>
  <c r="P205" i="14"/>
  <c r="Q205" i="14"/>
  <c r="P207" i="14"/>
  <c r="Q207" i="14"/>
  <c r="P204" i="14"/>
  <c r="Q204" i="14"/>
  <c r="H5" i="7" l="1"/>
  <c r="H93" i="7" s="1"/>
  <c r="K1" i="7"/>
  <c r="L1" i="7" s="1"/>
  <c r="M1" i="7" s="1"/>
  <c r="D1" i="7"/>
  <c r="E1" i="7" l="1"/>
  <c r="L1796" i="1"/>
  <c r="M1796" i="1" s="1"/>
  <c r="O1796" i="1" s="1"/>
  <c r="L1804" i="1"/>
  <c r="M1804" i="1" s="1"/>
  <c r="O1804" i="1" s="1"/>
  <c r="L1489" i="1"/>
  <c r="M1489" i="1" s="1"/>
  <c r="O1489" i="1" s="1"/>
  <c r="L1553" i="1"/>
  <c r="M1553" i="1" s="1"/>
  <c r="O1553" i="1" s="1"/>
  <c r="L1402" i="1"/>
  <c r="M1402" i="1" s="1"/>
  <c r="O1402" i="1" s="1"/>
  <c r="L1552" i="1"/>
  <c r="M1552" i="1" s="1"/>
  <c r="O1552" i="1" s="1"/>
  <c r="L1487" i="1"/>
  <c r="M1487" i="1" s="1"/>
  <c r="O1487" i="1" s="1"/>
  <c r="L1445" i="1"/>
  <c r="M1445" i="1" s="1"/>
  <c r="O1445" i="1" s="1"/>
  <c r="L1401" i="1"/>
  <c r="M1401" i="1" s="1"/>
  <c r="O1401" i="1" s="1"/>
  <c r="L1358" i="1"/>
  <c r="M1358" i="1" s="1"/>
  <c r="O1358" i="1" s="1"/>
  <c r="L1551" i="1"/>
  <c r="M1551" i="1" s="1"/>
  <c r="O1551" i="1" s="1"/>
  <c r="L1486" i="1"/>
  <c r="M1486" i="1" s="1"/>
  <c r="O1486" i="1" s="1"/>
  <c r="L1444" i="1"/>
  <c r="M1444" i="1" s="1"/>
  <c r="O1444" i="1" s="1"/>
  <c r="L1400" i="1"/>
  <c r="M1400" i="1" s="1"/>
  <c r="O1400" i="1" s="1"/>
  <c r="L1357" i="1"/>
  <c r="M1357" i="1" s="1"/>
  <c r="O1357" i="1" s="1"/>
  <c r="L1550" i="1"/>
  <c r="M1550" i="1" s="1"/>
  <c r="O1550" i="1" s="1"/>
  <c r="L1485" i="1"/>
  <c r="M1485" i="1" s="1"/>
  <c r="O1485" i="1" s="1"/>
  <c r="L1443" i="1"/>
  <c r="M1443" i="1" s="1"/>
  <c r="O1443" i="1" s="1"/>
  <c r="L1399" i="1"/>
  <c r="M1399" i="1" s="1"/>
  <c r="O1399" i="1" s="1"/>
  <c r="L1356" i="1"/>
  <c r="M1356" i="1" s="1"/>
  <c r="O1356" i="1" s="1"/>
  <c r="L1549" i="1"/>
  <c r="M1549" i="1" s="1"/>
  <c r="O1549" i="1" s="1"/>
  <c r="L1484" i="1"/>
  <c r="M1484" i="1" s="1"/>
  <c r="O1484" i="1" s="1"/>
  <c r="L1442" i="1"/>
  <c r="M1442" i="1" s="1"/>
  <c r="O1442" i="1" s="1"/>
  <c r="L1398" i="1"/>
  <c r="M1398" i="1" s="1"/>
  <c r="O1398" i="1" s="1"/>
  <c r="L1355" i="1"/>
  <c r="M1355" i="1" s="1"/>
  <c r="O1355" i="1" s="1"/>
  <c r="L1548" i="1"/>
  <c r="M1548" i="1" s="1"/>
  <c r="O1548" i="1" s="1"/>
  <c r="L1122" i="1"/>
  <c r="M1122" i="1" s="1"/>
  <c r="O1122" i="1" s="1"/>
  <c r="L1188" i="1"/>
  <c r="M1188" i="1" s="1"/>
  <c r="O1188" i="1" s="1"/>
  <c r="L1555" i="1"/>
  <c r="M1555" i="1" s="1"/>
  <c r="O1555" i="1" s="1"/>
  <c r="L1452" i="1"/>
  <c r="M1452" i="1" s="1"/>
  <c r="O1452" i="1" s="1"/>
  <c r="L1410" i="1"/>
  <c r="M1410" i="1" s="1"/>
  <c r="O1410" i="1" s="1"/>
  <c r="L1363" i="1"/>
  <c r="M1363" i="1" s="1"/>
  <c r="O1363" i="1" s="1"/>
  <c r="L1554" i="1"/>
  <c r="M1554" i="1" s="1"/>
  <c r="O1554" i="1" s="1"/>
  <c r="L1496" i="1"/>
  <c r="M1496" i="1" s="1"/>
  <c r="O1496" i="1" s="1"/>
  <c r="L1451" i="1"/>
  <c r="M1451" i="1" s="1"/>
  <c r="O1451" i="1" s="1"/>
  <c r="L1409" i="1"/>
  <c r="M1409" i="1" s="1"/>
  <c r="O1409" i="1" s="1"/>
  <c r="L1362" i="1"/>
  <c r="M1362" i="1" s="1"/>
  <c r="O1362" i="1" s="1"/>
  <c r="L1760" i="1"/>
  <c r="M1760" i="1" s="1"/>
  <c r="O1760" i="1" s="1"/>
  <c r="L1724" i="1"/>
  <c r="M1724" i="1" s="1"/>
  <c r="O1724" i="1" s="1"/>
  <c r="L1805" i="1"/>
  <c r="M1805" i="1" s="1"/>
  <c r="O1805" i="1" s="1"/>
  <c r="L1806" i="1"/>
  <c r="M1806" i="1" s="1"/>
  <c r="O1806" i="1" s="1"/>
  <c r="L1682" i="1"/>
  <c r="M1682" i="1" s="1"/>
  <c r="O1682" i="1" s="1"/>
  <c r="L1641" i="1"/>
  <c r="M1641" i="1" s="1"/>
  <c r="O1641" i="1" s="1"/>
  <c r="L1789" i="1"/>
  <c r="M1789" i="1" s="1"/>
  <c r="O1789" i="1" s="1"/>
  <c r="L1559" i="1"/>
  <c r="M1559" i="1" s="1"/>
  <c r="O1559" i="1" s="1"/>
  <c r="L1498" i="1"/>
  <c r="M1498" i="1" s="1"/>
  <c r="O1498" i="1" s="1"/>
  <c r="L1455" i="1"/>
  <c r="M1455" i="1" s="1"/>
  <c r="O1455" i="1" s="1"/>
  <c r="L1367" i="1"/>
  <c r="M1367" i="1" s="1"/>
  <c r="O1367" i="1" s="1"/>
  <c r="L1556" i="1"/>
  <c r="M1556" i="1" s="1"/>
  <c r="O1556" i="1" s="1"/>
  <c r="L1453" i="1"/>
  <c r="M1453" i="1" s="1"/>
  <c r="O1453" i="1" s="1"/>
  <c r="L1411" i="1"/>
  <c r="M1411" i="1" s="1"/>
  <c r="O1411" i="1" s="1"/>
  <c r="L1364" i="1"/>
  <c r="M1364" i="1" s="1"/>
  <c r="O1364" i="1" s="1"/>
  <c r="L1073" i="1"/>
  <c r="M1073" i="1" s="1"/>
  <c r="O1073" i="1" s="1"/>
  <c r="L1056" i="1"/>
  <c r="M1056" i="1" s="1"/>
  <c r="O1056" i="1" s="1"/>
  <c r="L1093" i="1"/>
  <c r="M1093" i="1" s="1"/>
  <c r="O1093" i="1" s="1"/>
  <c r="L1092" i="1"/>
  <c r="M1092" i="1" s="1"/>
  <c r="O1092" i="1" s="1"/>
  <c r="L1037" i="1"/>
  <c r="M1037" i="1" s="1"/>
  <c r="O1037" i="1" s="1"/>
  <c r="L1017" i="1"/>
  <c r="M1017" i="1" s="1"/>
  <c r="O1017" i="1" s="1"/>
  <c r="L1091" i="1"/>
  <c r="M1091" i="1" s="1"/>
  <c r="O1091" i="1" s="1"/>
  <c r="L1463" i="1"/>
  <c r="M1463" i="1" s="1"/>
  <c r="O1463" i="1" s="1"/>
  <c r="L1561" i="1"/>
  <c r="M1561" i="1" s="1"/>
  <c r="O1561" i="1" s="1"/>
  <c r="L1417" i="1"/>
  <c r="M1417" i="1" s="1"/>
  <c r="O1417" i="1" s="1"/>
  <c r="L1560" i="1"/>
  <c r="M1560" i="1" s="1"/>
  <c r="O1560" i="1" s="1"/>
  <c r="L1062" i="1"/>
  <c r="M1062" i="1" s="1"/>
  <c r="O1062" i="1" s="1"/>
  <c r="L1095" i="1"/>
  <c r="M1095" i="1" s="1"/>
  <c r="O1095" i="1" s="1"/>
  <c r="L1061" i="1"/>
  <c r="M1061" i="1" s="1"/>
  <c r="O1061" i="1" s="1"/>
  <c r="L1094" i="1"/>
  <c r="M1094" i="1" s="1"/>
  <c r="O1094" i="1" s="1"/>
  <c r="L1069" i="1"/>
  <c r="M1069" i="1" s="1"/>
  <c r="O1069" i="1" s="1"/>
  <c r="L1097" i="1"/>
  <c r="M1097" i="1" s="1"/>
  <c r="O1097" i="1" s="1"/>
  <c r="L1096" i="1"/>
  <c r="M1096" i="1" s="1"/>
  <c r="O1096" i="1" s="1"/>
  <c r="L1068" i="1"/>
  <c r="M1068" i="1" s="1"/>
  <c r="O1068" i="1" s="1"/>
  <c r="L1051" i="1"/>
  <c r="M1051" i="1" s="1"/>
  <c r="O1051" i="1" s="1"/>
  <c r="L1167" i="1"/>
  <c r="M1167" i="1" s="1"/>
  <c r="O1167" i="1" s="1"/>
  <c r="L1144" i="1"/>
  <c r="M1144" i="1" s="1"/>
  <c r="O1144" i="1" s="1"/>
  <c r="L1187" i="1"/>
  <c r="M1187" i="1" s="1"/>
  <c r="O1187" i="1" s="1"/>
  <c r="L1121" i="1"/>
  <c r="M1121" i="1" s="1"/>
  <c r="O1121" i="1" s="1"/>
  <c r="L1190" i="1"/>
  <c r="M1190" i="1" s="1"/>
  <c r="O1190" i="1" s="1"/>
  <c r="L1189" i="1"/>
  <c r="M1189" i="1" s="1"/>
  <c r="O1189" i="1" s="1"/>
  <c r="L1166" i="1"/>
  <c r="M1166" i="1" s="1"/>
  <c r="O1166" i="1" s="1"/>
  <c r="L1143" i="1"/>
  <c r="M1143" i="1" s="1"/>
  <c r="O1143" i="1" s="1"/>
  <c r="L2" i="1"/>
  <c r="M2" i="1" s="1"/>
  <c r="L3" i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O230" i="1" s="1"/>
  <c r="L231" i="1"/>
  <c r="M231" i="1" s="1"/>
  <c r="O231" i="1" s="1"/>
  <c r="L232" i="1"/>
  <c r="M232" i="1" s="1"/>
  <c r="O232" i="1" s="1"/>
  <c r="L233" i="1"/>
  <c r="M233" i="1" s="1"/>
  <c r="O233" i="1" s="1"/>
  <c r="L234" i="1"/>
  <c r="M234" i="1" s="1"/>
  <c r="O234" i="1" s="1"/>
  <c r="L235" i="1"/>
  <c r="M235" i="1" s="1"/>
  <c r="O235" i="1" s="1"/>
  <c r="L236" i="1"/>
  <c r="M236" i="1" s="1"/>
  <c r="O236" i="1" s="1"/>
  <c r="L237" i="1"/>
  <c r="M237" i="1" s="1"/>
  <c r="O237" i="1" s="1"/>
  <c r="L238" i="1"/>
  <c r="M238" i="1" s="1"/>
  <c r="O238" i="1" s="1"/>
  <c r="L239" i="1"/>
  <c r="M239" i="1" s="1"/>
  <c r="O239" i="1" s="1"/>
  <c r="L240" i="1"/>
  <c r="M240" i="1" s="1"/>
  <c r="O240" i="1" s="1"/>
  <c r="L241" i="1"/>
  <c r="M241" i="1" s="1"/>
  <c r="O241" i="1" s="1"/>
  <c r="L242" i="1"/>
  <c r="M242" i="1" s="1"/>
  <c r="O242" i="1" s="1"/>
  <c r="L243" i="1"/>
  <c r="M243" i="1" s="1"/>
  <c r="O243" i="1" s="1"/>
  <c r="L244" i="1"/>
  <c r="M244" i="1" s="1"/>
  <c r="O244" i="1" s="1"/>
  <c r="L245" i="1"/>
  <c r="M245" i="1" s="1"/>
  <c r="O245" i="1" s="1"/>
  <c r="L246" i="1"/>
  <c r="M246" i="1" s="1"/>
  <c r="O246" i="1" s="1"/>
  <c r="L247" i="1"/>
  <c r="M247" i="1" s="1"/>
  <c r="O247" i="1" s="1"/>
  <c r="L248" i="1"/>
  <c r="M248" i="1" s="1"/>
  <c r="O248" i="1" s="1"/>
  <c r="L249" i="1"/>
  <c r="M249" i="1" s="1"/>
  <c r="O249" i="1" s="1"/>
  <c r="L250" i="1"/>
  <c r="M250" i="1" s="1"/>
  <c r="O250" i="1" s="1"/>
  <c r="L251" i="1"/>
  <c r="M251" i="1" s="1"/>
  <c r="O251" i="1" s="1"/>
  <c r="L252" i="1"/>
  <c r="M252" i="1" s="1"/>
  <c r="O252" i="1" s="1"/>
  <c r="L253" i="1"/>
  <c r="M253" i="1" s="1"/>
  <c r="O253" i="1" s="1"/>
  <c r="L254" i="1"/>
  <c r="M254" i="1" s="1"/>
  <c r="O254" i="1" s="1"/>
  <c r="L255" i="1"/>
  <c r="M255" i="1" s="1"/>
  <c r="O255" i="1" s="1"/>
  <c r="L256" i="1"/>
  <c r="M256" i="1" s="1"/>
  <c r="O256" i="1" s="1"/>
  <c r="L257" i="1"/>
  <c r="M257" i="1" s="1"/>
  <c r="O257" i="1" s="1"/>
  <c r="L258" i="1"/>
  <c r="M258" i="1" s="1"/>
  <c r="O258" i="1" s="1"/>
  <c r="L259" i="1"/>
  <c r="M259" i="1" s="1"/>
  <c r="O259" i="1" s="1"/>
  <c r="L260" i="1"/>
  <c r="M260" i="1" s="1"/>
  <c r="O260" i="1" s="1"/>
  <c r="L261" i="1"/>
  <c r="M261" i="1" s="1"/>
  <c r="O261" i="1" s="1"/>
  <c r="L262" i="1"/>
  <c r="M262" i="1" s="1"/>
  <c r="O262" i="1" s="1"/>
  <c r="L263" i="1"/>
  <c r="M263" i="1" s="1"/>
  <c r="O263" i="1" s="1"/>
  <c r="L264" i="1"/>
  <c r="M264" i="1" s="1"/>
  <c r="O264" i="1" s="1"/>
  <c r="L265" i="1"/>
  <c r="M265" i="1" s="1"/>
  <c r="O265" i="1" s="1"/>
  <c r="L266" i="1"/>
  <c r="M266" i="1" s="1"/>
  <c r="O266" i="1" s="1"/>
  <c r="L267" i="1"/>
  <c r="M267" i="1" s="1"/>
  <c r="O267" i="1" s="1"/>
  <c r="L268" i="1"/>
  <c r="M268" i="1" s="1"/>
  <c r="O268" i="1" s="1"/>
  <c r="L269" i="1"/>
  <c r="M269" i="1" s="1"/>
  <c r="O269" i="1" s="1"/>
  <c r="L270" i="1"/>
  <c r="M270" i="1" s="1"/>
  <c r="O270" i="1" s="1"/>
  <c r="L271" i="1"/>
  <c r="M271" i="1" s="1"/>
  <c r="O271" i="1" s="1"/>
  <c r="L272" i="1"/>
  <c r="M272" i="1" s="1"/>
  <c r="O272" i="1" s="1"/>
  <c r="L273" i="1"/>
  <c r="M273" i="1" s="1"/>
  <c r="O273" i="1" s="1"/>
  <c r="L274" i="1"/>
  <c r="M274" i="1" s="1"/>
  <c r="O274" i="1" s="1"/>
  <c r="L275" i="1"/>
  <c r="M275" i="1" s="1"/>
  <c r="O275" i="1" s="1"/>
  <c r="L276" i="1"/>
  <c r="M276" i="1" s="1"/>
  <c r="O276" i="1" s="1"/>
  <c r="L277" i="1"/>
  <c r="M277" i="1" s="1"/>
  <c r="O277" i="1" s="1"/>
  <c r="L278" i="1"/>
  <c r="M278" i="1" s="1"/>
  <c r="O278" i="1" s="1"/>
  <c r="L279" i="1"/>
  <c r="M279" i="1" s="1"/>
  <c r="O279" i="1" s="1"/>
  <c r="L280" i="1"/>
  <c r="M280" i="1" s="1"/>
  <c r="O280" i="1" s="1"/>
  <c r="L281" i="1"/>
  <c r="M281" i="1" s="1"/>
  <c r="O281" i="1" s="1"/>
  <c r="L282" i="1"/>
  <c r="M282" i="1" s="1"/>
  <c r="O282" i="1" s="1"/>
  <c r="L283" i="1"/>
  <c r="M283" i="1" s="1"/>
  <c r="O283" i="1" s="1"/>
  <c r="L284" i="1"/>
  <c r="M284" i="1" s="1"/>
  <c r="O284" i="1" s="1"/>
  <c r="L285" i="1"/>
  <c r="M285" i="1" s="1"/>
  <c r="O285" i="1" s="1"/>
  <c r="L286" i="1"/>
  <c r="M286" i="1" s="1"/>
  <c r="O286" i="1" s="1"/>
  <c r="L287" i="1"/>
  <c r="M287" i="1" s="1"/>
  <c r="O287" i="1" s="1"/>
  <c r="L288" i="1"/>
  <c r="M288" i="1" s="1"/>
  <c r="O288" i="1" s="1"/>
  <c r="L289" i="1"/>
  <c r="M289" i="1" s="1"/>
  <c r="O289" i="1" s="1"/>
  <c r="L290" i="1"/>
  <c r="M290" i="1" s="1"/>
  <c r="O290" i="1" s="1"/>
  <c r="L291" i="1"/>
  <c r="M291" i="1" s="1"/>
  <c r="O291" i="1" s="1"/>
  <c r="L292" i="1"/>
  <c r="M292" i="1" s="1"/>
  <c r="O292" i="1" s="1"/>
  <c r="L293" i="1"/>
  <c r="M293" i="1" s="1"/>
  <c r="O293" i="1" s="1"/>
  <c r="L294" i="1"/>
  <c r="M294" i="1" s="1"/>
  <c r="O294" i="1" s="1"/>
  <c r="L295" i="1"/>
  <c r="M295" i="1" s="1"/>
  <c r="O295" i="1" s="1"/>
  <c r="L296" i="1"/>
  <c r="M296" i="1" s="1"/>
  <c r="O296" i="1" s="1"/>
  <c r="L297" i="1"/>
  <c r="M297" i="1" s="1"/>
  <c r="O297" i="1" s="1"/>
  <c r="L298" i="1"/>
  <c r="M298" i="1" s="1"/>
  <c r="O298" i="1" s="1"/>
  <c r="L299" i="1"/>
  <c r="M299" i="1" s="1"/>
  <c r="O299" i="1" s="1"/>
  <c r="L300" i="1"/>
  <c r="M300" i="1" s="1"/>
  <c r="O300" i="1" s="1"/>
  <c r="L301" i="1"/>
  <c r="M301" i="1" s="1"/>
  <c r="O301" i="1" s="1"/>
  <c r="L302" i="1"/>
  <c r="M302" i="1" s="1"/>
  <c r="O302" i="1" s="1"/>
  <c r="L303" i="1"/>
  <c r="M303" i="1" s="1"/>
  <c r="O303" i="1" s="1"/>
  <c r="L304" i="1"/>
  <c r="M304" i="1" s="1"/>
  <c r="O304" i="1" s="1"/>
  <c r="L305" i="1"/>
  <c r="M305" i="1" s="1"/>
  <c r="O305" i="1" s="1"/>
  <c r="L306" i="1"/>
  <c r="M306" i="1" s="1"/>
  <c r="O306" i="1" s="1"/>
  <c r="L307" i="1"/>
  <c r="M307" i="1" s="1"/>
  <c r="O307" i="1" s="1"/>
  <c r="L308" i="1"/>
  <c r="M308" i="1" s="1"/>
  <c r="O308" i="1" s="1"/>
  <c r="L309" i="1"/>
  <c r="M309" i="1" s="1"/>
  <c r="O309" i="1" s="1"/>
  <c r="L310" i="1"/>
  <c r="M310" i="1" s="1"/>
  <c r="O310" i="1" s="1"/>
  <c r="L311" i="1"/>
  <c r="M311" i="1" s="1"/>
  <c r="O311" i="1" s="1"/>
  <c r="L312" i="1"/>
  <c r="M312" i="1" s="1"/>
  <c r="O312" i="1" s="1"/>
  <c r="L313" i="1"/>
  <c r="M313" i="1" s="1"/>
  <c r="O313" i="1" s="1"/>
  <c r="L314" i="1"/>
  <c r="M314" i="1" s="1"/>
  <c r="O314" i="1" s="1"/>
  <c r="L315" i="1"/>
  <c r="M315" i="1" s="1"/>
  <c r="O315" i="1" s="1"/>
  <c r="L316" i="1"/>
  <c r="M316" i="1" s="1"/>
  <c r="O316" i="1" s="1"/>
  <c r="L317" i="1"/>
  <c r="M317" i="1" s="1"/>
  <c r="O317" i="1" s="1"/>
  <c r="L318" i="1"/>
  <c r="M318" i="1" s="1"/>
  <c r="O318" i="1" s="1"/>
  <c r="L319" i="1"/>
  <c r="M319" i="1" s="1"/>
  <c r="O319" i="1" s="1"/>
  <c r="L320" i="1"/>
  <c r="M320" i="1" s="1"/>
  <c r="O320" i="1" s="1"/>
  <c r="L321" i="1"/>
  <c r="M321" i="1" s="1"/>
  <c r="O321" i="1" s="1"/>
  <c r="L322" i="1"/>
  <c r="M322" i="1" s="1"/>
  <c r="O322" i="1" s="1"/>
  <c r="L323" i="1"/>
  <c r="M323" i="1" s="1"/>
  <c r="O323" i="1" s="1"/>
  <c r="L324" i="1"/>
  <c r="M324" i="1" s="1"/>
  <c r="O324" i="1" s="1"/>
  <c r="L325" i="1"/>
  <c r="M325" i="1" s="1"/>
  <c r="O325" i="1" s="1"/>
  <c r="L326" i="1"/>
  <c r="M326" i="1" s="1"/>
  <c r="O326" i="1" s="1"/>
  <c r="L327" i="1"/>
  <c r="M327" i="1" s="1"/>
  <c r="O327" i="1" s="1"/>
  <c r="L328" i="1"/>
  <c r="M328" i="1" s="1"/>
  <c r="O328" i="1" s="1"/>
  <c r="L329" i="1"/>
  <c r="M329" i="1" s="1"/>
  <c r="O329" i="1" s="1"/>
  <c r="L330" i="1"/>
  <c r="M330" i="1" s="1"/>
  <c r="O330" i="1" s="1"/>
  <c r="L331" i="1"/>
  <c r="M331" i="1" s="1"/>
  <c r="O331" i="1" s="1"/>
  <c r="L332" i="1"/>
  <c r="M332" i="1" s="1"/>
  <c r="O332" i="1" s="1"/>
  <c r="L333" i="1"/>
  <c r="M333" i="1" s="1"/>
  <c r="O333" i="1" s="1"/>
  <c r="L334" i="1"/>
  <c r="M334" i="1" s="1"/>
  <c r="O334" i="1" s="1"/>
  <c r="L335" i="1"/>
  <c r="M335" i="1" s="1"/>
  <c r="O335" i="1" s="1"/>
  <c r="L336" i="1"/>
  <c r="M336" i="1" s="1"/>
  <c r="O336" i="1" s="1"/>
  <c r="L337" i="1"/>
  <c r="M337" i="1" s="1"/>
  <c r="O337" i="1" s="1"/>
  <c r="L338" i="1"/>
  <c r="M338" i="1" s="1"/>
  <c r="O338" i="1" s="1"/>
  <c r="L339" i="1"/>
  <c r="M339" i="1" s="1"/>
  <c r="O339" i="1" s="1"/>
  <c r="L340" i="1"/>
  <c r="M340" i="1" s="1"/>
  <c r="O340" i="1" s="1"/>
  <c r="L341" i="1"/>
  <c r="M341" i="1" s="1"/>
  <c r="O341" i="1" s="1"/>
  <c r="L342" i="1"/>
  <c r="M342" i="1" s="1"/>
  <c r="O342" i="1" s="1"/>
  <c r="L343" i="1"/>
  <c r="M343" i="1" s="1"/>
  <c r="O343" i="1" s="1"/>
  <c r="L344" i="1"/>
  <c r="M344" i="1" s="1"/>
  <c r="O344" i="1" s="1"/>
  <c r="L345" i="1"/>
  <c r="M345" i="1" s="1"/>
  <c r="O345" i="1" s="1"/>
  <c r="L346" i="1"/>
  <c r="M346" i="1" s="1"/>
  <c r="O346" i="1" s="1"/>
  <c r="L347" i="1"/>
  <c r="M347" i="1" s="1"/>
  <c r="O347" i="1" s="1"/>
  <c r="L348" i="1"/>
  <c r="M348" i="1" s="1"/>
  <c r="O348" i="1" s="1"/>
  <c r="L349" i="1"/>
  <c r="M349" i="1" s="1"/>
  <c r="O349" i="1" s="1"/>
  <c r="L350" i="1"/>
  <c r="M350" i="1" s="1"/>
  <c r="O350" i="1" s="1"/>
  <c r="L351" i="1"/>
  <c r="M351" i="1" s="1"/>
  <c r="O351" i="1" s="1"/>
  <c r="L352" i="1"/>
  <c r="M352" i="1" s="1"/>
  <c r="O352" i="1" s="1"/>
  <c r="L353" i="1"/>
  <c r="M353" i="1" s="1"/>
  <c r="O353" i="1" s="1"/>
  <c r="L354" i="1"/>
  <c r="M354" i="1" s="1"/>
  <c r="O354" i="1" s="1"/>
  <c r="L355" i="1"/>
  <c r="M355" i="1" s="1"/>
  <c r="O355" i="1" s="1"/>
  <c r="L356" i="1"/>
  <c r="M356" i="1" s="1"/>
  <c r="O356" i="1" s="1"/>
  <c r="L357" i="1"/>
  <c r="M357" i="1" s="1"/>
  <c r="O357" i="1" s="1"/>
  <c r="L358" i="1"/>
  <c r="M358" i="1" s="1"/>
  <c r="O358" i="1" s="1"/>
  <c r="L359" i="1"/>
  <c r="M359" i="1" s="1"/>
  <c r="O359" i="1" s="1"/>
  <c r="L360" i="1"/>
  <c r="M360" i="1" s="1"/>
  <c r="O360" i="1" s="1"/>
  <c r="L361" i="1"/>
  <c r="M361" i="1" s="1"/>
  <c r="O361" i="1" s="1"/>
  <c r="L362" i="1"/>
  <c r="M362" i="1" s="1"/>
  <c r="O362" i="1" s="1"/>
  <c r="L363" i="1"/>
  <c r="M363" i="1" s="1"/>
  <c r="O363" i="1" s="1"/>
  <c r="L364" i="1"/>
  <c r="M364" i="1" s="1"/>
  <c r="O364" i="1" s="1"/>
  <c r="L365" i="1"/>
  <c r="M365" i="1" s="1"/>
  <c r="O365" i="1" s="1"/>
  <c r="L366" i="1"/>
  <c r="M366" i="1" s="1"/>
  <c r="O366" i="1" s="1"/>
  <c r="L367" i="1"/>
  <c r="M367" i="1" s="1"/>
  <c r="O367" i="1" s="1"/>
  <c r="L368" i="1"/>
  <c r="M368" i="1" s="1"/>
  <c r="O368" i="1" s="1"/>
  <c r="L369" i="1"/>
  <c r="M369" i="1" s="1"/>
  <c r="O369" i="1" s="1"/>
  <c r="L370" i="1"/>
  <c r="M370" i="1" s="1"/>
  <c r="O370" i="1" s="1"/>
  <c r="L371" i="1"/>
  <c r="M371" i="1" s="1"/>
  <c r="O371" i="1" s="1"/>
  <c r="L372" i="1"/>
  <c r="M372" i="1" s="1"/>
  <c r="O372" i="1" s="1"/>
  <c r="L373" i="1"/>
  <c r="M373" i="1" s="1"/>
  <c r="O373" i="1" s="1"/>
  <c r="L374" i="1"/>
  <c r="M374" i="1" s="1"/>
  <c r="O374" i="1" s="1"/>
  <c r="L375" i="1"/>
  <c r="M375" i="1" s="1"/>
  <c r="O375" i="1" s="1"/>
  <c r="L376" i="1"/>
  <c r="M376" i="1" s="1"/>
  <c r="O376" i="1" s="1"/>
  <c r="L377" i="1"/>
  <c r="M377" i="1" s="1"/>
  <c r="O377" i="1" s="1"/>
  <c r="L378" i="1"/>
  <c r="M378" i="1" s="1"/>
  <c r="O378" i="1" s="1"/>
  <c r="L379" i="1"/>
  <c r="M379" i="1" s="1"/>
  <c r="O379" i="1" s="1"/>
  <c r="L380" i="1"/>
  <c r="M380" i="1" s="1"/>
  <c r="O380" i="1" s="1"/>
  <c r="L381" i="1"/>
  <c r="M381" i="1" s="1"/>
  <c r="O381" i="1" s="1"/>
  <c r="L382" i="1"/>
  <c r="M382" i="1" s="1"/>
  <c r="O382" i="1" s="1"/>
  <c r="L383" i="1"/>
  <c r="M383" i="1" s="1"/>
  <c r="O383" i="1" s="1"/>
  <c r="L384" i="1"/>
  <c r="M384" i="1" s="1"/>
  <c r="O384" i="1" s="1"/>
  <c r="L385" i="1"/>
  <c r="M385" i="1" s="1"/>
  <c r="O385" i="1" s="1"/>
  <c r="L386" i="1"/>
  <c r="M386" i="1" s="1"/>
  <c r="O386" i="1" s="1"/>
  <c r="L387" i="1"/>
  <c r="M387" i="1" s="1"/>
  <c r="O387" i="1" s="1"/>
  <c r="L388" i="1"/>
  <c r="M388" i="1" s="1"/>
  <c r="O388" i="1" s="1"/>
  <c r="L389" i="1"/>
  <c r="M389" i="1" s="1"/>
  <c r="O389" i="1" s="1"/>
  <c r="L390" i="1"/>
  <c r="M390" i="1" s="1"/>
  <c r="O390" i="1" s="1"/>
  <c r="L391" i="1"/>
  <c r="M391" i="1" s="1"/>
  <c r="O391" i="1" s="1"/>
  <c r="L392" i="1"/>
  <c r="M392" i="1" s="1"/>
  <c r="O392" i="1" s="1"/>
  <c r="L393" i="1"/>
  <c r="M393" i="1" s="1"/>
  <c r="O393" i="1" s="1"/>
  <c r="L394" i="1"/>
  <c r="M394" i="1" s="1"/>
  <c r="O394" i="1" s="1"/>
  <c r="L395" i="1"/>
  <c r="M395" i="1" s="1"/>
  <c r="O395" i="1" s="1"/>
  <c r="L396" i="1"/>
  <c r="M396" i="1" s="1"/>
  <c r="O396" i="1" s="1"/>
  <c r="L397" i="1"/>
  <c r="M397" i="1" s="1"/>
  <c r="O397" i="1" s="1"/>
  <c r="L398" i="1"/>
  <c r="M398" i="1" s="1"/>
  <c r="O398" i="1" s="1"/>
  <c r="L399" i="1"/>
  <c r="M399" i="1" s="1"/>
  <c r="O399" i="1" s="1"/>
  <c r="L400" i="1"/>
  <c r="M400" i="1" s="1"/>
  <c r="O400" i="1" s="1"/>
  <c r="L401" i="1"/>
  <c r="M401" i="1" s="1"/>
  <c r="O401" i="1" s="1"/>
  <c r="L402" i="1"/>
  <c r="M402" i="1" s="1"/>
  <c r="O402" i="1" s="1"/>
  <c r="L403" i="1"/>
  <c r="M403" i="1" s="1"/>
  <c r="O403" i="1" s="1"/>
  <c r="L404" i="1"/>
  <c r="M404" i="1" s="1"/>
  <c r="O404" i="1" s="1"/>
  <c r="L405" i="1"/>
  <c r="M405" i="1" s="1"/>
  <c r="O405" i="1" s="1"/>
  <c r="L406" i="1"/>
  <c r="M406" i="1" s="1"/>
  <c r="O406" i="1" s="1"/>
  <c r="L407" i="1"/>
  <c r="M407" i="1" s="1"/>
  <c r="O407" i="1" s="1"/>
  <c r="L408" i="1"/>
  <c r="M408" i="1" s="1"/>
  <c r="O408" i="1" s="1"/>
  <c r="L409" i="1"/>
  <c r="M409" i="1" s="1"/>
  <c r="O409" i="1" s="1"/>
  <c r="L410" i="1"/>
  <c r="M410" i="1" s="1"/>
  <c r="O410" i="1" s="1"/>
  <c r="L411" i="1"/>
  <c r="M411" i="1" s="1"/>
  <c r="O411" i="1" s="1"/>
  <c r="L412" i="1"/>
  <c r="M412" i="1" s="1"/>
  <c r="O412" i="1" s="1"/>
  <c r="L413" i="1"/>
  <c r="M413" i="1" s="1"/>
  <c r="O413" i="1" s="1"/>
  <c r="L414" i="1"/>
  <c r="M414" i="1" s="1"/>
  <c r="O414" i="1" s="1"/>
  <c r="L415" i="1"/>
  <c r="M415" i="1" s="1"/>
  <c r="O415" i="1" s="1"/>
  <c r="L416" i="1"/>
  <c r="M416" i="1" s="1"/>
  <c r="O416" i="1" s="1"/>
  <c r="L417" i="1"/>
  <c r="M417" i="1" s="1"/>
  <c r="O417" i="1" s="1"/>
  <c r="L418" i="1"/>
  <c r="M418" i="1" s="1"/>
  <c r="O418" i="1" s="1"/>
  <c r="L419" i="1"/>
  <c r="M419" i="1" s="1"/>
  <c r="O419" i="1" s="1"/>
  <c r="L420" i="1"/>
  <c r="M420" i="1" s="1"/>
  <c r="O420" i="1" s="1"/>
  <c r="L421" i="1"/>
  <c r="M421" i="1" s="1"/>
  <c r="O421" i="1" s="1"/>
  <c r="L422" i="1"/>
  <c r="M422" i="1" s="1"/>
  <c r="O422" i="1" s="1"/>
  <c r="L423" i="1"/>
  <c r="M423" i="1" s="1"/>
  <c r="O423" i="1" s="1"/>
  <c r="L424" i="1"/>
  <c r="M424" i="1" s="1"/>
  <c r="O424" i="1" s="1"/>
  <c r="L425" i="1"/>
  <c r="M425" i="1" s="1"/>
  <c r="O425" i="1" s="1"/>
  <c r="L426" i="1"/>
  <c r="M426" i="1" s="1"/>
  <c r="O426" i="1" s="1"/>
  <c r="L427" i="1"/>
  <c r="M427" i="1" s="1"/>
  <c r="O427" i="1" s="1"/>
  <c r="L428" i="1"/>
  <c r="M428" i="1" s="1"/>
  <c r="O428" i="1" s="1"/>
  <c r="L429" i="1"/>
  <c r="M429" i="1" s="1"/>
  <c r="O429" i="1" s="1"/>
  <c r="L430" i="1"/>
  <c r="M430" i="1" s="1"/>
  <c r="O430" i="1" s="1"/>
  <c r="L431" i="1"/>
  <c r="M431" i="1" s="1"/>
  <c r="O431" i="1" s="1"/>
  <c r="L432" i="1"/>
  <c r="M432" i="1" s="1"/>
  <c r="O432" i="1" s="1"/>
  <c r="L433" i="1"/>
  <c r="M433" i="1" s="1"/>
  <c r="O433" i="1" s="1"/>
  <c r="L434" i="1"/>
  <c r="M434" i="1" s="1"/>
  <c r="O434" i="1" s="1"/>
  <c r="L435" i="1"/>
  <c r="M435" i="1" s="1"/>
  <c r="O435" i="1" s="1"/>
  <c r="L436" i="1"/>
  <c r="M436" i="1" s="1"/>
  <c r="O436" i="1" s="1"/>
  <c r="L437" i="1"/>
  <c r="M437" i="1" s="1"/>
  <c r="O437" i="1" s="1"/>
  <c r="L438" i="1"/>
  <c r="M438" i="1" s="1"/>
  <c r="O438" i="1" s="1"/>
  <c r="L439" i="1"/>
  <c r="M439" i="1" s="1"/>
  <c r="O439" i="1" s="1"/>
  <c r="L440" i="1"/>
  <c r="M440" i="1" s="1"/>
  <c r="O440" i="1" s="1"/>
  <c r="L441" i="1"/>
  <c r="M441" i="1" s="1"/>
  <c r="O441" i="1" s="1"/>
  <c r="L442" i="1"/>
  <c r="M442" i="1" s="1"/>
  <c r="O442" i="1" s="1"/>
  <c r="L443" i="1"/>
  <c r="M443" i="1" s="1"/>
  <c r="O443" i="1" s="1"/>
  <c r="L444" i="1"/>
  <c r="M444" i="1" s="1"/>
  <c r="O444" i="1" s="1"/>
  <c r="L445" i="1"/>
  <c r="M445" i="1" s="1"/>
  <c r="O445" i="1" s="1"/>
  <c r="L446" i="1"/>
  <c r="M446" i="1" s="1"/>
  <c r="O446" i="1" s="1"/>
  <c r="L447" i="1"/>
  <c r="M447" i="1" s="1"/>
  <c r="O447" i="1" s="1"/>
  <c r="L448" i="1"/>
  <c r="M448" i="1" s="1"/>
  <c r="O448" i="1" s="1"/>
  <c r="L449" i="1"/>
  <c r="M449" i="1" s="1"/>
  <c r="O449" i="1" s="1"/>
  <c r="L450" i="1"/>
  <c r="M450" i="1" s="1"/>
  <c r="O450" i="1" s="1"/>
  <c r="L451" i="1"/>
  <c r="M451" i="1" s="1"/>
  <c r="O451" i="1" s="1"/>
  <c r="L452" i="1"/>
  <c r="M452" i="1" s="1"/>
  <c r="O452" i="1" s="1"/>
  <c r="L453" i="1"/>
  <c r="M453" i="1" s="1"/>
  <c r="O453" i="1" s="1"/>
  <c r="L454" i="1"/>
  <c r="M454" i="1" s="1"/>
  <c r="O454" i="1" s="1"/>
  <c r="L455" i="1"/>
  <c r="M455" i="1" s="1"/>
  <c r="O455" i="1" s="1"/>
  <c r="L456" i="1"/>
  <c r="M456" i="1" s="1"/>
  <c r="O456" i="1" s="1"/>
  <c r="L457" i="1"/>
  <c r="M457" i="1" s="1"/>
  <c r="O457" i="1" s="1"/>
  <c r="L458" i="1"/>
  <c r="M458" i="1" s="1"/>
  <c r="O458" i="1" s="1"/>
  <c r="L459" i="1"/>
  <c r="M459" i="1" s="1"/>
  <c r="O459" i="1" s="1"/>
  <c r="L460" i="1"/>
  <c r="M460" i="1" s="1"/>
  <c r="O460" i="1" s="1"/>
  <c r="L461" i="1"/>
  <c r="M461" i="1" s="1"/>
  <c r="O461" i="1" s="1"/>
  <c r="L462" i="1"/>
  <c r="M462" i="1" s="1"/>
  <c r="O462" i="1" s="1"/>
  <c r="L463" i="1"/>
  <c r="M463" i="1" s="1"/>
  <c r="O463" i="1" s="1"/>
  <c r="L464" i="1"/>
  <c r="M464" i="1" s="1"/>
  <c r="O464" i="1" s="1"/>
  <c r="L465" i="1"/>
  <c r="M465" i="1" s="1"/>
  <c r="O465" i="1" s="1"/>
  <c r="L466" i="1"/>
  <c r="M466" i="1" s="1"/>
  <c r="O466" i="1" s="1"/>
  <c r="L467" i="1"/>
  <c r="M467" i="1" s="1"/>
  <c r="O467" i="1" s="1"/>
  <c r="L468" i="1"/>
  <c r="M468" i="1" s="1"/>
  <c r="O468" i="1" s="1"/>
  <c r="L469" i="1"/>
  <c r="M469" i="1" s="1"/>
  <c r="O469" i="1" s="1"/>
  <c r="L470" i="1"/>
  <c r="M470" i="1" s="1"/>
  <c r="O470" i="1" s="1"/>
  <c r="L471" i="1"/>
  <c r="M471" i="1" s="1"/>
  <c r="O471" i="1" s="1"/>
  <c r="L472" i="1"/>
  <c r="M472" i="1" s="1"/>
  <c r="O472" i="1" s="1"/>
  <c r="L473" i="1"/>
  <c r="M473" i="1" s="1"/>
  <c r="O473" i="1" s="1"/>
  <c r="L474" i="1"/>
  <c r="M474" i="1" s="1"/>
  <c r="O474" i="1" s="1"/>
  <c r="L475" i="1"/>
  <c r="M475" i="1" s="1"/>
  <c r="O475" i="1" s="1"/>
  <c r="L476" i="1"/>
  <c r="M476" i="1" s="1"/>
  <c r="O476" i="1" s="1"/>
  <c r="L477" i="1"/>
  <c r="M477" i="1" s="1"/>
  <c r="O477" i="1" s="1"/>
  <c r="L478" i="1"/>
  <c r="M478" i="1" s="1"/>
  <c r="O478" i="1" s="1"/>
  <c r="L479" i="1"/>
  <c r="M479" i="1" s="1"/>
  <c r="O479" i="1" s="1"/>
  <c r="L480" i="1"/>
  <c r="M480" i="1" s="1"/>
  <c r="O480" i="1" s="1"/>
  <c r="L481" i="1"/>
  <c r="M481" i="1" s="1"/>
  <c r="O481" i="1" s="1"/>
  <c r="L482" i="1"/>
  <c r="M482" i="1" s="1"/>
  <c r="O482" i="1" s="1"/>
  <c r="L483" i="1"/>
  <c r="M483" i="1" s="1"/>
  <c r="O483" i="1" s="1"/>
  <c r="L484" i="1"/>
  <c r="M484" i="1" s="1"/>
  <c r="O484" i="1" s="1"/>
  <c r="L485" i="1"/>
  <c r="M485" i="1" s="1"/>
  <c r="O485" i="1" s="1"/>
  <c r="L486" i="1"/>
  <c r="M486" i="1" s="1"/>
  <c r="O486" i="1" s="1"/>
  <c r="L487" i="1"/>
  <c r="M487" i="1" s="1"/>
  <c r="O487" i="1" s="1"/>
  <c r="L488" i="1"/>
  <c r="M488" i="1" s="1"/>
  <c r="O488" i="1" s="1"/>
  <c r="L489" i="1"/>
  <c r="M489" i="1" s="1"/>
  <c r="O489" i="1" s="1"/>
  <c r="L490" i="1"/>
  <c r="M490" i="1" s="1"/>
  <c r="O490" i="1" s="1"/>
  <c r="L491" i="1"/>
  <c r="M491" i="1" s="1"/>
  <c r="O491" i="1" s="1"/>
  <c r="L492" i="1"/>
  <c r="M492" i="1" s="1"/>
  <c r="O492" i="1" s="1"/>
  <c r="L493" i="1"/>
  <c r="M493" i="1" s="1"/>
  <c r="O493" i="1" s="1"/>
  <c r="L494" i="1"/>
  <c r="M494" i="1" s="1"/>
  <c r="O494" i="1" s="1"/>
  <c r="L495" i="1"/>
  <c r="M495" i="1" s="1"/>
  <c r="O495" i="1" s="1"/>
  <c r="L496" i="1"/>
  <c r="M496" i="1" s="1"/>
  <c r="O496" i="1" s="1"/>
  <c r="L497" i="1"/>
  <c r="M497" i="1" s="1"/>
  <c r="O497" i="1" s="1"/>
  <c r="L498" i="1"/>
  <c r="M498" i="1" s="1"/>
  <c r="O498" i="1" s="1"/>
  <c r="L499" i="1"/>
  <c r="M499" i="1" s="1"/>
  <c r="O499" i="1" s="1"/>
  <c r="L500" i="1"/>
  <c r="M500" i="1" s="1"/>
  <c r="O500" i="1" s="1"/>
  <c r="L501" i="1"/>
  <c r="M501" i="1" s="1"/>
  <c r="O501" i="1" s="1"/>
  <c r="L502" i="1"/>
  <c r="M502" i="1" s="1"/>
  <c r="O502" i="1" s="1"/>
  <c r="L503" i="1"/>
  <c r="M503" i="1" s="1"/>
  <c r="O503" i="1" s="1"/>
  <c r="L504" i="1"/>
  <c r="M504" i="1" s="1"/>
  <c r="O504" i="1" s="1"/>
  <c r="L505" i="1"/>
  <c r="M505" i="1" s="1"/>
  <c r="O505" i="1" s="1"/>
  <c r="L506" i="1"/>
  <c r="M506" i="1" s="1"/>
  <c r="O506" i="1" s="1"/>
  <c r="L507" i="1"/>
  <c r="M507" i="1" s="1"/>
  <c r="O507" i="1" s="1"/>
  <c r="L508" i="1"/>
  <c r="M508" i="1" s="1"/>
  <c r="O508" i="1" s="1"/>
  <c r="L509" i="1"/>
  <c r="M509" i="1" s="1"/>
  <c r="O509" i="1" s="1"/>
  <c r="L510" i="1"/>
  <c r="M510" i="1" s="1"/>
  <c r="O510" i="1" s="1"/>
  <c r="L511" i="1"/>
  <c r="M511" i="1" s="1"/>
  <c r="O511" i="1" s="1"/>
  <c r="L512" i="1"/>
  <c r="M512" i="1" s="1"/>
  <c r="O512" i="1" s="1"/>
  <c r="L513" i="1"/>
  <c r="M513" i="1" s="1"/>
  <c r="O513" i="1" s="1"/>
  <c r="L514" i="1"/>
  <c r="M514" i="1" s="1"/>
  <c r="O514" i="1" s="1"/>
  <c r="L515" i="1"/>
  <c r="M515" i="1" s="1"/>
  <c r="O515" i="1" s="1"/>
  <c r="L516" i="1"/>
  <c r="M516" i="1" s="1"/>
  <c r="O516" i="1" s="1"/>
  <c r="L517" i="1"/>
  <c r="M517" i="1" s="1"/>
  <c r="O517" i="1" s="1"/>
  <c r="L518" i="1"/>
  <c r="M518" i="1" s="1"/>
  <c r="O518" i="1" s="1"/>
  <c r="L519" i="1"/>
  <c r="M519" i="1" s="1"/>
  <c r="O519" i="1" s="1"/>
  <c r="L520" i="1"/>
  <c r="M520" i="1" s="1"/>
  <c r="O520" i="1" s="1"/>
  <c r="L521" i="1"/>
  <c r="M521" i="1" s="1"/>
  <c r="O521" i="1" s="1"/>
  <c r="L522" i="1"/>
  <c r="M522" i="1" s="1"/>
  <c r="O522" i="1" s="1"/>
  <c r="L523" i="1"/>
  <c r="M523" i="1" s="1"/>
  <c r="O523" i="1" s="1"/>
  <c r="L524" i="1"/>
  <c r="M524" i="1" s="1"/>
  <c r="O524" i="1" s="1"/>
  <c r="L525" i="1"/>
  <c r="M525" i="1" s="1"/>
  <c r="O525" i="1" s="1"/>
  <c r="L526" i="1"/>
  <c r="M526" i="1" s="1"/>
  <c r="O526" i="1" s="1"/>
  <c r="L527" i="1"/>
  <c r="M527" i="1" s="1"/>
  <c r="O527" i="1" s="1"/>
  <c r="L528" i="1"/>
  <c r="M528" i="1" s="1"/>
  <c r="O528" i="1" s="1"/>
  <c r="L529" i="1"/>
  <c r="M529" i="1" s="1"/>
  <c r="O529" i="1" s="1"/>
  <c r="L530" i="1"/>
  <c r="M530" i="1" s="1"/>
  <c r="O530" i="1" s="1"/>
  <c r="L531" i="1"/>
  <c r="M531" i="1" s="1"/>
  <c r="O531" i="1" s="1"/>
  <c r="L532" i="1"/>
  <c r="M532" i="1" s="1"/>
  <c r="O532" i="1" s="1"/>
  <c r="L533" i="1"/>
  <c r="M533" i="1" s="1"/>
  <c r="O533" i="1" s="1"/>
  <c r="L534" i="1"/>
  <c r="M534" i="1" s="1"/>
  <c r="O534" i="1" s="1"/>
  <c r="L535" i="1"/>
  <c r="M535" i="1" s="1"/>
  <c r="O535" i="1" s="1"/>
  <c r="L536" i="1"/>
  <c r="M536" i="1" s="1"/>
  <c r="O536" i="1" s="1"/>
  <c r="L537" i="1"/>
  <c r="M537" i="1" s="1"/>
  <c r="O537" i="1" s="1"/>
  <c r="L538" i="1"/>
  <c r="M538" i="1" s="1"/>
  <c r="O538" i="1" s="1"/>
  <c r="L539" i="1"/>
  <c r="M539" i="1" s="1"/>
  <c r="O539" i="1" s="1"/>
  <c r="L540" i="1"/>
  <c r="M540" i="1" s="1"/>
  <c r="O540" i="1" s="1"/>
  <c r="L541" i="1"/>
  <c r="M541" i="1" s="1"/>
  <c r="O541" i="1" s="1"/>
  <c r="L542" i="1"/>
  <c r="M542" i="1" s="1"/>
  <c r="O542" i="1" s="1"/>
  <c r="L543" i="1"/>
  <c r="M543" i="1" s="1"/>
  <c r="O543" i="1" s="1"/>
  <c r="L544" i="1"/>
  <c r="M544" i="1" s="1"/>
  <c r="O544" i="1" s="1"/>
  <c r="L545" i="1"/>
  <c r="M545" i="1" s="1"/>
  <c r="O545" i="1" s="1"/>
  <c r="L546" i="1"/>
  <c r="M546" i="1" s="1"/>
  <c r="O546" i="1" s="1"/>
  <c r="L547" i="1"/>
  <c r="M547" i="1" s="1"/>
  <c r="O547" i="1" s="1"/>
  <c r="L548" i="1"/>
  <c r="M548" i="1" s="1"/>
  <c r="O548" i="1" s="1"/>
  <c r="L549" i="1"/>
  <c r="M549" i="1" s="1"/>
  <c r="O549" i="1" s="1"/>
  <c r="L550" i="1"/>
  <c r="M550" i="1" s="1"/>
  <c r="O550" i="1" s="1"/>
  <c r="L551" i="1"/>
  <c r="M551" i="1" s="1"/>
  <c r="O551" i="1" s="1"/>
  <c r="L552" i="1"/>
  <c r="M552" i="1" s="1"/>
  <c r="O552" i="1" s="1"/>
  <c r="L553" i="1"/>
  <c r="M553" i="1" s="1"/>
  <c r="O553" i="1" s="1"/>
  <c r="L554" i="1"/>
  <c r="M554" i="1" s="1"/>
  <c r="O554" i="1" s="1"/>
  <c r="L555" i="1"/>
  <c r="M555" i="1" s="1"/>
  <c r="O555" i="1" s="1"/>
  <c r="L556" i="1"/>
  <c r="M556" i="1" s="1"/>
  <c r="O556" i="1" s="1"/>
  <c r="L557" i="1"/>
  <c r="M557" i="1" s="1"/>
  <c r="O557" i="1" s="1"/>
  <c r="L558" i="1"/>
  <c r="M558" i="1" s="1"/>
  <c r="O558" i="1" s="1"/>
  <c r="L559" i="1"/>
  <c r="M559" i="1" s="1"/>
  <c r="O559" i="1" s="1"/>
  <c r="L560" i="1"/>
  <c r="M560" i="1" s="1"/>
  <c r="O560" i="1" s="1"/>
  <c r="L561" i="1"/>
  <c r="M561" i="1" s="1"/>
  <c r="O561" i="1" s="1"/>
  <c r="L562" i="1"/>
  <c r="M562" i="1" s="1"/>
  <c r="O562" i="1" s="1"/>
  <c r="L563" i="1"/>
  <c r="M563" i="1" s="1"/>
  <c r="O563" i="1" s="1"/>
  <c r="L564" i="1"/>
  <c r="M564" i="1" s="1"/>
  <c r="O564" i="1" s="1"/>
  <c r="L565" i="1"/>
  <c r="M565" i="1" s="1"/>
  <c r="O565" i="1" s="1"/>
  <c r="L566" i="1"/>
  <c r="M566" i="1" s="1"/>
  <c r="O566" i="1" s="1"/>
  <c r="L567" i="1"/>
  <c r="M567" i="1" s="1"/>
  <c r="O567" i="1" s="1"/>
  <c r="L568" i="1"/>
  <c r="M568" i="1" s="1"/>
  <c r="O568" i="1" s="1"/>
  <c r="L569" i="1"/>
  <c r="M569" i="1" s="1"/>
  <c r="O569" i="1" s="1"/>
  <c r="L570" i="1"/>
  <c r="M570" i="1" s="1"/>
  <c r="O570" i="1" s="1"/>
  <c r="L571" i="1"/>
  <c r="M571" i="1" s="1"/>
  <c r="O571" i="1" s="1"/>
  <c r="L572" i="1"/>
  <c r="M572" i="1" s="1"/>
  <c r="O572" i="1" s="1"/>
  <c r="L573" i="1"/>
  <c r="M573" i="1" s="1"/>
  <c r="O573" i="1" s="1"/>
  <c r="L574" i="1"/>
  <c r="M574" i="1" s="1"/>
  <c r="O574" i="1" s="1"/>
  <c r="L575" i="1"/>
  <c r="M575" i="1" s="1"/>
  <c r="O575" i="1" s="1"/>
  <c r="L576" i="1"/>
  <c r="M576" i="1" s="1"/>
  <c r="O576" i="1" s="1"/>
  <c r="L577" i="1"/>
  <c r="M577" i="1" s="1"/>
  <c r="O577" i="1" s="1"/>
  <c r="L578" i="1"/>
  <c r="M578" i="1" s="1"/>
  <c r="O578" i="1" s="1"/>
  <c r="L579" i="1"/>
  <c r="M579" i="1" s="1"/>
  <c r="O579" i="1" s="1"/>
  <c r="L580" i="1"/>
  <c r="M580" i="1" s="1"/>
  <c r="O580" i="1" s="1"/>
  <c r="L581" i="1"/>
  <c r="M581" i="1" s="1"/>
  <c r="O581" i="1" s="1"/>
  <c r="L582" i="1"/>
  <c r="M582" i="1" s="1"/>
  <c r="O582" i="1" s="1"/>
  <c r="L583" i="1"/>
  <c r="M583" i="1" s="1"/>
  <c r="O583" i="1" s="1"/>
  <c r="L584" i="1"/>
  <c r="M584" i="1" s="1"/>
  <c r="O584" i="1" s="1"/>
  <c r="L585" i="1"/>
  <c r="M585" i="1" s="1"/>
  <c r="O585" i="1" s="1"/>
  <c r="L586" i="1"/>
  <c r="M586" i="1" s="1"/>
  <c r="O586" i="1" s="1"/>
  <c r="L587" i="1"/>
  <c r="M587" i="1" s="1"/>
  <c r="O587" i="1" s="1"/>
  <c r="L588" i="1"/>
  <c r="M588" i="1" s="1"/>
  <c r="O588" i="1" s="1"/>
  <c r="L589" i="1"/>
  <c r="M589" i="1" s="1"/>
  <c r="O589" i="1" s="1"/>
  <c r="L590" i="1"/>
  <c r="M590" i="1" s="1"/>
  <c r="O590" i="1" s="1"/>
  <c r="L591" i="1"/>
  <c r="M591" i="1" s="1"/>
  <c r="O591" i="1" s="1"/>
  <c r="L592" i="1"/>
  <c r="M592" i="1" s="1"/>
  <c r="O592" i="1" s="1"/>
  <c r="L593" i="1"/>
  <c r="M593" i="1" s="1"/>
  <c r="O593" i="1" s="1"/>
  <c r="L594" i="1"/>
  <c r="M594" i="1" s="1"/>
  <c r="O594" i="1" s="1"/>
  <c r="L595" i="1"/>
  <c r="M595" i="1" s="1"/>
  <c r="O595" i="1" s="1"/>
  <c r="L596" i="1"/>
  <c r="M596" i="1" s="1"/>
  <c r="O596" i="1" s="1"/>
  <c r="L597" i="1"/>
  <c r="M597" i="1" s="1"/>
  <c r="O597" i="1" s="1"/>
  <c r="L598" i="1"/>
  <c r="M598" i="1" s="1"/>
  <c r="O598" i="1" s="1"/>
  <c r="L599" i="1"/>
  <c r="M599" i="1" s="1"/>
  <c r="O599" i="1" s="1"/>
  <c r="L600" i="1"/>
  <c r="M600" i="1" s="1"/>
  <c r="O600" i="1" s="1"/>
  <c r="L601" i="1"/>
  <c r="M601" i="1" s="1"/>
  <c r="O601" i="1" s="1"/>
  <c r="L602" i="1"/>
  <c r="M602" i="1" s="1"/>
  <c r="O602" i="1" s="1"/>
  <c r="L603" i="1"/>
  <c r="M603" i="1" s="1"/>
  <c r="O603" i="1" s="1"/>
  <c r="L604" i="1"/>
  <c r="M604" i="1" s="1"/>
  <c r="O604" i="1" s="1"/>
  <c r="L605" i="1"/>
  <c r="M605" i="1" s="1"/>
  <c r="O605" i="1" s="1"/>
  <c r="L606" i="1"/>
  <c r="M606" i="1" s="1"/>
  <c r="O606" i="1" s="1"/>
  <c r="L607" i="1"/>
  <c r="M607" i="1" s="1"/>
  <c r="O607" i="1" s="1"/>
  <c r="L608" i="1"/>
  <c r="M608" i="1" s="1"/>
  <c r="O608" i="1" s="1"/>
  <c r="L609" i="1"/>
  <c r="M609" i="1" s="1"/>
  <c r="O609" i="1" s="1"/>
  <c r="L610" i="1"/>
  <c r="M610" i="1" s="1"/>
  <c r="O610" i="1" s="1"/>
  <c r="L611" i="1"/>
  <c r="M611" i="1" s="1"/>
  <c r="O611" i="1" s="1"/>
  <c r="L612" i="1"/>
  <c r="M612" i="1" s="1"/>
  <c r="O612" i="1" s="1"/>
  <c r="L613" i="1"/>
  <c r="M613" i="1" s="1"/>
  <c r="O613" i="1" s="1"/>
  <c r="L614" i="1"/>
  <c r="M614" i="1" s="1"/>
  <c r="O614" i="1" s="1"/>
  <c r="L615" i="1"/>
  <c r="M615" i="1" s="1"/>
  <c r="O615" i="1" s="1"/>
  <c r="L616" i="1"/>
  <c r="M616" i="1" s="1"/>
  <c r="O616" i="1" s="1"/>
  <c r="L617" i="1"/>
  <c r="M617" i="1" s="1"/>
  <c r="O617" i="1" s="1"/>
  <c r="L618" i="1"/>
  <c r="M618" i="1" s="1"/>
  <c r="O618" i="1" s="1"/>
  <c r="L619" i="1"/>
  <c r="M619" i="1" s="1"/>
  <c r="O619" i="1" s="1"/>
  <c r="L620" i="1"/>
  <c r="M620" i="1" s="1"/>
  <c r="O620" i="1" s="1"/>
  <c r="L621" i="1"/>
  <c r="M621" i="1" s="1"/>
  <c r="O621" i="1" s="1"/>
  <c r="L622" i="1"/>
  <c r="M622" i="1" s="1"/>
  <c r="O622" i="1" s="1"/>
  <c r="L623" i="1"/>
  <c r="M623" i="1" s="1"/>
  <c r="O623" i="1" s="1"/>
  <c r="L624" i="1"/>
  <c r="M624" i="1" s="1"/>
  <c r="O624" i="1" s="1"/>
  <c r="L625" i="1"/>
  <c r="M625" i="1" s="1"/>
  <c r="O625" i="1" s="1"/>
  <c r="L626" i="1"/>
  <c r="M626" i="1" s="1"/>
  <c r="O626" i="1" s="1"/>
  <c r="L627" i="1"/>
  <c r="M627" i="1" s="1"/>
  <c r="O627" i="1" s="1"/>
  <c r="L628" i="1"/>
  <c r="M628" i="1" s="1"/>
  <c r="O628" i="1" s="1"/>
  <c r="L629" i="1"/>
  <c r="M629" i="1" s="1"/>
  <c r="O629" i="1" s="1"/>
  <c r="L630" i="1"/>
  <c r="M630" i="1" s="1"/>
  <c r="O630" i="1" s="1"/>
  <c r="L631" i="1"/>
  <c r="M631" i="1" s="1"/>
  <c r="O631" i="1" s="1"/>
  <c r="L632" i="1"/>
  <c r="M632" i="1" s="1"/>
  <c r="O632" i="1" s="1"/>
  <c r="L633" i="1"/>
  <c r="M633" i="1" s="1"/>
  <c r="O633" i="1" s="1"/>
  <c r="L634" i="1"/>
  <c r="M634" i="1" s="1"/>
  <c r="O634" i="1" s="1"/>
  <c r="L635" i="1"/>
  <c r="M635" i="1" s="1"/>
  <c r="O635" i="1" s="1"/>
  <c r="L636" i="1"/>
  <c r="M636" i="1" s="1"/>
  <c r="O636" i="1" s="1"/>
  <c r="L637" i="1"/>
  <c r="M637" i="1" s="1"/>
  <c r="O637" i="1" s="1"/>
  <c r="L638" i="1"/>
  <c r="M638" i="1" s="1"/>
  <c r="O638" i="1" s="1"/>
  <c r="L639" i="1"/>
  <c r="M639" i="1" s="1"/>
  <c r="O639" i="1" s="1"/>
  <c r="L640" i="1"/>
  <c r="M640" i="1" s="1"/>
  <c r="O640" i="1" s="1"/>
  <c r="L641" i="1"/>
  <c r="M641" i="1" s="1"/>
  <c r="O641" i="1" s="1"/>
  <c r="L642" i="1"/>
  <c r="M642" i="1" s="1"/>
  <c r="O642" i="1" s="1"/>
  <c r="L643" i="1"/>
  <c r="M643" i="1" s="1"/>
  <c r="O643" i="1" s="1"/>
  <c r="L644" i="1"/>
  <c r="M644" i="1" s="1"/>
  <c r="O644" i="1" s="1"/>
  <c r="L645" i="1"/>
  <c r="M645" i="1" s="1"/>
  <c r="O645" i="1" s="1"/>
  <c r="L646" i="1"/>
  <c r="M646" i="1" s="1"/>
  <c r="O646" i="1" s="1"/>
  <c r="L647" i="1"/>
  <c r="M647" i="1" s="1"/>
  <c r="O647" i="1" s="1"/>
  <c r="L648" i="1"/>
  <c r="M648" i="1" s="1"/>
  <c r="O648" i="1" s="1"/>
  <c r="L649" i="1"/>
  <c r="M649" i="1" s="1"/>
  <c r="O649" i="1" s="1"/>
  <c r="L650" i="1"/>
  <c r="M650" i="1" s="1"/>
  <c r="O650" i="1" s="1"/>
  <c r="L651" i="1"/>
  <c r="M651" i="1" s="1"/>
  <c r="O651" i="1" s="1"/>
  <c r="L652" i="1"/>
  <c r="M652" i="1" s="1"/>
  <c r="O652" i="1" s="1"/>
  <c r="L653" i="1"/>
  <c r="M653" i="1" s="1"/>
  <c r="O653" i="1" s="1"/>
  <c r="L654" i="1"/>
  <c r="M654" i="1" s="1"/>
  <c r="O654" i="1" s="1"/>
  <c r="L655" i="1"/>
  <c r="M655" i="1" s="1"/>
  <c r="O655" i="1" s="1"/>
  <c r="L656" i="1"/>
  <c r="M656" i="1" s="1"/>
  <c r="O656" i="1" s="1"/>
  <c r="L657" i="1"/>
  <c r="M657" i="1" s="1"/>
  <c r="O657" i="1" s="1"/>
  <c r="L658" i="1"/>
  <c r="M658" i="1" s="1"/>
  <c r="O658" i="1" s="1"/>
  <c r="L659" i="1"/>
  <c r="M659" i="1" s="1"/>
  <c r="O659" i="1" s="1"/>
  <c r="L660" i="1"/>
  <c r="M660" i="1" s="1"/>
  <c r="O660" i="1" s="1"/>
  <c r="L661" i="1"/>
  <c r="M661" i="1" s="1"/>
  <c r="O661" i="1" s="1"/>
  <c r="L662" i="1"/>
  <c r="M662" i="1" s="1"/>
  <c r="O662" i="1" s="1"/>
  <c r="L663" i="1"/>
  <c r="M663" i="1" s="1"/>
  <c r="O663" i="1" s="1"/>
  <c r="L664" i="1"/>
  <c r="M664" i="1" s="1"/>
  <c r="O664" i="1" s="1"/>
  <c r="L665" i="1"/>
  <c r="M665" i="1" s="1"/>
  <c r="O665" i="1" s="1"/>
  <c r="L666" i="1"/>
  <c r="M666" i="1" s="1"/>
  <c r="O666" i="1" s="1"/>
  <c r="L667" i="1"/>
  <c r="M667" i="1" s="1"/>
  <c r="O667" i="1" s="1"/>
  <c r="L668" i="1"/>
  <c r="M668" i="1" s="1"/>
  <c r="O668" i="1" s="1"/>
  <c r="L669" i="1"/>
  <c r="M669" i="1" s="1"/>
  <c r="O669" i="1" s="1"/>
  <c r="L670" i="1"/>
  <c r="M670" i="1" s="1"/>
  <c r="O670" i="1" s="1"/>
  <c r="L671" i="1"/>
  <c r="M671" i="1" s="1"/>
  <c r="O671" i="1" s="1"/>
  <c r="L672" i="1"/>
  <c r="M672" i="1" s="1"/>
  <c r="O672" i="1" s="1"/>
  <c r="L673" i="1"/>
  <c r="M673" i="1" s="1"/>
  <c r="O673" i="1" s="1"/>
  <c r="L674" i="1"/>
  <c r="M674" i="1" s="1"/>
  <c r="O674" i="1" s="1"/>
  <c r="L675" i="1"/>
  <c r="M675" i="1" s="1"/>
  <c r="O675" i="1" s="1"/>
  <c r="L676" i="1"/>
  <c r="M676" i="1" s="1"/>
  <c r="O676" i="1" s="1"/>
  <c r="L677" i="1"/>
  <c r="M677" i="1" s="1"/>
  <c r="O677" i="1" s="1"/>
  <c r="L678" i="1"/>
  <c r="M678" i="1" s="1"/>
  <c r="O678" i="1" s="1"/>
  <c r="L679" i="1"/>
  <c r="M679" i="1" s="1"/>
  <c r="O679" i="1" s="1"/>
  <c r="L680" i="1"/>
  <c r="M680" i="1" s="1"/>
  <c r="O680" i="1" s="1"/>
  <c r="L681" i="1"/>
  <c r="M681" i="1" s="1"/>
  <c r="O681" i="1" s="1"/>
  <c r="L682" i="1"/>
  <c r="M682" i="1" s="1"/>
  <c r="O682" i="1" s="1"/>
  <c r="L683" i="1"/>
  <c r="M683" i="1" s="1"/>
  <c r="O683" i="1" s="1"/>
  <c r="L684" i="1"/>
  <c r="M684" i="1" s="1"/>
  <c r="O684" i="1" s="1"/>
  <c r="L685" i="1"/>
  <c r="M685" i="1" s="1"/>
  <c r="O685" i="1" s="1"/>
  <c r="L686" i="1"/>
  <c r="M686" i="1" s="1"/>
  <c r="O686" i="1" s="1"/>
  <c r="L687" i="1"/>
  <c r="M687" i="1" s="1"/>
  <c r="O687" i="1" s="1"/>
  <c r="L688" i="1"/>
  <c r="M688" i="1" s="1"/>
  <c r="O688" i="1" s="1"/>
  <c r="L689" i="1"/>
  <c r="M689" i="1" s="1"/>
  <c r="O689" i="1" s="1"/>
  <c r="L690" i="1"/>
  <c r="M690" i="1" s="1"/>
  <c r="O690" i="1" s="1"/>
  <c r="L691" i="1"/>
  <c r="M691" i="1" s="1"/>
  <c r="O691" i="1" s="1"/>
  <c r="L692" i="1"/>
  <c r="M692" i="1" s="1"/>
  <c r="O692" i="1" s="1"/>
  <c r="L693" i="1"/>
  <c r="M693" i="1" s="1"/>
  <c r="O693" i="1" s="1"/>
  <c r="L694" i="1"/>
  <c r="M694" i="1" s="1"/>
  <c r="O694" i="1" s="1"/>
  <c r="L695" i="1"/>
  <c r="M695" i="1" s="1"/>
  <c r="O695" i="1" s="1"/>
  <c r="L696" i="1"/>
  <c r="M696" i="1" s="1"/>
  <c r="O696" i="1" s="1"/>
  <c r="L697" i="1"/>
  <c r="M697" i="1" s="1"/>
  <c r="O697" i="1" s="1"/>
  <c r="L698" i="1"/>
  <c r="M698" i="1" s="1"/>
  <c r="O698" i="1" s="1"/>
  <c r="L699" i="1"/>
  <c r="M699" i="1" s="1"/>
  <c r="O699" i="1" s="1"/>
  <c r="L700" i="1"/>
  <c r="M700" i="1" s="1"/>
  <c r="O700" i="1" s="1"/>
  <c r="L701" i="1"/>
  <c r="M701" i="1" s="1"/>
  <c r="O701" i="1" s="1"/>
  <c r="L702" i="1"/>
  <c r="M702" i="1" s="1"/>
  <c r="O702" i="1" s="1"/>
  <c r="L703" i="1"/>
  <c r="M703" i="1" s="1"/>
  <c r="O703" i="1" s="1"/>
  <c r="L704" i="1"/>
  <c r="M704" i="1" s="1"/>
  <c r="O704" i="1" s="1"/>
  <c r="L705" i="1"/>
  <c r="M705" i="1" s="1"/>
  <c r="O705" i="1" s="1"/>
  <c r="L706" i="1"/>
  <c r="M706" i="1" s="1"/>
  <c r="O706" i="1" s="1"/>
  <c r="L707" i="1"/>
  <c r="M707" i="1" s="1"/>
  <c r="O707" i="1" s="1"/>
  <c r="L708" i="1"/>
  <c r="M708" i="1" s="1"/>
  <c r="O708" i="1" s="1"/>
  <c r="L709" i="1"/>
  <c r="M709" i="1" s="1"/>
  <c r="O709" i="1" s="1"/>
  <c r="L710" i="1"/>
  <c r="M710" i="1" s="1"/>
  <c r="O710" i="1" s="1"/>
  <c r="L711" i="1"/>
  <c r="M711" i="1" s="1"/>
  <c r="O711" i="1" s="1"/>
  <c r="L712" i="1"/>
  <c r="M712" i="1" s="1"/>
  <c r="O712" i="1" s="1"/>
  <c r="L713" i="1"/>
  <c r="M713" i="1" s="1"/>
  <c r="O713" i="1" s="1"/>
  <c r="L714" i="1"/>
  <c r="M714" i="1" s="1"/>
  <c r="O714" i="1" s="1"/>
  <c r="L715" i="1"/>
  <c r="M715" i="1" s="1"/>
  <c r="O715" i="1" s="1"/>
  <c r="L716" i="1"/>
  <c r="M716" i="1" s="1"/>
  <c r="O716" i="1" s="1"/>
  <c r="L717" i="1"/>
  <c r="M717" i="1" s="1"/>
  <c r="O717" i="1" s="1"/>
  <c r="L718" i="1"/>
  <c r="M718" i="1" s="1"/>
  <c r="O718" i="1" s="1"/>
  <c r="L719" i="1"/>
  <c r="M719" i="1" s="1"/>
  <c r="O719" i="1" s="1"/>
  <c r="L720" i="1"/>
  <c r="M720" i="1" s="1"/>
  <c r="O720" i="1" s="1"/>
  <c r="L721" i="1"/>
  <c r="M721" i="1" s="1"/>
  <c r="O721" i="1" s="1"/>
  <c r="L722" i="1"/>
  <c r="M722" i="1" s="1"/>
  <c r="O722" i="1" s="1"/>
  <c r="L723" i="1"/>
  <c r="M723" i="1" s="1"/>
  <c r="O723" i="1" s="1"/>
  <c r="L724" i="1"/>
  <c r="M724" i="1" s="1"/>
  <c r="O724" i="1" s="1"/>
  <c r="L725" i="1"/>
  <c r="M725" i="1" s="1"/>
  <c r="O725" i="1" s="1"/>
  <c r="L726" i="1"/>
  <c r="M726" i="1" s="1"/>
  <c r="O726" i="1" s="1"/>
  <c r="L727" i="1"/>
  <c r="M727" i="1" s="1"/>
  <c r="O727" i="1" s="1"/>
  <c r="L728" i="1"/>
  <c r="M728" i="1" s="1"/>
  <c r="O728" i="1" s="1"/>
  <c r="L729" i="1"/>
  <c r="M729" i="1" s="1"/>
  <c r="O729" i="1" s="1"/>
  <c r="L730" i="1"/>
  <c r="M730" i="1" s="1"/>
  <c r="O730" i="1" s="1"/>
  <c r="L731" i="1"/>
  <c r="M731" i="1" s="1"/>
  <c r="O731" i="1" s="1"/>
  <c r="L732" i="1"/>
  <c r="M732" i="1" s="1"/>
  <c r="O732" i="1" s="1"/>
  <c r="L733" i="1"/>
  <c r="M733" i="1" s="1"/>
  <c r="O733" i="1" s="1"/>
  <c r="L734" i="1"/>
  <c r="M734" i="1" s="1"/>
  <c r="O734" i="1" s="1"/>
  <c r="L735" i="1"/>
  <c r="M735" i="1" s="1"/>
  <c r="O735" i="1" s="1"/>
  <c r="L736" i="1"/>
  <c r="M736" i="1" s="1"/>
  <c r="O736" i="1" s="1"/>
  <c r="L737" i="1"/>
  <c r="M737" i="1" s="1"/>
  <c r="O737" i="1" s="1"/>
  <c r="L738" i="1"/>
  <c r="M738" i="1" s="1"/>
  <c r="O738" i="1" s="1"/>
  <c r="L739" i="1"/>
  <c r="M739" i="1" s="1"/>
  <c r="O739" i="1" s="1"/>
  <c r="L740" i="1"/>
  <c r="M740" i="1" s="1"/>
  <c r="O740" i="1" s="1"/>
  <c r="L741" i="1"/>
  <c r="M741" i="1" s="1"/>
  <c r="O741" i="1" s="1"/>
  <c r="L742" i="1"/>
  <c r="M742" i="1" s="1"/>
  <c r="O742" i="1" s="1"/>
  <c r="L743" i="1"/>
  <c r="M743" i="1" s="1"/>
  <c r="O743" i="1" s="1"/>
  <c r="L744" i="1"/>
  <c r="M744" i="1" s="1"/>
  <c r="O744" i="1" s="1"/>
  <c r="L745" i="1"/>
  <c r="M745" i="1" s="1"/>
  <c r="O745" i="1" s="1"/>
  <c r="L746" i="1"/>
  <c r="M746" i="1" s="1"/>
  <c r="O746" i="1" s="1"/>
  <c r="L747" i="1"/>
  <c r="M747" i="1" s="1"/>
  <c r="O747" i="1" s="1"/>
  <c r="L748" i="1"/>
  <c r="M748" i="1" s="1"/>
  <c r="O748" i="1" s="1"/>
  <c r="L749" i="1"/>
  <c r="M749" i="1" s="1"/>
  <c r="O749" i="1" s="1"/>
  <c r="L750" i="1"/>
  <c r="M750" i="1" s="1"/>
  <c r="O750" i="1" s="1"/>
  <c r="L751" i="1"/>
  <c r="M751" i="1" s="1"/>
  <c r="O751" i="1" s="1"/>
  <c r="L752" i="1"/>
  <c r="M752" i="1" s="1"/>
  <c r="O752" i="1" s="1"/>
  <c r="L753" i="1"/>
  <c r="M753" i="1" s="1"/>
  <c r="O753" i="1" s="1"/>
  <c r="L754" i="1"/>
  <c r="M754" i="1" s="1"/>
  <c r="O754" i="1" s="1"/>
  <c r="L755" i="1"/>
  <c r="M755" i="1" s="1"/>
  <c r="O755" i="1" s="1"/>
  <c r="L756" i="1"/>
  <c r="M756" i="1" s="1"/>
  <c r="O756" i="1" s="1"/>
  <c r="L757" i="1"/>
  <c r="M757" i="1" s="1"/>
  <c r="O757" i="1" s="1"/>
  <c r="L758" i="1"/>
  <c r="M758" i="1" s="1"/>
  <c r="O758" i="1" s="1"/>
  <c r="L759" i="1"/>
  <c r="M759" i="1" s="1"/>
  <c r="O759" i="1" s="1"/>
  <c r="L760" i="1"/>
  <c r="M760" i="1" s="1"/>
  <c r="O760" i="1" s="1"/>
  <c r="L761" i="1"/>
  <c r="M761" i="1" s="1"/>
  <c r="O761" i="1" s="1"/>
  <c r="L762" i="1"/>
  <c r="M762" i="1" s="1"/>
  <c r="O762" i="1" s="1"/>
  <c r="L763" i="1"/>
  <c r="M763" i="1" s="1"/>
  <c r="O763" i="1" s="1"/>
  <c r="L764" i="1"/>
  <c r="M764" i="1" s="1"/>
  <c r="O764" i="1" s="1"/>
  <c r="L765" i="1"/>
  <c r="M765" i="1" s="1"/>
  <c r="O765" i="1" s="1"/>
  <c r="L766" i="1"/>
  <c r="M766" i="1" s="1"/>
  <c r="O766" i="1" s="1"/>
  <c r="L767" i="1"/>
  <c r="M767" i="1" s="1"/>
  <c r="O767" i="1" s="1"/>
  <c r="L768" i="1"/>
  <c r="M768" i="1" s="1"/>
  <c r="O768" i="1" s="1"/>
  <c r="L769" i="1"/>
  <c r="M769" i="1" s="1"/>
  <c r="O769" i="1" s="1"/>
  <c r="L770" i="1"/>
  <c r="M770" i="1" s="1"/>
  <c r="O770" i="1" s="1"/>
  <c r="L771" i="1"/>
  <c r="M771" i="1" s="1"/>
  <c r="O771" i="1" s="1"/>
  <c r="L772" i="1"/>
  <c r="M772" i="1" s="1"/>
  <c r="O772" i="1" s="1"/>
  <c r="L773" i="1"/>
  <c r="M773" i="1" s="1"/>
  <c r="O773" i="1" s="1"/>
  <c r="L774" i="1"/>
  <c r="M774" i="1" s="1"/>
  <c r="O774" i="1" s="1"/>
  <c r="L775" i="1"/>
  <c r="M775" i="1" s="1"/>
  <c r="O775" i="1" s="1"/>
  <c r="L776" i="1"/>
  <c r="M776" i="1" s="1"/>
  <c r="O776" i="1" s="1"/>
  <c r="L777" i="1"/>
  <c r="M777" i="1" s="1"/>
  <c r="O777" i="1" s="1"/>
  <c r="L778" i="1"/>
  <c r="M778" i="1" s="1"/>
  <c r="O778" i="1" s="1"/>
  <c r="L779" i="1"/>
  <c r="M779" i="1" s="1"/>
  <c r="O779" i="1" s="1"/>
  <c r="L780" i="1"/>
  <c r="M780" i="1" s="1"/>
  <c r="O780" i="1" s="1"/>
  <c r="L781" i="1"/>
  <c r="M781" i="1" s="1"/>
  <c r="O781" i="1" s="1"/>
  <c r="L782" i="1"/>
  <c r="M782" i="1" s="1"/>
  <c r="O782" i="1" s="1"/>
  <c r="L783" i="1"/>
  <c r="M783" i="1" s="1"/>
  <c r="O783" i="1" s="1"/>
  <c r="L784" i="1"/>
  <c r="M784" i="1" s="1"/>
  <c r="O784" i="1" s="1"/>
  <c r="L785" i="1"/>
  <c r="M785" i="1" s="1"/>
  <c r="O785" i="1" s="1"/>
  <c r="L786" i="1"/>
  <c r="M786" i="1" s="1"/>
  <c r="O786" i="1" s="1"/>
  <c r="L787" i="1"/>
  <c r="M787" i="1" s="1"/>
  <c r="O787" i="1" s="1"/>
  <c r="L788" i="1"/>
  <c r="M788" i="1" s="1"/>
  <c r="O788" i="1" s="1"/>
  <c r="L789" i="1"/>
  <c r="M789" i="1" s="1"/>
  <c r="O789" i="1" s="1"/>
  <c r="L790" i="1"/>
  <c r="M790" i="1" s="1"/>
  <c r="O790" i="1" s="1"/>
  <c r="L791" i="1"/>
  <c r="M791" i="1" s="1"/>
  <c r="O791" i="1" s="1"/>
  <c r="L792" i="1"/>
  <c r="M792" i="1" s="1"/>
  <c r="O792" i="1" s="1"/>
  <c r="L793" i="1"/>
  <c r="M793" i="1" s="1"/>
  <c r="O793" i="1" s="1"/>
  <c r="L794" i="1"/>
  <c r="M794" i="1" s="1"/>
  <c r="O794" i="1" s="1"/>
  <c r="L795" i="1"/>
  <c r="M795" i="1" s="1"/>
  <c r="O795" i="1" s="1"/>
  <c r="L796" i="1"/>
  <c r="M796" i="1" s="1"/>
  <c r="O796" i="1" s="1"/>
  <c r="L797" i="1"/>
  <c r="M797" i="1" s="1"/>
  <c r="O797" i="1" s="1"/>
  <c r="L798" i="1"/>
  <c r="M798" i="1" s="1"/>
  <c r="O798" i="1" s="1"/>
  <c r="L799" i="1"/>
  <c r="M799" i="1" s="1"/>
  <c r="O799" i="1" s="1"/>
  <c r="L800" i="1"/>
  <c r="M800" i="1" s="1"/>
  <c r="O800" i="1" s="1"/>
  <c r="L801" i="1"/>
  <c r="M801" i="1" s="1"/>
  <c r="O801" i="1" s="1"/>
  <c r="L802" i="1"/>
  <c r="M802" i="1" s="1"/>
  <c r="O802" i="1" s="1"/>
  <c r="L803" i="1"/>
  <c r="M803" i="1" s="1"/>
  <c r="O803" i="1" s="1"/>
  <c r="L804" i="1"/>
  <c r="M804" i="1" s="1"/>
  <c r="O804" i="1" s="1"/>
  <c r="L805" i="1"/>
  <c r="M805" i="1" s="1"/>
  <c r="O805" i="1" s="1"/>
  <c r="L806" i="1"/>
  <c r="M806" i="1" s="1"/>
  <c r="O806" i="1" s="1"/>
  <c r="L807" i="1"/>
  <c r="M807" i="1" s="1"/>
  <c r="O807" i="1" s="1"/>
  <c r="L808" i="1"/>
  <c r="M808" i="1" s="1"/>
  <c r="O808" i="1" s="1"/>
  <c r="L809" i="1"/>
  <c r="M809" i="1" s="1"/>
  <c r="O809" i="1" s="1"/>
  <c r="L810" i="1"/>
  <c r="M810" i="1" s="1"/>
  <c r="O810" i="1" s="1"/>
  <c r="L811" i="1"/>
  <c r="M811" i="1" s="1"/>
  <c r="O811" i="1" s="1"/>
  <c r="L812" i="1"/>
  <c r="M812" i="1" s="1"/>
  <c r="O812" i="1" s="1"/>
  <c r="L813" i="1"/>
  <c r="M813" i="1" s="1"/>
  <c r="O813" i="1" s="1"/>
  <c r="L814" i="1"/>
  <c r="M814" i="1" s="1"/>
  <c r="O814" i="1" s="1"/>
  <c r="L815" i="1"/>
  <c r="M815" i="1" s="1"/>
  <c r="O815" i="1" s="1"/>
  <c r="L816" i="1"/>
  <c r="M816" i="1" s="1"/>
  <c r="O816" i="1" s="1"/>
  <c r="L817" i="1"/>
  <c r="M817" i="1" s="1"/>
  <c r="O817" i="1" s="1"/>
  <c r="L818" i="1"/>
  <c r="M818" i="1" s="1"/>
  <c r="O818" i="1" s="1"/>
  <c r="L819" i="1"/>
  <c r="M819" i="1" s="1"/>
  <c r="O819" i="1" s="1"/>
  <c r="L820" i="1"/>
  <c r="M820" i="1" s="1"/>
  <c r="O820" i="1" s="1"/>
  <c r="L821" i="1"/>
  <c r="M821" i="1" s="1"/>
  <c r="O821" i="1" s="1"/>
  <c r="L822" i="1"/>
  <c r="M822" i="1" s="1"/>
  <c r="O822" i="1" s="1"/>
  <c r="L823" i="1"/>
  <c r="M823" i="1" s="1"/>
  <c r="O823" i="1" s="1"/>
  <c r="L824" i="1"/>
  <c r="M824" i="1" s="1"/>
  <c r="O824" i="1" s="1"/>
  <c r="L825" i="1"/>
  <c r="M825" i="1" s="1"/>
  <c r="O825" i="1" s="1"/>
  <c r="L826" i="1"/>
  <c r="M826" i="1" s="1"/>
  <c r="O826" i="1" s="1"/>
  <c r="L827" i="1"/>
  <c r="M827" i="1" s="1"/>
  <c r="O827" i="1" s="1"/>
  <c r="L828" i="1"/>
  <c r="M828" i="1" s="1"/>
  <c r="O828" i="1" s="1"/>
  <c r="L829" i="1"/>
  <c r="M829" i="1" s="1"/>
  <c r="O829" i="1" s="1"/>
  <c r="L830" i="1"/>
  <c r="M830" i="1" s="1"/>
  <c r="O830" i="1" s="1"/>
  <c r="L831" i="1"/>
  <c r="M831" i="1" s="1"/>
  <c r="O831" i="1" s="1"/>
  <c r="L832" i="1"/>
  <c r="M832" i="1" s="1"/>
  <c r="O832" i="1" s="1"/>
  <c r="L833" i="1"/>
  <c r="M833" i="1" s="1"/>
  <c r="O833" i="1" s="1"/>
  <c r="L834" i="1"/>
  <c r="M834" i="1" s="1"/>
  <c r="O834" i="1" s="1"/>
  <c r="L835" i="1"/>
  <c r="M835" i="1" s="1"/>
  <c r="O835" i="1" s="1"/>
  <c r="L836" i="1"/>
  <c r="M836" i="1" s="1"/>
  <c r="O836" i="1" s="1"/>
  <c r="L837" i="1"/>
  <c r="M837" i="1" s="1"/>
  <c r="O837" i="1" s="1"/>
  <c r="L838" i="1"/>
  <c r="M838" i="1" s="1"/>
  <c r="O838" i="1" s="1"/>
  <c r="L839" i="1"/>
  <c r="M839" i="1" s="1"/>
  <c r="O839" i="1" s="1"/>
  <c r="L840" i="1"/>
  <c r="M840" i="1" s="1"/>
  <c r="O840" i="1" s="1"/>
  <c r="L841" i="1"/>
  <c r="M841" i="1" s="1"/>
  <c r="O841" i="1" s="1"/>
  <c r="L842" i="1"/>
  <c r="M842" i="1" s="1"/>
  <c r="O842" i="1" s="1"/>
  <c r="L843" i="1"/>
  <c r="M843" i="1" s="1"/>
  <c r="O843" i="1" s="1"/>
  <c r="L844" i="1"/>
  <c r="M844" i="1" s="1"/>
  <c r="O844" i="1" s="1"/>
  <c r="L845" i="1"/>
  <c r="M845" i="1" s="1"/>
  <c r="O845" i="1" s="1"/>
  <c r="L846" i="1"/>
  <c r="M846" i="1" s="1"/>
  <c r="O846" i="1" s="1"/>
  <c r="L847" i="1"/>
  <c r="M847" i="1" s="1"/>
  <c r="O847" i="1" s="1"/>
  <c r="L848" i="1"/>
  <c r="M848" i="1" s="1"/>
  <c r="O848" i="1" s="1"/>
  <c r="L849" i="1"/>
  <c r="M849" i="1" s="1"/>
  <c r="O849" i="1" s="1"/>
  <c r="L850" i="1"/>
  <c r="M850" i="1" s="1"/>
  <c r="O850" i="1" s="1"/>
  <c r="L851" i="1"/>
  <c r="M851" i="1" s="1"/>
  <c r="O851" i="1" s="1"/>
  <c r="L852" i="1"/>
  <c r="M852" i="1" s="1"/>
  <c r="O852" i="1" s="1"/>
  <c r="L853" i="1"/>
  <c r="M853" i="1" s="1"/>
  <c r="O853" i="1" s="1"/>
  <c r="L854" i="1"/>
  <c r="M854" i="1" s="1"/>
  <c r="O854" i="1" s="1"/>
  <c r="L855" i="1"/>
  <c r="M855" i="1" s="1"/>
  <c r="O855" i="1" s="1"/>
  <c r="L856" i="1"/>
  <c r="M856" i="1" s="1"/>
  <c r="O856" i="1" s="1"/>
  <c r="L857" i="1"/>
  <c r="M857" i="1" s="1"/>
  <c r="O857" i="1" s="1"/>
  <c r="L858" i="1"/>
  <c r="M858" i="1" s="1"/>
  <c r="O858" i="1" s="1"/>
  <c r="L859" i="1"/>
  <c r="M859" i="1" s="1"/>
  <c r="O859" i="1" s="1"/>
  <c r="L860" i="1"/>
  <c r="M860" i="1" s="1"/>
  <c r="O860" i="1" s="1"/>
  <c r="L861" i="1"/>
  <c r="M861" i="1" s="1"/>
  <c r="O861" i="1" s="1"/>
  <c r="L862" i="1"/>
  <c r="M862" i="1" s="1"/>
  <c r="O862" i="1" s="1"/>
  <c r="L863" i="1"/>
  <c r="M863" i="1" s="1"/>
  <c r="O863" i="1" s="1"/>
  <c r="L864" i="1"/>
  <c r="M864" i="1" s="1"/>
  <c r="O864" i="1" s="1"/>
  <c r="L865" i="1"/>
  <c r="M865" i="1" s="1"/>
  <c r="O865" i="1" s="1"/>
  <c r="L866" i="1"/>
  <c r="M866" i="1" s="1"/>
  <c r="O866" i="1" s="1"/>
  <c r="L867" i="1"/>
  <c r="M867" i="1" s="1"/>
  <c r="O867" i="1" s="1"/>
  <c r="L868" i="1"/>
  <c r="M868" i="1" s="1"/>
  <c r="O868" i="1" s="1"/>
  <c r="L869" i="1"/>
  <c r="M869" i="1" s="1"/>
  <c r="O869" i="1" s="1"/>
  <c r="L870" i="1"/>
  <c r="M870" i="1" s="1"/>
  <c r="O870" i="1" s="1"/>
  <c r="L871" i="1"/>
  <c r="M871" i="1" s="1"/>
  <c r="O871" i="1" s="1"/>
  <c r="L872" i="1"/>
  <c r="M872" i="1" s="1"/>
  <c r="O872" i="1" s="1"/>
  <c r="L873" i="1"/>
  <c r="M873" i="1" s="1"/>
  <c r="O873" i="1" s="1"/>
  <c r="L874" i="1"/>
  <c r="M874" i="1" s="1"/>
  <c r="O874" i="1" s="1"/>
  <c r="L875" i="1"/>
  <c r="M875" i="1" s="1"/>
  <c r="O875" i="1" s="1"/>
  <c r="L876" i="1"/>
  <c r="M876" i="1" s="1"/>
  <c r="O876" i="1" s="1"/>
  <c r="L877" i="1"/>
  <c r="M877" i="1" s="1"/>
  <c r="O877" i="1" s="1"/>
  <c r="L878" i="1"/>
  <c r="M878" i="1" s="1"/>
  <c r="O878" i="1" s="1"/>
  <c r="L879" i="1"/>
  <c r="M879" i="1" s="1"/>
  <c r="O879" i="1" s="1"/>
  <c r="L880" i="1"/>
  <c r="M880" i="1" s="1"/>
  <c r="O880" i="1" s="1"/>
  <c r="L881" i="1"/>
  <c r="M881" i="1" s="1"/>
  <c r="O881" i="1" s="1"/>
  <c r="L882" i="1"/>
  <c r="M882" i="1" s="1"/>
  <c r="O882" i="1" s="1"/>
  <c r="L883" i="1"/>
  <c r="M883" i="1" s="1"/>
  <c r="O883" i="1" s="1"/>
  <c r="L884" i="1"/>
  <c r="M884" i="1" s="1"/>
  <c r="O884" i="1" s="1"/>
  <c r="L885" i="1"/>
  <c r="M885" i="1" s="1"/>
  <c r="O885" i="1" s="1"/>
  <c r="L886" i="1"/>
  <c r="M886" i="1" s="1"/>
  <c r="O886" i="1" s="1"/>
  <c r="L887" i="1"/>
  <c r="M887" i="1" s="1"/>
  <c r="O887" i="1" s="1"/>
  <c r="L888" i="1"/>
  <c r="M888" i="1" s="1"/>
  <c r="O888" i="1" s="1"/>
  <c r="L889" i="1"/>
  <c r="M889" i="1" s="1"/>
  <c r="O889" i="1" s="1"/>
  <c r="L890" i="1"/>
  <c r="M890" i="1" s="1"/>
  <c r="O890" i="1" s="1"/>
  <c r="L891" i="1"/>
  <c r="M891" i="1" s="1"/>
  <c r="O891" i="1" s="1"/>
  <c r="L892" i="1"/>
  <c r="M892" i="1" s="1"/>
  <c r="O892" i="1" s="1"/>
  <c r="L893" i="1"/>
  <c r="M893" i="1" s="1"/>
  <c r="O893" i="1" s="1"/>
  <c r="L894" i="1"/>
  <c r="M894" i="1" s="1"/>
  <c r="O894" i="1" s="1"/>
  <c r="L895" i="1"/>
  <c r="M895" i="1" s="1"/>
  <c r="O895" i="1" s="1"/>
  <c r="L896" i="1"/>
  <c r="M896" i="1" s="1"/>
  <c r="O896" i="1" s="1"/>
  <c r="L897" i="1"/>
  <c r="M897" i="1" s="1"/>
  <c r="O897" i="1" s="1"/>
  <c r="L898" i="1"/>
  <c r="M898" i="1" s="1"/>
  <c r="O898" i="1" s="1"/>
  <c r="L899" i="1"/>
  <c r="M899" i="1" s="1"/>
  <c r="O899" i="1" s="1"/>
  <c r="L900" i="1"/>
  <c r="M900" i="1" s="1"/>
  <c r="O900" i="1" s="1"/>
  <c r="L901" i="1"/>
  <c r="M901" i="1" s="1"/>
  <c r="O901" i="1" s="1"/>
  <c r="L902" i="1"/>
  <c r="M902" i="1" s="1"/>
  <c r="O902" i="1" s="1"/>
  <c r="L903" i="1"/>
  <c r="M903" i="1" s="1"/>
  <c r="O903" i="1" s="1"/>
  <c r="L904" i="1"/>
  <c r="M904" i="1" s="1"/>
  <c r="O904" i="1" s="1"/>
  <c r="L905" i="1"/>
  <c r="M905" i="1" s="1"/>
  <c r="O905" i="1" s="1"/>
  <c r="L906" i="1"/>
  <c r="M906" i="1" s="1"/>
  <c r="O906" i="1" s="1"/>
  <c r="L907" i="1"/>
  <c r="M907" i="1" s="1"/>
  <c r="O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O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O962" i="1" s="1"/>
  <c r="L963" i="1"/>
  <c r="M963" i="1" s="1"/>
  <c r="O963" i="1" s="1"/>
  <c r="L964" i="1"/>
  <c r="M964" i="1" s="1"/>
  <c r="O964" i="1" s="1"/>
  <c r="L965" i="1"/>
  <c r="M965" i="1" s="1"/>
  <c r="O965" i="1" s="1"/>
  <c r="L966" i="1"/>
  <c r="M966" i="1" s="1"/>
  <c r="O966" i="1" s="1"/>
  <c r="L967" i="1"/>
  <c r="M967" i="1" s="1"/>
  <c r="O967" i="1" s="1"/>
  <c r="L968" i="1"/>
  <c r="M968" i="1" s="1"/>
  <c r="O968" i="1" s="1"/>
  <c r="L969" i="1"/>
  <c r="M969" i="1" s="1"/>
  <c r="O969" i="1" s="1"/>
  <c r="L970" i="1"/>
  <c r="M970" i="1" s="1"/>
  <c r="O970" i="1" s="1"/>
  <c r="L971" i="1"/>
  <c r="M971" i="1" s="1"/>
  <c r="O971" i="1" s="1"/>
  <c r="L972" i="1"/>
  <c r="M972" i="1" s="1"/>
  <c r="O972" i="1" s="1"/>
  <c r="L973" i="1"/>
  <c r="M973" i="1" s="1"/>
  <c r="O973" i="1" s="1"/>
  <c r="L974" i="1"/>
  <c r="M974" i="1" s="1"/>
  <c r="O974" i="1" s="1"/>
  <c r="L975" i="1"/>
  <c r="M975" i="1" s="1"/>
  <c r="O975" i="1" s="1"/>
  <c r="L976" i="1"/>
  <c r="M976" i="1" s="1"/>
  <c r="O976" i="1" s="1"/>
  <c r="L977" i="1"/>
  <c r="M977" i="1" s="1"/>
  <c r="O977" i="1" s="1"/>
  <c r="L978" i="1"/>
  <c r="M978" i="1" s="1"/>
  <c r="O978" i="1" s="1"/>
  <c r="L979" i="1"/>
  <c r="M979" i="1" s="1"/>
  <c r="O979" i="1" s="1"/>
  <c r="L980" i="1"/>
  <c r="M980" i="1" s="1"/>
  <c r="O980" i="1" s="1"/>
  <c r="L981" i="1"/>
  <c r="M981" i="1" s="1"/>
  <c r="O981" i="1" s="1"/>
  <c r="L982" i="1"/>
  <c r="M982" i="1" s="1"/>
  <c r="O982" i="1" s="1"/>
  <c r="L983" i="1"/>
  <c r="M983" i="1" s="1"/>
  <c r="O983" i="1" s="1"/>
  <c r="L984" i="1"/>
  <c r="M984" i="1" s="1"/>
  <c r="O984" i="1" s="1"/>
  <c r="L985" i="1"/>
  <c r="M985" i="1" s="1"/>
  <c r="O985" i="1" s="1"/>
  <c r="L986" i="1"/>
  <c r="M986" i="1" s="1"/>
  <c r="O986" i="1" s="1"/>
  <c r="L987" i="1"/>
  <c r="M987" i="1" s="1"/>
  <c r="O987" i="1" s="1"/>
  <c r="L988" i="1"/>
  <c r="M988" i="1" s="1"/>
  <c r="O988" i="1" s="1"/>
  <c r="L989" i="1"/>
  <c r="M989" i="1" s="1"/>
  <c r="O989" i="1" s="1"/>
  <c r="L990" i="1"/>
  <c r="M990" i="1" s="1"/>
  <c r="O990" i="1" s="1"/>
  <c r="L991" i="1"/>
  <c r="M991" i="1" s="1"/>
  <c r="O991" i="1" s="1"/>
  <c r="L992" i="1"/>
  <c r="M992" i="1" s="1"/>
  <c r="O992" i="1" s="1"/>
  <c r="L993" i="1"/>
  <c r="M993" i="1" s="1"/>
  <c r="O993" i="1" s="1"/>
  <c r="L994" i="1"/>
  <c r="M994" i="1" s="1"/>
  <c r="O994" i="1" s="1"/>
  <c r="L995" i="1"/>
  <c r="M995" i="1" s="1"/>
  <c r="O995" i="1" s="1"/>
  <c r="L996" i="1"/>
  <c r="M996" i="1" s="1"/>
  <c r="O996" i="1" s="1"/>
  <c r="L997" i="1"/>
  <c r="M997" i="1" s="1"/>
  <c r="O997" i="1" s="1"/>
  <c r="L998" i="1"/>
  <c r="M998" i="1" s="1"/>
  <c r="O998" i="1" s="1"/>
  <c r="L999" i="1"/>
  <c r="M999" i="1" s="1"/>
  <c r="O999" i="1" s="1"/>
  <c r="L1000" i="1"/>
  <c r="M1000" i="1" s="1"/>
  <c r="O1000" i="1" s="1"/>
  <c r="L1001" i="1"/>
  <c r="M1001" i="1" s="1"/>
  <c r="L1002" i="1"/>
  <c r="M1002" i="1" s="1"/>
  <c r="O1002" i="1" s="1"/>
  <c r="L1003" i="1"/>
  <c r="M1003" i="1" s="1"/>
  <c r="O1003" i="1" s="1"/>
  <c r="L1004" i="1"/>
  <c r="M1004" i="1" s="1"/>
  <c r="O1004" i="1" s="1"/>
  <c r="L1005" i="1"/>
  <c r="M1005" i="1" s="1"/>
  <c r="O1005" i="1" s="1"/>
  <c r="L1006" i="1"/>
  <c r="M1006" i="1" s="1"/>
  <c r="O1006" i="1" s="1"/>
  <c r="L1007" i="1"/>
  <c r="M1007" i="1" s="1"/>
  <c r="O1007" i="1" s="1"/>
  <c r="L1008" i="1"/>
  <c r="M1008" i="1" s="1"/>
  <c r="O1008" i="1" s="1"/>
  <c r="L1009" i="1"/>
  <c r="M1009" i="1" s="1"/>
  <c r="O1009" i="1" s="1"/>
  <c r="L1010" i="1"/>
  <c r="M1010" i="1" s="1"/>
  <c r="O1010" i="1" s="1"/>
  <c r="L1011" i="1"/>
  <c r="M1011" i="1" s="1"/>
  <c r="O1011" i="1" s="1"/>
  <c r="L1012" i="1"/>
  <c r="M1012" i="1" s="1"/>
  <c r="O1012" i="1" s="1"/>
  <c r="L1013" i="1"/>
  <c r="M1013" i="1" s="1"/>
  <c r="O1013" i="1" s="1"/>
  <c r="L1014" i="1"/>
  <c r="M1014" i="1" s="1"/>
  <c r="O1014" i="1" s="1"/>
  <c r="L1015" i="1"/>
  <c r="M1015" i="1" s="1"/>
  <c r="O1015" i="1" s="1"/>
  <c r="L1016" i="1"/>
  <c r="M1016" i="1" s="1"/>
  <c r="O1016" i="1" s="1"/>
  <c r="L1018" i="1"/>
  <c r="M1018" i="1" s="1"/>
  <c r="O1018" i="1" s="1"/>
  <c r="L1019" i="1"/>
  <c r="M1019" i="1" s="1"/>
  <c r="O1019" i="1" s="1"/>
  <c r="L1020" i="1"/>
  <c r="M1020" i="1" s="1"/>
  <c r="O1020" i="1" s="1"/>
  <c r="L1021" i="1"/>
  <c r="M1021" i="1" s="1"/>
  <c r="O1021" i="1" s="1"/>
  <c r="L1022" i="1"/>
  <c r="M1022" i="1" s="1"/>
  <c r="O1022" i="1" s="1"/>
  <c r="L1023" i="1"/>
  <c r="M1023" i="1" s="1"/>
  <c r="O1023" i="1" s="1"/>
  <c r="L1024" i="1"/>
  <c r="M1024" i="1" s="1"/>
  <c r="O1024" i="1" s="1"/>
  <c r="L1025" i="1"/>
  <c r="M1025" i="1" s="1"/>
  <c r="O1025" i="1" s="1"/>
  <c r="L1026" i="1"/>
  <c r="M1026" i="1" s="1"/>
  <c r="O1026" i="1" s="1"/>
  <c r="L1027" i="1"/>
  <c r="M1027" i="1" s="1"/>
  <c r="O1027" i="1" s="1"/>
  <c r="L1028" i="1"/>
  <c r="M1028" i="1" s="1"/>
  <c r="O1028" i="1" s="1"/>
  <c r="L1029" i="1"/>
  <c r="M1029" i="1" s="1"/>
  <c r="O1029" i="1" s="1"/>
  <c r="L1030" i="1"/>
  <c r="M1030" i="1" s="1"/>
  <c r="O1030" i="1" s="1"/>
  <c r="L1031" i="1"/>
  <c r="M1031" i="1" s="1"/>
  <c r="O1031" i="1" s="1"/>
  <c r="L1032" i="1"/>
  <c r="M1032" i="1" s="1"/>
  <c r="O1032" i="1" s="1"/>
  <c r="L1033" i="1"/>
  <c r="M1033" i="1" s="1"/>
  <c r="O1033" i="1" s="1"/>
  <c r="L1034" i="1"/>
  <c r="M1034" i="1" s="1"/>
  <c r="O1034" i="1" s="1"/>
  <c r="L1035" i="1"/>
  <c r="M1035" i="1" s="1"/>
  <c r="O1035" i="1" s="1"/>
  <c r="L1036" i="1"/>
  <c r="M1036" i="1" s="1"/>
  <c r="O1036" i="1" s="1"/>
  <c r="L1038" i="1"/>
  <c r="M1038" i="1" s="1"/>
  <c r="O1038" i="1" s="1"/>
  <c r="L1039" i="1"/>
  <c r="M1039" i="1" s="1"/>
  <c r="O1039" i="1" s="1"/>
  <c r="L1040" i="1"/>
  <c r="M1040" i="1" s="1"/>
  <c r="O1040" i="1" s="1"/>
  <c r="L1041" i="1"/>
  <c r="M1041" i="1" s="1"/>
  <c r="O1041" i="1" s="1"/>
  <c r="L1042" i="1"/>
  <c r="M1042" i="1" s="1"/>
  <c r="O1042" i="1" s="1"/>
  <c r="L1043" i="1"/>
  <c r="M1043" i="1" s="1"/>
  <c r="O1043" i="1" s="1"/>
  <c r="L1044" i="1"/>
  <c r="M1044" i="1" s="1"/>
  <c r="O1044" i="1" s="1"/>
  <c r="L1045" i="1"/>
  <c r="M1045" i="1" s="1"/>
  <c r="O1045" i="1" s="1"/>
  <c r="L1046" i="1"/>
  <c r="M1046" i="1" s="1"/>
  <c r="O1046" i="1" s="1"/>
  <c r="L1047" i="1"/>
  <c r="M1047" i="1" s="1"/>
  <c r="O1047" i="1" s="1"/>
  <c r="L1048" i="1"/>
  <c r="M1048" i="1" s="1"/>
  <c r="O1048" i="1" s="1"/>
  <c r="L1049" i="1"/>
  <c r="M1049" i="1" s="1"/>
  <c r="O1049" i="1" s="1"/>
  <c r="L1050" i="1"/>
  <c r="M1050" i="1" s="1"/>
  <c r="O1050" i="1" s="1"/>
  <c r="L1052" i="1"/>
  <c r="M1052" i="1" s="1"/>
  <c r="O1052" i="1" s="1"/>
  <c r="L1053" i="1"/>
  <c r="M1053" i="1" s="1"/>
  <c r="O1053" i="1" s="1"/>
  <c r="L1054" i="1"/>
  <c r="M1054" i="1" s="1"/>
  <c r="O1054" i="1" s="1"/>
  <c r="L1055" i="1"/>
  <c r="M1055" i="1" s="1"/>
  <c r="O1055" i="1" s="1"/>
  <c r="L1057" i="1"/>
  <c r="M1057" i="1" s="1"/>
  <c r="O1057" i="1" s="1"/>
  <c r="L1058" i="1"/>
  <c r="M1058" i="1" s="1"/>
  <c r="O1058" i="1" s="1"/>
  <c r="L1059" i="1"/>
  <c r="M1059" i="1" s="1"/>
  <c r="O1059" i="1" s="1"/>
  <c r="L1060" i="1"/>
  <c r="M1060" i="1" s="1"/>
  <c r="O1060" i="1" s="1"/>
  <c r="L1063" i="1"/>
  <c r="M1063" i="1" s="1"/>
  <c r="O1063" i="1" s="1"/>
  <c r="L1064" i="1"/>
  <c r="M1064" i="1" s="1"/>
  <c r="O1064" i="1" s="1"/>
  <c r="L1065" i="1"/>
  <c r="M1065" i="1" s="1"/>
  <c r="O1065" i="1" s="1"/>
  <c r="L1066" i="1"/>
  <c r="M1066" i="1" s="1"/>
  <c r="O1066" i="1" s="1"/>
  <c r="L1067" i="1"/>
  <c r="M1067" i="1" s="1"/>
  <c r="O1067" i="1" s="1"/>
  <c r="L1070" i="1"/>
  <c r="M1070" i="1" s="1"/>
  <c r="O1070" i="1" s="1"/>
  <c r="L1071" i="1"/>
  <c r="M1071" i="1" s="1"/>
  <c r="O1071" i="1" s="1"/>
  <c r="L1072" i="1"/>
  <c r="M1072" i="1" s="1"/>
  <c r="O1072" i="1" s="1"/>
  <c r="L1074" i="1"/>
  <c r="M1074" i="1" s="1"/>
  <c r="O1074" i="1" s="1"/>
  <c r="L1075" i="1"/>
  <c r="M1075" i="1" s="1"/>
  <c r="O1075" i="1" s="1"/>
  <c r="L1076" i="1"/>
  <c r="M1076" i="1" s="1"/>
  <c r="O1076" i="1" s="1"/>
  <c r="L1077" i="1"/>
  <c r="M1077" i="1" s="1"/>
  <c r="O1077" i="1" s="1"/>
  <c r="L1078" i="1"/>
  <c r="M1078" i="1" s="1"/>
  <c r="O1078" i="1" s="1"/>
  <c r="L1079" i="1"/>
  <c r="M1079" i="1" s="1"/>
  <c r="O1079" i="1" s="1"/>
  <c r="L1080" i="1"/>
  <c r="M1080" i="1" s="1"/>
  <c r="O1080" i="1" s="1"/>
  <c r="L1081" i="1"/>
  <c r="M1081" i="1" s="1"/>
  <c r="O1081" i="1" s="1"/>
  <c r="L1082" i="1"/>
  <c r="M1082" i="1" s="1"/>
  <c r="O1082" i="1" s="1"/>
  <c r="L1083" i="1"/>
  <c r="M1083" i="1" s="1"/>
  <c r="O1083" i="1" s="1"/>
  <c r="L1084" i="1"/>
  <c r="M1084" i="1" s="1"/>
  <c r="O1084" i="1" s="1"/>
  <c r="L1085" i="1"/>
  <c r="M1085" i="1" s="1"/>
  <c r="O1085" i="1" s="1"/>
  <c r="L1086" i="1"/>
  <c r="M1086" i="1" s="1"/>
  <c r="O1086" i="1" s="1"/>
  <c r="L1087" i="1"/>
  <c r="M1087" i="1" s="1"/>
  <c r="O1087" i="1" s="1"/>
  <c r="L1088" i="1"/>
  <c r="M1088" i="1" s="1"/>
  <c r="O1088" i="1" s="1"/>
  <c r="L1089" i="1"/>
  <c r="M1089" i="1" s="1"/>
  <c r="O1089" i="1" s="1"/>
  <c r="L1090" i="1"/>
  <c r="M1090" i="1" s="1"/>
  <c r="O1090" i="1" s="1"/>
  <c r="L1098" i="1"/>
  <c r="M1098" i="1" s="1"/>
  <c r="O1098" i="1" s="1"/>
  <c r="L1099" i="1"/>
  <c r="M1099" i="1" s="1"/>
  <c r="O1099" i="1" s="1"/>
  <c r="L1100" i="1"/>
  <c r="M1100" i="1" s="1"/>
  <c r="O1100" i="1" s="1"/>
  <c r="L1101" i="1"/>
  <c r="M1101" i="1" s="1"/>
  <c r="O1101" i="1" s="1"/>
  <c r="L1102" i="1"/>
  <c r="M1102" i="1" s="1"/>
  <c r="O1102" i="1" s="1"/>
  <c r="L1103" i="1"/>
  <c r="M1103" i="1" s="1"/>
  <c r="O1103" i="1" s="1"/>
  <c r="L1104" i="1"/>
  <c r="M1104" i="1" s="1"/>
  <c r="O1104" i="1" s="1"/>
  <c r="L1105" i="1"/>
  <c r="M1105" i="1" s="1"/>
  <c r="O1105" i="1" s="1"/>
  <c r="L1106" i="1"/>
  <c r="M1106" i="1" s="1"/>
  <c r="O1106" i="1" s="1"/>
  <c r="L1107" i="1"/>
  <c r="M1107" i="1" s="1"/>
  <c r="O1107" i="1" s="1"/>
  <c r="L1108" i="1"/>
  <c r="M1108" i="1" s="1"/>
  <c r="O1108" i="1" s="1"/>
  <c r="L1109" i="1"/>
  <c r="M1109" i="1" s="1"/>
  <c r="O1109" i="1" s="1"/>
  <c r="L1110" i="1"/>
  <c r="M1110" i="1" s="1"/>
  <c r="O1110" i="1" s="1"/>
  <c r="L1111" i="1"/>
  <c r="M1111" i="1" s="1"/>
  <c r="O1111" i="1" s="1"/>
  <c r="L1112" i="1"/>
  <c r="M1112" i="1" s="1"/>
  <c r="O1112" i="1" s="1"/>
  <c r="L1113" i="1"/>
  <c r="M1113" i="1" s="1"/>
  <c r="O1113" i="1" s="1"/>
  <c r="L1114" i="1"/>
  <c r="M1114" i="1" s="1"/>
  <c r="O1114" i="1" s="1"/>
  <c r="L1115" i="1"/>
  <c r="M1115" i="1" s="1"/>
  <c r="O1115" i="1" s="1"/>
  <c r="L1116" i="1"/>
  <c r="M1116" i="1" s="1"/>
  <c r="O1116" i="1" s="1"/>
  <c r="L1117" i="1"/>
  <c r="M1117" i="1" s="1"/>
  <c r="O1117" i="1" s="1"/>
  <c r="L1118" i="1"/>
  <c r="M1118" i="1" s="1"/>
  <c r="O1118" i="1" s="1"/>
  <c r="L1119" i="1"/>
  <c r="M1119" i="1" s="1"/>
  <c r="O1119" i="1" s="1"/>
  <c r="L1120" i="1"/>
  <c r="M1120" i="1" s="1"/>
  <c r="O1120" i="1" s="1"/>
  <c r="L1123" i="1"/>
  <c r="M1123" i="1" s="1"/>
  <c r="O1123" i="1" s="1"/>
  <c r="L1124" i="1"/>
  <c r="M1124" i="1" s="1"/>
  <c r="O1124" i="1" s="1"/>
  <c r="L1125" i="1"/>
  <c r="M1125" i="1" s="1"/>
  <c r="O1125" i="1" s="1"/>
  <c r="L1126" i="1"/>
  <c r="M1126" i="1" s="1"/>
  <c r="O1126" i="1" s="1"/>
  <c r="L1127" i="1"/>
  <c r="M1127" i="1" s="1"/>
  <c r="O1127" i="1" s="1"/>
  <c r="L1128" i="1"/>
  <c r="M1128" i="1" s="1"/>
  <c r="O1128" i="1" s="1"/>
  <c r="L1129" i="1"/>
  <c r="M1129" i="1" s="1"/>
  <c r="O1129" i="1" s="1"/>
  <c r="L1130" i="1"/>
  <c r="M1130" i="1" s="1"/>
  <c r="O1130" i="1" s="1"/>
  <c r="L1131" i="1"/>
  <c r="M1131" i="1" s="1"/>
  <c r="O1131" i="1" s="1"/>
  <c r="L1132" i="1"/>
  <c r="M1132" i="1" s="1"/>
  <c r="O1132" i="1" s="1"/>
  <c r="L1133" i="1"/>
  <c r="M1133" i="1" s="1"/>
  <c r="O1133" i="1" s="1"/>
  <c r="L1134" i="1"/>
  <c r="M1134" i="1" s="1"/>
  <c r="O1134" i="1" s="1"/>
  <c r="L1135" i="1"/>
  <c r="M1135" i="1" s="1"/>
  <c r="O1135" i="1" s="1"/>
  <c r="L1136" i="1"/>
  <c r="M1136" i="1" s="1"/>
  <c r="O1136" i="1" s="1"/>
  <c r="L1137" i="1"/>
  <c r="M1137" i="1" s="1"/>
  <c r="O1137" i="1" s="1"/>
  <c r="L1138" i="1"/>
  <c r="M1138" i="1" s="1"/>
  <c r="O1138" i="1" s="1"/>
  <c r="L1139" i="1"/>
  <c r="M1139" i="1" s="1"/>
  <c r="O1139" i="1" s="1"/>
  <c r="L1140" i="1"/>
  <c r="M1140" i="1" s="1"/>
  <c r="O1140" i="1" s="1"/>
  <c r="L1141" i="1"/>
  <c r="M1141" i="1" s="1"/>
  <c r="O1141" i="1" s="1"/>
  <c r="L1142" i="1"/>
  <c r="M1142" i="1" s="1"/>
  <c r="O1142" i="1" s="1"/>
  <c r="L1145" i="1"/>
  <c r="M1145" i="1" s="1"/>
  <c r="O1145" i="1" s="1"/>
  <c r="L1146" i="1"/>
  <c r="M1146" i="1" s="1"/>
  <c r="O1146" i="1" s="1"/>
  <c r="L1147" i="1"/>
  <c r="M1147" i="1" s="1"/>
  <c r="O1147" i="1" s="1"/>
  <c r="L1148" i="1"/>
  <c r="M1148" i="1" s="1"/>
  <c r="O1148" i="1" s="1"/>
  <c r="L1149" i="1"/>
  <c r="M1149" i="1" s="1"/>
  <c r="O1149" i="1" s="1"/>
  <c r="L1150" i="1"/>
  <c r="M1150" i="1" s="1"/>
  <c r="O1150" i="1" s="1"/>
  <c r="L1151" i="1"/>
  <c r="M1151" i="1" s="1"/>
  <c r="O1151" i="1" s="1"/>
  <c r="L1152" i="1"/>
  <c r="M1152" i="1" s="1"/>
  <c r="O1152" i="1" s="1"/>
  <c r="L1153" i="1"/>
  <c r="M1153" i="1" s="1"/>
  <c r="O1153" i="1" s="1"/>
  <c r="L1154" i="1"/>
  <c r="M1154" i="1" s="1"/>
  <c r="O1154" i="1" s="1"/>
  <c r="L1155" i="1"/>
  <c r="M1155" i="1" s="1"/>
  <c r="O1155" i="1" s="1"/>
  <c r="L1156" i="1"/>
  <c r="M1156" i="1" s="1"/>
  <c r="O1156" i="1" s="1"/>
  <c r="L1157" i="1"/>
  <c r="M1157" i="1" s="1"/>
  <c r="O1157" i="1" s="1"/>
  <c r="L1158" i="1"/>
  <c r="M1158" i="1" s="1"/>
  <c r="O1158" i="1" s="1"/>
  <c r="L1159" i="1"/>
  <c r="M1159" i="1" s="1"/>
  <c r="O1159" i="1" s="1"/>
  <c r="L1160" i="1"/>
  <c r="M1160" i="1" s="1"/>
  <c r="O1160" i="1" s="1"/>
  <c r="L1161" i="1"/>
  <c r="M1161" i="1" s="1"/>
  <c r="O1161" i="1" s="1"/>
  <c r="L1162" i="1"/>
  <c r="M1162" i="1" s="1"/>
  <c r="O1162" i="1" s="1"/>
  <c r="L1163" i="1"/>
  <c r="M1163" i="1" s="1"/>
  <c r="O1163" i="1" s="1"/>
  <c r="L1164" i="1"/>
  <c r="M1164" i="1" s="1"/>
  <c r="O1164" i="1" s="1"/>
  <c r="L1165" i="1"/>
  <c r="M1165" i="1" s="1"/>
  <c r="O1165" i="1" s="1"/>
  <c r="L1168" i="1"/>
  <c r="M1168" i="1" s="1"/>
  <c r="O1168" i="1" s="1"/>
  <c r="L1169" i="1"/>
  <c r="M1169" i="1" s="1"/>
  <c r="O1169" i="1" s="1"/>
  <c r="L1170" i="1"/>
  <c r="M1170" i="1" s="1"/>
  <c r="O1170" i="1" s="1"/>
  <c r="L1171" i="1"/>
  <c r="M1171" i="1" s="1"/>
  <c r="O1171" i="1" s="1"/>
  <c r="L1172" i="1"/>
  <c r="M1172" i="1" s="1"/>
  <c r="O1172" i="1" s="1"/>
  <c r="L1173" i="1"/>
  <c r="M1173" i="1" s="1"/>
  <c r="O1173" i="1" s="1"/>
  <c r="L1174" i="1"/>
  <c r="M1174" i="1" s="1"/>
  <c r="O1174" i="1" s="1"/>
  <c r="L1175" i="1"/>
  <c r="M1175" i="1" s="1"/>
  <c r="O1175" i="1" s="1"/>
  <c r="L1176" i="1"/>
  <c r="M1176" i="1" s="1"/>
  <c r="O1176" i="1" s="1"/>
  <c r="L1177" i="1"/>
  <c r="M1177" i="1" s="1"/>
  <c r="O1177" i="1" s="1"/>
  <c r="L1178" i="1"/>
  <c r="M1178" i="1" s="1"/>
  <c r="O1178" i="1" s="1"/>
  <c r="L1179" i="1"/>
  <c r="M1179" i="1" s="1"/>
  <c r="O1179" i="1" s="1"/>
  <c r="L1180" i="1"/>
  <c r="M1180" i="1" s="1"/>
  <c r="O1180" i="1" s="1"/>
  <c r="L1181" i="1"/>
  <c r="M1181" i="1" s="1"/>
  <c r="O1181" i="1" s="1"/>
  <c r="L1182" i="1"/>
  <c r="M1182" i="1" s="1"/>
  <c r="O1182" i="1" s="1"/>
  <c r="L1183" i="1"/>
  <c r="M1183" i="1" s="1"/>
  <c r="O1183" i="1" s="1"/>
  <c r="L1184" i="1"/>
  <c r="M1184" i="1" s="1"/>
  <c r="O1184" i="1" s="1"/>
  <c r="L1185" i="1"/>
  <c r="M1185" i="1" s="1"/>
  <c r="O1185" i="1" s="1"/>
  <c r="L1186" i="1"/>
  <c r="M1186" i="1" s="1"/>
  <c r="O1186" i="1" s="1"/>
  <c r="L1191" i="1"/>
  <c r="M1191" i="1" s="1"/>
  <c r="O1191" i="1" s="1"/>
  <c r="L1192" i="1"/>
  <c r="M1192" i="1" s="1"/>
  <c r="O1192" i="1" s="1"/>
  <c r="L1193" i="1"/>
  <c r="M1193" i="1" s="1"/>
  <c r="O1193" i="1" s="1"/>
  <c r="L1194" i="1"/>
  <c r="M1194" i="1" s="1"/>
  <c r="O1194" i="1" s="1"/>
  <c r="L1195" i="1"/>
  <c r="M1195" i="1" s="1"/>
  <c r="O1195" i="1" s="1"/>
  <c r="L1196" i="1"/>
  <c r="M1196" i="1" s="1"/>
  <c r="O1196" i="1" s="1"/>
  <c r="L1197" i="1"/>
  <c r="M1197" i="1" s="1"/>
  <c r="O1197" i="1" s="1"/>
  <c r="L1198" i="1"/>
  <c r="M1198" i="1" s="1"/>
  <c r="O1198" i="1" s="1"/>
  <c r="L1199" i="1"/>
  <c r="M1199" i="1" s="1"/>
  <c r="O1199" i="1" s="1"/>
  <c r="L1200" i="1"/>
  <c r="M1200" i="1" s="1"/>
  <c r="O1200" i="1" s="1"/>
  <c r="L1201" i="1"/>
  <c r="M1201" i="1" s="1"/>
  <c r="O1201" i="1" s="1"/>
  <c r="L1202" i="1"/>
  <c r="M1202" i="1" s="1"/>
  <c r="O1202" i="1" s="1"/>
  <c r="L1203" i="1"/>
  <c r="M1203" i="1" s="1"/>
  <c r="O1203" i="1" s="1"/>
  <c r="L1204" i="1"/>
  <c r="M1204" i="1" s="1"/>
  <c r="O1204" i="1" s="1"/>
  <c r="L1205" i="1"/>
  <c r="M1205" i="1" s="1"/>
  <c r="O1205" i="1" s="1"/>
  <c r="L1206" i="1"/>
  <c r="M1206" i="1" s="1"/>
  <c r="O1206" i="1" s="1"/>
  <c r="L1207" i="1"/>
  <c r="M1207" i="1" s="1"/>
  <c r="O1207" i="1" s="1"/>
  <c r="L1208" i="1"/>
  <c r="M1208" i="1" s="1"/>
  <c r="O1208" i="1" s="1"/>
  <c r="L1209" i="1"/>
  <c r="M1209" i="1" s="1"/>
  <c r="O1209" i="1" s="1"/>
  <c r="L1210" i="1"/>
  <c r="M1210" i="1" s="1"/>
  <c r="O1210" i="1" s="1"/>
  <c r="L1211" i="1"/>
  <c r="M1211" i="1" s="1"/>
  <c r="O1211" i="1" s="1"/>
  <c r="L1212" i="1"/>
  <c r="M1212" i="1" s="1"/>
  <c r="O1212" i="1" s="1"/>
  <c r="L1213" i="1"/>
  <c r="M1213" i="1" s="1"/>
  <c r="O1213" i="1" s="1"/>
  <c r="L1214" i="1"/>
  <c r="M1214" i="1" s="1"/>
  <c r="O1214" i="1" s="1"/>
  <c r="L1215" i="1"/>
  <c r="M1215" i="1" s="1"/>
  <c r="O1215" i="1" s="1"/>
  <c r="L1216" i="1"/>
  <c r="M1216" i="1" s="1"/>
  <c r="O1216" i="1" s="1"/>
  <c r="L1217" i="1"/>
  <c r="M1217" i="1" s="1"/>
  <c r="O1217" i="1" s="1"/>
  <c r="L1218" i="1"/>
  <c r="M1218" i="1" s="1"/>
  <c r="O1218" i="1" s="1"/>
  <c r="L1219" i="1"/>
  <c r="M1219" i="1" s="1"/>
  <c r="O1219" i="1" s="1"/>
  <c r="L1220" i="1"/>
  <c r="M1220" i="1" s="1"/>
  <c r="O1220" i="1" s="1"/>
  <c r="L1221" i="1"/>
  <c r="M1221" i="1" s="1"/>
  <c r="O1221" i="1" s="1"/>
  <c r="L1222" i="1"/>
  <c r="M1222" i="1" s="1"/>
  <c r="O1222" i="1" s="1"/>
  <c r="L1223" i="1"/>
  <c r="M1223" i="1" s="1"/>
  <c r="O1223" i="1" s="1"/>
  <c r="L1224" i="1"/>
  <c r="M1224" i="1" s="1"/>
  <c r="O1224" i="1" s="1"/>
  <c r="L1225" i="1"/>
  <c r="M1225" i="1" s="1"/>
  <c r="O1225" i="1" s="1"/>
  <c r="L1226" i="1"/>
  <c r="M1226" i="1" s="1"/>
  <c r="O1226" i="1" s="1"/>
  <c r="L1227" i="1"/>
  <c r="M1227" i="1" s="1"/>
  <c r="O1227" i="1" s="1"/>
  <c r="L1228" i="1"/>
  <c r="M1228" i="1" s="1"/>
  <c r="O1228" i="1" s="1"/>
  <c r="L1229" i="1"/>
  <c r="M1229" i="1" s="1"/>
  <c r="O1229" i="1" s="1"/>
  <c r="L1230" i="1"/>
  <c r="M1230" i="1" s="1"/>
  <c r="O1230" i="1" s="1"/>
  <c r="L1231" i="1"/>
  <c r="M1231" i="1" s="1"/>
  <c r="O1231" i="1" s="1"/>
  <c r="L1232" i="1"/>
  <c r="M1232" i="1" s="1"/>
  <c r="O1232" i="1" s="1"/>
  <c r="L1233" i="1"/>
  <c r="M1233" i="1" s="1"/>
  <c r="O1233" i="1" s="1"/>
  <c r="L1234" i="1"/>
  <c r="M1234" i="1" s="1"/>
  <c r="O1234" i="1" s="1"/>
  <c r="L1235" i="1"/>
  <c r="M1235" i="1" s="1"/>
  <c r="O1235" i="1" s="1"/>
  <c r="L1236" i="1"/>
  <c r="M1236" i="1" s="1"/>
  <c r="O1236" i="1" s="1"/>
  <c r="L1237" i="1"/>
  <c r="M1237" i="1" s="1"/>
  <c r="O1237" i="1" s="1"/>
  <c r="L1238" i="1"/>
  <c r="M1238" i="1" s="1"/>
  <c r="O1238" i="1" s="1"/>
  <c r="L1239" i="1"/>
  <c r="M1239" i="1" s="1"/>
  <c r="O1239" i="1" s="1"/>
  <c r="L1240" i="1"/>
  <c r="M1240" i="1" s="1"/>
  <c r="O1240" i="1" s="1"/>
  <c r="L1241" i="1"/>
  <c r="M1241" i="1" s="1"/>
  <c r="O1241" i="1" s="1"/>
  <c r="L1242" i="1"/>
  <c r="M1242" i="1" s="1"/>
  <c r="O1242" i="1" s="1"/>
  <c r="L1243" i="1"/>
  <c r="M1243" i="1" s="1"/>
  <c r="O1243" i="1" s="1"/>
  <c r="L1244" i="1"/>
  <c r="M1244" i="1" s="1"/>
  <c r="O1244" i="1" s="1"/>
  <c r="L1245" i="1"/>
  <c r="M1245" i="1" s="1"/>
  <c r="O1245" i="1" s="1"/>
  <c r="L1246" i="1"/>
  <c r="M1246" i="1" s="1"/>
  <c r="O1246" i="1" s="1"/>
  <c r="L1247" i="1"/>
  <c r="M1247" i="1" s="1"/>
  <c r="O1247" i="1" s="1"/>
  <c r="L1248" i="1"/>
  <c r="M1248" i="1" s="1"/>
  <c r="O1248" i="1" s="1"/>
  <c r="L1249" i="1"/>
  <c r="M1249" i="1" s="1"/>
  <c r="O1249" i="1" s="1"/>
  <c r="L1250" i="1"/>
  <c r="M1250" i="1" s="1"/>
  <c r="O1250" i="1" s="1"/>
  <c r="L1251" i="1"/>
  <c r="M1251" i="1" s="1"/>
  <c r="O1251" i="1" s="1"/>
  <c r="L1252" i="1"/>
  <c r="M1252" i="1" s="1"/>
  <c r="O1252" i="1" s="1"/>
  <c r="L1253" i="1"/>
  <c r="M1253" i="1" s="1"/>
  <c r="O1253" i="1" s="1"/>
  <c r="L1254" i="1"/>
  <c r="M1254" i="1" s="1"/>
  <c r="O1254" i="1" s="1"/>
  <c r="L1255" i="1"/>
  <c r="M1255" i="1" s="1"/>
  <c r="O1255" i="1" s="1"/>
  <c r="L1256" i="1"/>
  <c r="M1256" i="1" s="1"/>
  <c r="O1256" i="1" s="1"/>
  <c r="L1257" i="1"/>
  <c r="M1257" i="1" s="1"/>
  <c r="O1257" i="1" s="1"/>
  <c r="L1258" i="1"/>
  <c r="M1258" i="1" s="1"/>
  <c r="O1258" i="1" s="1"/>
  <c r="L1259" i="1"/>
  <c r="M1259" i="1" s="1"/>
  <c r="O1259" i="1" s="1"/>
  <c r="L1260" i="1"/>
  <c r="M1260" i="1" s="1"/>
  <c r="O1260" i="1" s="1"/>
  <c r="L1261" i="1"/>
  <c r="M1261" i="1" s="1"/>
  <c r="O1261" i="1" s="1"/>
  <c r="L1262" i="1"/>
  <c r="M1262" i="1" s="1"/>
  <c r="O1262" i="1" s="1"/>
  <c r="L1263" i="1"/>
  <c r="M1263" i="1" s="1"/>
  <c r="O1263" i="1" s="1"/>
  <c r="L1264" i="1"/>
  <c r="M1264" i="1" s="1"/>
  <c r="O1264" i="1" s="1"/>
  <c r="L1265" i="1"/>
  <c r="M1265" i="1" s="1"/>
  <c r="O1265" i="1" s="1"/>
  <c r="L1266" i="1"/>
  <c r="M1266" i="1" s="1"/>
  <c r="O1266" i="1" s="1"/>
  <c r="L1267" i="1"/>
  <c r="M1267" i="1" s="1"/>
  <c r="O1267" i="1" s="1"/>
  <c r="L1268" i="1"/>
  <c r="M1268" i="1" s="1"/>
  <c r="O1268" i="1" s="1"/>
  <c r="L1269" i="1"/>
  <c r="M1269" i="1" s="1"/>
  <c r="O1269" i="1" s="1"/>
  <c r="L1270" i="1"/>
  <c r="M1270" i="1" s="1"/>
  <c r="O1270" i="1" s="1"/>
  <c r="L1271" i="1"/>
  <c r="M1271" i="1" s="1"/>
  <c r="O1271" i="1" s="1"/>
  <c r="L1272" i="1"/>
  <c r="M1272" i="1" s="1"/>
  <c r="O1272" i="1" s="1"/>
  <c r="L1273" i="1"/>
  <c r="M1273" i="1" s="1"/>
  <c r="O1273" i="1" s="1"/>
  <c r="L1274" i="1"/>
  <c r="M1274" i="1" s="1"/>
  <c r="O1274" i="1" s="1"/>
  <c r="L1275" i="1"/>
  <c r="M1275" i="1" s="1"/>
  <c r="O1275" i="1" s="1"/>
  <c r="L1276" i="1"/>
  <c r="M1276" i="1" s="1"/>
  <c r="O1276" i="1" s="1"/>
  <c r="L1277" i="1"/>
  <c r="M1277" i="1" s="1"/>
  <c r="O1277" i="1" s="1"/>
  <c r="L1278" i="1"/>
  <c r="M1278" i="1" s="1"/>
  <c r="O1278" i="1" s="1"/>
  <c r="L1279" i="1"/>
  <c r="M1279" i="1" s="1"/>
  <c r="O1279" i="1" s="1"/>
  <c r="L1280" i="1"/>
  <c r="M1280" i="1" s="1"/>
  <c r="O1280" i="1" s="1"/>
  <c r="L1281" i="1"/>
  <c r="M1281" i="1" s="1"/>
  <c r="O1281" i="1" s="1"/>
  <c r="L1282" i="1"/>
  <c r="M1282" i="1" s="1"/>
  <c r="O1282" i="1" s="1"/>
  <c r="L1283" i="1"/>
  <c r="M1283" i="1" s="1"/>
  <c r="O1283" i="1" s="1"/>
  <c r="L1284" i="1"/>
  <c r="M1284" i="1" s="1"/>
  <c r="O1284" i="1" s="1"/>
  <c r="L1285" i="1"/>
  <c r="M1285" i="1" s="1"/>
  <c r="O1285" i="1" s="1"/>
  <c r="L1286" i="1"/>
  <c r="M1286" i="1" s="1"/>
  <c r="O1286" i="1" s="1"/>
  <c r="L1287" i="1"/>
  <c r="M1287" i="1" s="1"/>
  <c r="O1287" i="1" s="1"/>
  <c r="L1288" i="1"/>
  <c r="M1288" i="1" s="1"/>
  <c r="O1288" i="1" s="1"/>
  <c r="L1289" i="1"/>
  <c r="M1289" i="1" s="1"/>
  <c r="O1289" i="1" s="1"/>
  <c r="L1290" i="1"/>
  <c r="M1290" i="1" s="1"/>
  <c r="O1290" i="1" s="1"/>
  <c r="L1291" i="1"/>
  <c r="M1291" i="1" s="1"/>
  <c r="O1291" i="1" s="1"/>
  <c r="L1292" i="1"/>
  <c r="M1292" i="1" s="1"/>
  <c r="O1292" i="1" s="1"/>
  <c r="L1293" i="1"/>
  <c r="M1293" i="1" s="1"/>
  <c r="O1293" i="1" s="1"/>
  <c r="L1294" i="1"/>
  <c r="M1294" i="1" s="1"/>
  <c r="O1294" i="1" s="1"/>
  <c r="L1295" i="1"/>
  <c r="M1295" i="1" s="1"/>
  <c r="O1295" i="1" s="1"/>
  <c r="L1296" i="1"/>
  <c r="M1296" i="1" s="1"/>
  <c r="O1296" i="1" s="1"/>
  <c r="L1297" i="1"/>
  <c r="M1297" i="1" s="1"/>
  <c r="O1297" i="1" s="1"/>
  <c r="L1298" i="1"/>
  <c r="M1298" i="1" s="1"/>
  <c r="O1298" i="1" s="1"/>
  <c r="L1299" i="1"/>
  <c r="M1299" i="1" s="1"/>
  <c r="O1299" i="1" s="1"/>
  <c r="L1300" i="1"/>
  <c r="M1300" i="1" s="1"/>
  <c r="O1300" i="1" s="1"/>
  <c r="L1301" i="1"/>
  <c r="M1301" i="1" s="1"/>
  <c r="O1301" i="1" s="1"/>
  <c r="L1302" i="1"/>
  <c r="M1302" i="1" s="1"/>
  <c r="O1302" i="1" s="1"/>
  <c r="L1303" i="1"/>
  <c r="M1303" i="1" s="1"/>
  <c r="O1303" i="1" s="1"/>
  <c r="L1304" i="1"/>
  <c r="M1304" i="1" s="1"/>
  <c r="O1304" i="1" s="1"/>
  <c r="L1305" i="1"/>
  <c r="M1305" i="1" s="1"/>
  <c r="O1305" i="1" s="1"/>
  <c r="L1306" i="1"/>
  <c r="M1306" i="1" s="1"/>
  <c r="O1306" i="1" s="1"/>
  <c r="L1307" i="1"/>
  <c r="M1307" i="1" s="1"/>
  <c r="O1307" i="1" s="1"/>
  <c r="L1308" i="1"/>
  <c r="M1308" i="1" s="1"/>
  <c r="O1308" i="1" s="1"/>
  <c r="L1309" i="1"/>
  <c r="M1309" i="1" s="1"/>
  <c r="O1309" i="1" s="1"/>
  <c r="L1310" i="1"/>
  <c r="M1310" i="1" s="1"/>
  <c r="O1310" i="1" s="1"/>
  <c r="L1311" i="1"/>
  <c r="M1311" i="1" s="1"/>
  <c r="O1311" i="1" s="1"/>
  <c r="L1312" i="1"/>
  <c r="M1312" i="1" s="1"/>
  <c r="O1312" i="1" s="1"/>
  <c r="L1313" i="1"/>
  <c r="M1313" i="1" s="1"/>
  <c r="O1313" i="1" s="1"/>
  <c r="L1314" i="1"/>
  <c r="M1314" i="1" s="1"/>
  <c r="O1314" i="1" s="1"/>
  <c r="L1315" i="1"/>
  <c r="M1315" i="1" s="1"/>
  <c r="O1315" i="1" s="1"/>
  <c r="L1316" i="1"/>
  <c r="M1316" i="1" s="1"/>
  <c r="O1316" i="1" s="1"/>
  <c r="L1317" i="1"/>
  <c r="M1317" i="1" s="1"/>
  <c r="O1317" i="1" s="1"/>
  <c r="L1318" i="1"/>
  <c r="M1318" i="1" s="1"/>
  <c r="O1318" i="1" s="1"/>
  <c r="L1319" i="1"/>
  <c r="M1319" i="1" s="1"/>
  <c r="O1319" i="1" s="1"/>
  <c r="L1320" i="1"/>
  <c r="M1320" i="1" s="1"/>
  <c r="O1320" i="1" s="1"/>
  <c r="L1321" i="1"/>
  <c r="M1321" i="1" s="1"/>
  <c r="O1321" i="1" s="1"/>
  <c r="L1322" i="1"/>
  <c r="M1322" i="1" s="1"/>
  <c r="O1322" i="1" s="1"/>
  <c r="L1323" i="1"/>
  <c r="M1323" i="1" s="1"/>
  <c r="O1323" i="1" s="1"/>
  <c r="L1324" i="1"/>
  <c r="M1324" i="1" s="1"/>
  <c r="O1324" i="1" s="1"/>
  <c r="L1325" i="1"/>
  <c r="M1325" i="1" s="1"/>
  <c r="O1325" i="1" s="1"/>
  <c r="L1326" i="1"/>
  <c r="M1326" i="1" s="1"/>
  <c r="O1326" i="1" s="1"/>
  <c r="L1327" i="1"/>
  <c r="M1327" i="1" s="1"/>
  <c r="O1327" i="1" s="1"/>
  <c r="L1328" i="1"/>
  <c r="M1328" i="1" s="1"/>
  <c r="O1328" i="1" s="1"/>
  <c r="L1329" i="1"/>
  <c r="M1329" i="1" s="1"/>
  <c r="O1329" i="1" s="1"/>
  <c r="L1330" i="1"/>
  <c r="M1330" i="1" s="1"/>
  <c r="O1330" i="1" s="1"/>
  <c r="L1331" i="1"/>
  <c r="M1331" i="1" s="1"/>
  <c r="O1331" i="1" s="1"/>
  <c r="L1332" i="1"/>
  <c r="M1332" i="1" s="1"/>
  <c r="O1332" i="1" s="1"/>
  <c r="L1333" i="1"/>
  <c r="M1333" i="1" s="1"/>
  <c r="O1333" i="1" s="1"/>
  <c r="L1334" i="1"/>
  <c r="M1334" i="1" s="1"/>
  <c r="O1334" i="1" s="1"/>
  <c r="L1335" i="1"/>
  <c r="M1335" i="1" s="1"/>
  <c r="O1335" i="1" s="1"/>
  <c r="L1336" i="1"/>
  <c r="M1336" i="1" s="1"/>
  <c r="O1336" i="1" s="1"/>
  <c r="L1337" i="1"/>
  <c r="M1337" i="1" s="1"/>
  <c r="O1337" i="1" s="1"/>
  <c r="L1338" i="1"/>
  <c r="M1338" i="1" s="1"/>
  <c r="O1338" i="1" s="1"/>
  <c r="L1339" i="1"/>
  <c r="M1339" i="1" s="1"/>
  <c r="O1339" i="1" s="1"/>
  <c r="L1340" i="1"/>
  <c r="M1340" i="1" s="1"/>
  <c r="O1340" i="1" s="1"/>
  <c r="L1341" i="1"/>
  <c r="M1341" i="1" s="1"/>
  <c r="O1341" i="1" s="1"/>
  <c r="L1342" i="1"/>
  <c r="M1342" i="1" s="1"/>
  <c r="O1342" i="1" s="1"/>
  <c r="L1343" i="1"/>
  <c r="M1343" i="1" s="1"/>
  <c r="O1343" i="1" s="1"/>
  <c r="L1344" i="1"/>
  <c r="M1344" i="1" s="1"/>
  <c r="O1344" i="1" s="1"/>
  <c r="L1345" i="1"/>
  <c r="M1345" i="1" s="1"/>
  <c r="O1345" i="1" s="1"/>
  <c r="L1346" i="1"/>
  <c r="M1346" i="1" s="1"/>
  <c r="O1346" i="1" s="1"/>
  <c r="L1347" i="1"/>
  <c r="M1347" i="1" s="1"/>
  <c r="O1347" i="1" s="1"/>
  <c r="L1348" i="1"/>
  <c r="M1348" i="1" s="1"/>
  <c r="O1348" i="1" s="1"/>
  <c r="L1349" i="1"/>
  <c r="M1349" i="1" s="1"/>
  <c r="O1349" i="1" s="1"/>
  <c r="L1350" i="1"/>
  <c r="M1350" i="1" s="1"/>
  <c r="O1350" i="1" s="1"/>
  <c r="L1351" i="1"/>
  <c r="M1351" i="1" s="1"/>
  <c r="O1351" i="1" s="1"/>
  <c r="L1352" i="1"/>
  <c r="M1352" i="1" s="1"/>
  <c r="O1352" i="1" s="1"/>
  <c r="L1353" i="1"/>
  <c r="M1353" i="1" s="1"/>
  <c r="O1353" i="1" s="1"/>
  <c r="L1354" i="1"/>
  <c r="M1354" i="1" s="1"/>
  <c r="O1354" i="1" s="1"/>
  <c r="L1359" i="1"/>
  <c r="M1359" i="1" s="1"/>
  <c r="O1359" i="1" s="1"/>
  <c r="L1360" i="1"/>
  <c r="M1360" i="1" s="1"/>
  <c r="O1360" i="1" s="1"/>
  <c r="L1361" i="1"/>
  <c r="M1361" i="1" s="1"/>
  <c r="O1361" i="1" s="1"/>
  <c r="L1365" i="1"/>
  <c r="M1365" i="1" s="1"/>
  <c r="O1365" i="1" s="1"/>
  <c r="L1366" i="1"/>
  <c r="M1366" i="1" s="1"/>
  <c r="O1366" i="1" s="1"/>
  <c r="L1368" i="1"/>
  <c r="M1368" i="1" s="1"/>
  <c r="O1368" i="1" s="1"/>
  <c r="L1369" i="1"/>
  <c r="M1369" i="1" s="1"/>
  <c r="O1369" i="1" s="1"/>
  <c r="L1370" i="1"/>
  <c r="M1370" i="1" s="1"/>
  <c r="O1370" i="1" s="1"/>
  <c r="L1371" i="1"/>
  <c r="M1371" i="1" s="1"/>
  <c r="O1371" i="1" s="1"/>
  <c r="L1372" i="1"/>
  <c r="M1372" i="1" s="1"/>
  <c r="O1372" i="1" s="1"/>
  <c r="L1373" i="1"/>
  <c r="M1373" i="1" s="1"/>
  <c r="O1373" i="1" s="1"/>
  <c r="L1374" i="1"/>
  <c r="M1374" i="1" s="1"/>
  <c r="O1374" i="1" s="1"/>
  <c r="L1375" i="1"/>
  <c r="M1375" i="1" s="1"/>
  <c r="O1375" i="1" s="1"/>
  <c r="L1376" i="1"/>
  <c r="M1376" i="1" s="1"/>
  <c r="O1376" i="1" s="1"/>
  <c r="L1377" i="1"/>
  <c r="M1377" i="1" s="1"/>
  <c r="O1377" i="1" s="1"/>
  <c r="L1378" i="1"/>
  <c r="M1378" i="1" s="1"/>
  <c r="O1378" i="1" s="1"/>
  <c r="L1379" i="1"/>
  <c r="M1379" i="1" s="1"/>
  <c r="O1379" i="1" s="1"/>
  <c r="L1380" i="1"/>
  <c r="M1380" i="1" s="1"/>
  <c r="O1380" i="1" s="1"/>
  <c r="L1381" i="1"/>
  <c r="M1381" i="1" s="1"/>
  <c r="O1381" i="1" s="1"/>
  <c r="L1382" i="1"/>
  <c r="M1382" i="1" s="1"/>
  <c r="O1382" i="1" s="1"/>
  <c r="L1383" i="1"/>
  <c r="M1383" i="1" s="1"/>
  <c r="O1383" i="1" s="1"/>
  <c r="L1384" i="1"/>
  <c r="M1384" i="1" s="1"/>
  <c r="O1384" i="1" s="1"/>
  <c r="L1385" i="1"/>
  <c r="M1385" i="1" s="1"/>
  <c r="O1385" i="1" s="1"/>
  <c r="L1386" i="1"/>
  <c r="M1386" i="1" s="1"/>
  <c r="O1386" i="1" s="1"/>
  <c r="L1387" i="1"/>
  <c r="M1387" i="1" s="1"/>
  <c r="O1387" i="1" s="1"/>
  <c r="L1388" i="1"/>
  <c r="M1388" i="1" s="1"/>
  <c r="O1388" i="1" s="1"/>
  <c r="L1389" i="1"/>
  <c r="M1389" i="1" s="1"/>
  <c r="O1389" i="1" s="1"/>
  <c r="L1390" i="1"/>
  <c r="M1390" i="1" s="1"/>
  <c r="O1390" i="1" s="1"/>
  <c r="L1391" i="1"/>
  <c r="M1391" i="1" s="1"/>
  <c r="O1391" i="1" s="1"/>
  <c r="L1392" i="1"/>
  <c r="M1392" i="1" s="1"/>
  <c r="O1392" i="1" s="1"/>
  <c r="L1393" i="1"/>
  <c r="M1393" i="1" s="1"/>
  <c r="O1393" i="1" s="1"/>
  <c r="L1394" i="1"/>
  <c r="M1394" i="1" s="1"/>
  <c r="O1394" i="1" s="1"/>
  <c r="L1395" i="1"/>
  <c r="M1395" i="1" s="1"/>
  <c r="O1395" i="1" s="1"/>
  <c r="L1396" i="1"/>
  <c r="M1396" i="1" s="1"/>
  <c r="O1396" i="1" s="1"/>
  <c r="L1397" i="1"/>
  <c r="M1397" i="1" s="1"/>
  <c r="O1397" i="1" s="1"/>
  <c r="L1403" i="1"/>
  <c r="M1403" i="1" s="1"/>
  <c r="O1403" i="1" s="1"/>
  <c r="L1404" i="1"/>
  <c r="M1404" i="1" s="1"/>
  <c r="O1404" i="1" s="1"/>
  <c r="L1405" i="1"/>
  <c r="M1405" i="1" s="1"/>
  <c r="O1405" i="1" s="1"/>
  <c r="L1406" i="1"/>
  <c r="M1406" i="1" s="1"/>
  <c r="O1406" i="1" s="1"/>
  <c r="L1407" i="1"/>
  <c r="M1407" i="1" s="1"/>
  <c r="O1407" i="1" s="1"/>
  <c r="L1408" i="1"/>
  <c r="M1408" i="1" s="1"/>
  <c r="O1408" i="1" s="1"/>
  <c r="L1412" i="1"/>
  <c r="M1412" i="1" s="1"/>
  <c r="O1412" i="1" s="1"/>
  <c r="L1413" i="1"/>
  <c r="M1413" i="1" s="1"/>
  <c r="O1413" i="1" s="1"/>
  <c r="L1414" i="1"/>
  <c r="M1414" i="1" s="1"/>
  <c r="O1414" i="1" s="1"/>
  <c r="L1415" i="1"/>
  <c r="M1415" i="1" s="1"/>
  <c r="O1415" i="1" s="1"/>
  <c r="L1416" i="1"/>
  <c r="M1416" i="1" s="1"/>
  <c r="O1416" i="1" s="1"/>
  <c r="L1418" i="1"/>
  <c r="M1418" i="1" s="1"/>
  <c r="O1418" i="1" s="1"/>
  <c r="L1419" i="1"/>
  <c r="M1419" i="1" s="1"/>
  <c r="O1419" i="1" s="1"/>
  <c r="L1420" i="1"/>
  <c r="M1420" i="1" s="1"/>
  <c r="O1420" i="1" s="1"/>
  <c r="L1421" i="1"/>
  <c r="M1421" i="1" s="1"/>
  <c r="O1421" i="1" s="1"/>
  <c r="L1422" i="1"/>
  <c r="M1422" i="1" s="1"/>
  <c r="O1422" i="1" s="1"/>
  <c r="L1423" i="1"/>
  <c r="M1423" i="1" s="1"/>
  <c r="O1423" i="1" s="1"/>
  <c r="L1424" i="1"/>
  <c r="M1424" i="1" s="1"/>
  <c r="O1424" i="1" s="1"/>
  <c r="L1425" i="1"/>
  <c r="M1425" i="1" s="1"/>
  <c r="O1425" i="1" s="1"/>
  <c r="L1426" i="1"/>
  <c r="M1426" i="1" s="1"/>
  <c r="O1426" i="1" s="1"/>
  <c r="L1427" i="1"/>
  <c r="M1427" i="1" s="1"/>
  <c r="O1427" i="1" s="1"/>
  <c r="L1428" i="1"/>
  <c r="M1428" i="1" s="1"/>
  <c r="O1428" i="1" s="1"/>
  <c r="L1429" i="1"/>
  <c r="M1429" i="1" s="1"/>
  <c r="O1429" i="1" s="1"/>
  <c r="L1430" i="1"/>
  <c r="M1430" i="1" s="1"/>
  <c r="O1430" i="1" s="1"/>
  <c r="L1431" i="1"/>
  <c r="M1431" i="1" s="1"/>
  <c r="O1431" i="1" s="1"/>
  <c r="L1432" i="1"/>
  <c r="M1432" i="1" s="1"/>
  <c r="O1432" i="1" s="1"/>
  <c r="L1433" i="1"/>
  <c r="M1433" i="1" s="1"/>
  <c r="O1433" i="1" s="1"/>
  <c r="L1434" i="1"/>
  <c r="M1434" i="1" s="1"/>
  <c r="O1434" i="1" s="1"/>
  <c r="L1435" i="1"/>
  <c r="M1435" i="1" s="1"/>
  <c r="O1435" i="1" s="1"/>
  <c r="L1436" i="1"/>
  <c r="M1436" i="1" s="1"/>
  <c r="O1436" i="1" s="1"/>
  <c r="L1437" i="1"/>
  <c r="M1437" i="1" s="1"/>
  <c r="O1437" i="1" s="1"/>
  <c r="L1438" i="1"/>
  <c r="M1438" i="1" s="1"/>
  <c r="O1438" i="1" s="1"/>
  <c r="L1439" i="1"/>
  <c r="M1439" i="1" s="1"/>
  <c r="O1439" i="1" s="1"/>
  <c r="L1440" i="1"/>
  <c r="M1440" i="1" s="1"/>
  <c r="O1440" i="1" s="1"/>
  <c r="L1441" i="1"/>
  <c r="M1441" i="1" s="1"/>
  <c r="O1441" i="1" s="1"/>
  <c r="L1446" i="1"/>
  <c r="M1446" i="1" s="1"/>
  <c r="O1446" i="1" s="1"/>
  <c r="L1447" i="1"/>
  <c r="M1447" i="1" s="1"/>
  <c r="O1447" i="1" s="1"/>
  <c r="L1448" i="1"/>
  <c r="M1448" i="1" s="1"/>
  <c r="O1448" i="1" s="1"/>
  <c r="L1449" i="1"/>
  <c r="M1449" i="1" s="1"/>
  <c r="O1449" i="1" s="1"/>
  <c r="L1450" i="1"/>
  <c r="M1450" i="1" s="1"/>
  <c r="O1450" i="1" s="1"/>
  <c r="L1454" i="1"/>
  <c r="M1454" i="1" s="1"/>
  <c r="O1454" i="1" s="1"/>
  <c r="L1456" i="1"/>
  <c r="M1456" i="1" s="1"/>
  <c r="O1456" i="1" s="1"/>
  <c r="L1457" i="1"/>
  <c r="M1457" i="1" s="1"/>
  <c r="O1457" i="1" s="1"/>
  <c r="L1458" i="1"/>
  <c r="M1458" i="1" s="1"/>
  <c r="O1458" i="1" s="1"/>
  <c r="L1459" i="1"/>
  <c r="M1459" i="1" s="1"/>
  <c r="O1459" i="1" s="1"/>
  <c r="L1460" i="1"/>
  <c r="M1460" i="1" s="1"/>
  <c r="O1460" i="1" s="1"/>
  <c r="L1461" i="1"/>
  <c r="M1461" i="1" s="1"/>
  <c r="O1461" i="1" s="1"/>
  <c r="L1462" i="1"/>
  <c r="M1462" i="1" s="1"/>
  <c r="O1462" i="1" s="1"/>
  <c r="L1464" i="1"/>
  <c r="M1464" i="1" s="1"/>
  <c r="O1464" i="1" s="1"/>
  <c r="L1465" i="1"/>
  <c r="M1465" i="1" s="1"/>
  <c r="O1465" i="1" s="1"/>
  <c r="L1466" i="1"/>
  <c r="M1466" i="1" s="1"/>
  <c r="O1466" i="1" s="1"/>
  <c r="L1467" i="1"/>
  <c r="M1467" i="1" s="1"/>
  <c r="O1467" i="1" s="1"/>
  <c r="L1468" i="1"/>
  <c r="M1468" i="1" s="1"/>
  <c r="O1468" i="1" s="1"/>
  <c r="L1469" i="1"/>
  <c r="M1469" i="1" s="1"/>
  <c r="O1469" i="1" s="1"/>
  <c r="L1470" i="1"/>
  <c r="M1470" i="1" s="1"/>
  <c r="O1470" i="1" s="1"/>
  <c r="L1471" i="1"/>
  <c r="M1471" i="1" s="1"/>
  <c r="O1471" i="1" s="1"/>
  <c r="L1472" i="1"/>
  <c r="M1472" i="1" s="1"/>
  <c r="O1472" i="1" s="1"/>
  <c r="L1473" i="1"/>
  <c r="M1473" i="1" s="1"/>
  <c r="O1473" i="1" s="1"/>
  <c r="L1474" i="1"/>
  <c r="M1474" i="1" s="1"/>
  <c r="O1474" i="1" s="1"/>
  <c r="L1475" i="1"/>
  <c r="M1475" i="1" s="1"/>
  <c r="O1475" i="1" s="1"/>
  <c r="L1476" i="1"/>
  <c r="M1476" i="1" s="1"/>
  <c r="O1476" i="1" s="1"/>
  <c r="L1477" i="1"/>
  <c r="M1477" i="1" s="1"/>
  <c r="O1477" i="1" s="1"/>
  <c r="L1478" i="1"/>
  <c r="M1478" i="1" s="1"/>
  <c r="O1478" i="1" s="1"/>
  <c r="L1479" i="1"/>
  <c r="M1479" i="1" s="1"/>
  <c r="O1479" i="1" s="1"/>
  <c r="L1480" i="1"/>
  <c r="M1480" i="1" s="1"/>
  <c r="O1480" i="1" s="1"/>
  <c r="L1481" i="1"/>
  <c r="M1481" i="1" s="1"/>
  <c r="O1481" i="1" s="1"/>
  <c r="L1482" i="1"/>
  <c r="M1482" i="1" s="1"/>
  <c r="O1482" i="1" s="1"/>
  <c r="L1483" i="1"/>
  <c r="M1483" i="1" s="1"/>
  <c r="O1483" i="1" s="1"/>
  <c r="L1488" i="1"/>
  <c r="M1488" i="1" s="1"/>
  <c r="O1488" i="1" s="1"/>
  <c r="L1490" i="1"/>
  <c r="M1490" i="1" s="1"/>
  <c r="O1490" i="1" s="1"/>
  <c r="L1491" i="1"/>
  <c r="M1491" i="1" s="1"/>
  <c r="O1491" i="1" s="1"/>
  <c r="L1492" i="1"/>
  <c r="M1492" i="1" s="1"/>
  <c r="O1492" i="1" s="1"/>
  <c r="L1493" i="1"/>
  <c r="M1493" i="1" s="1"/>
  <c r="O1493" i="1" s="1"/>
  <c r="L1494" i="1"/>
  <c r="M1494" i="1" s="1"/>
  <c r="O1494" i="1" s="1"/>
  <c r="L1495" i="1"/>
  <c r="M1495" i="1" s="1"/>
  <c r="O1495" i="1" s="1"/>
  <c r="L1497" i="1"/>
  <c r="M1497" i="1" s="1"/>
  <c r="O1497" i="1" s="1"/>
  <c r="L1499" i="1"/>
  <c r="M1499" i="1" s="1"/>
  <c r="O1499" i="1" s="1"/>
  <c r="L1500" i="1"/>
  <c r="M1500" i="1" s="1"/>
  <c r="O1500" i="1" s="1"/>
  <c r="L1501" i="1"/>
  <c r="M1501" i="1" s="1"/>
  <c r="O1501" i="1" s="1"/>
  <c r="L1502" i="1"/>
  <c r="M1502" i="1" s="1"/>
  <c r="O1502" i="1" s="1"/>
  <c r="L1503" i="1"/>
  <c r="M1503" i="1" s="1"/>
  <c r="O1503" i="1" s="1"/>
  <c r="L1504" i="1"/>
  <c r="M1504" i="1" s="1"/>
  <c r="O1504" i="1" s="1"/>
  <c r="L1505" i="1"/>
  <c r="M1505" i="1" s="1"/>
  <c r="O1505" i="1" s="1"/>
  <c r="L1506" i="1"/>
  <c r="M1506" i="1" s="1"/>
  <c r="O1506" i="1" s="1"/>
  <c r="L1507" i="1"/>
  <c r="M1507" i="1" s="1"/>
  <c r="O1507" i="1" s="1"/>
  <c r="L1508" i="1"/>
  <c r="M1508" i="1" s="1"/>
  <c r="O1508" i="1" s="1"/>
  <c r="L1509" i="1"/>
  <c r="M1509" i="1" s="1"/>
  <c r="O1509" i="1" s="1"/>
  <c r="L1510" i="1"/>
  <c r="M1510" i="1" s="1"/>
  <c r="O1510" i="1" s="1"/>
  <c r="L1511" i="1"/>
  <c r="M1511" i="1" s="1"/>
  <c r="O1511" i="1" s="1"/>
  <c r="L1512" i="1"/>
  <c r="M1512" i="1" s="1"/>
  <c r="O1512" i="1" s="1"/>
  <c r="L1513" i="1"/>
  <c r="M1513" i="1" s="1"/>
  <c r="O1513" i="1" s="1"/>
  <c r="L1514" i="1"/>
  <c r="M1514" i="1" s="1"/>
  <c r="O1514" i="1" s="1"/>
  <c r="L1515" i="1"/>
  <c r="M1515" i="1" s="1"/>
  <c r="O1515" i="1" s="1"/>
  <c r="L1516" i="1"/>
  <c r="M1516" i="1" s="1"/>
  <c r="O1516" i="1" s="1"/>
  <c r="L1517" i="1"/>
  <c r="M1517" i="1" s="1"/>
  <c r="O1517" i="1" s="1"/>
  <c r="L1518" i="1"/>
  <c r="M1518" i="1" s="1"/>
  <c r="O1518" i="1" s="1"/>
  <c r="L1519" i="1"/>
  <c r="M1519" i="1" s="1"/>
  <c r="O1519" i="1" s="1"/>
  <c r="L1520" i="1"/>
  <c r="M1520" i="1" s="1"/>
  <c r="O1520" i="1" s="1"/>
  <c r="L1521" i="1"/>
  <c r="M1521" i="1" s="1"/>
  <c r="O1521" i="1" s="1"/>
  <c r="L1522" i="1"/>
  <c r="M1522" i="1" s="1"/>
  <c r="O1522" i="1" s="1"/>
  <c r="L1523" i="1"/>
  <c r="M1523" i="1" s="1"/>
  <c r="O1523" i="1" s="1"/>
  <c r="L1524" i="1"/>
  <c r="M1524" i="1" s="1"/>
  <c r="O1524" i="1" s="1"/>
  <c r="L1525" i="1"/>
  <c r="M1525" i="1" s="1"/>
  <c r="O1525" i="1" s="1"/>
  <c r="L1526" i="1"/>
  <c r="M1526" i="1" s="1"/>
  <c r="O1526" i="1" s="1"/>
  <c r="L1527" i="1"/>
  <c r="M1527" i="1" s="1"/>
  <c r="O1527" i="1" s="1"/>
  <c r="L1528" i="1"/>
  <c r="M1528" i="1" s="1"/>
  <c r="O1528" i="1" s="1"/>
  <c r="L1529" i="1"/>
  <c r="M1529" i="1" s="1"/>
  <c r="O1529" i="1" s="1"/>
  <c r="L1530" i="1"/>
  <c r="M1530" i="1" s="1"/>
  <c r="O1530" i="1" s="1"/>
  <c r="L1531" i="1"/>
  <c r="M1531" i="1" s="1"/>
  <c r="O1531" i="1" s="1"/>
  <c r="L1532" i="1"/>
  <c r="M1532" i="1" s="1"/>
  <c r="O1532" i="1" s="1"/>
  <c r="L1533" i="1"/>
  <c r="M1533" i="1" s="1"/>
  <c r="O1533" i="1" s="1"/>
  <c r="L1534" i="1"/>
  <c r="M1534" i="1" s="1"/>
  <c r="O1534" i="1" s="1"/>
  <c r="L1535" i="1"/>
  <c r="M1535" i="1" s="1"/>
  <c r="O1535" i="1" s="1"/>
  <c r="L1536" i="1"/>
  <c r="M1536" i="1" s="1"/>
  <c r="O1536" i="1" s="1"/>
  <c r="L1537" i="1"/>
  <c r="M1537" i="1" s="1"/>
  <c r="O1537" i="1" s="1"/>
  <c r="L1538" i="1"/>
  <c r="M1538" i="1" s="1"/>
  <c r="O1538" i="1" s="1"/>
  <c r="L1539" i="1"/>
  <c r="M1539" i="1" s="1"/>
  <c r="O1539" i="1" s="1"/>
  <c r="L1540" i="1"/>
  <c r="M1540" i="1" s="1"/>
  <c r="O1540" i="1" s="1"/>
  <c r="L1541" i="1"/>
  <c r="M1541" i="1" s="1"/>
  <c r="O1541" i="1" s="1"/>
  <c r="L1542" i="1"/>
  <c r="M1542" i="1" s="1"/>
  <c r="O1542" i="1" s="1"/>
  <c r="L1543" i="1"/>
  <c r="M1543" i="1" s="1"/>
  <c r="O1543" i="1" s="1"/>
  <c r="L1544" i="1"/>
  <c r="M1544" i="1" s="1"/>
  <c r="O1544" i="1" s="1"/>
  <c r="L1545" i="1"/>
  <c r="M1545" i="1" s="1"/>
  <c r="O1545" i="1" s="1"/>
  <c r="L1546" i="1"/>
  <c r="M1546" i="1" s="1"/>
  <c r="O1546" i="1" s="1"/>
  <c r="L1547" i="1"/>
  <c r="M1547" i="1" s="1"/>
  <c r="O1547" i="1" s="1"/>
  <c r="L1557" i="1"/>
  <c r="M1557" i="1" s="1"/>
  <c r="O1557" i="1" s="1"/>
  <c r="L1558" i="1"/>
  <c r="M1558" i="1" s="1"/>
  <c r="O1558" i="1" s="1"/>
  <c r="L1562" i="1"/>
  <c r="M1562" i="1" s="1"/>
  <c r="O1562" i="1" s="1"/>
  <c r="L1563" i="1"/>
  <c r="M1563" i="1" s="1"/>
  <c r="O1563" i="1" s="1"/>
  <c r="L1564" i="1"/>
  <c r="M1564" i="1" s="1"/>
  <c r="O1564" i="1" s="1"/>
  <c r="L1565" i="1"/>
  <c r="M1565" i="1" s="1"/>
  <c r="O1565" i="1" s="1"/>
  <c r="L1566" i="1"/>
  <c r="M1566" i="1" s="1"/>
  <c r="O1566" i="1" s="1"/>
  <c r="L1567" i="1"/>
  <c r="M1567" i="1" s="1"/>
  <c r="O1567" i="1" s="1"/>
  <c r="L1568" i="1"/>
  <c r="M1568" i="1" s="1"/>
  <c r="O1568" i="1" s="1"/>
  <c r="L1569" i="1"/>
  <c r="M1569" i="1" s="1"/>
  <c r="O1569" i="1" s="1"/>
  <c r="L1570" i="1"/>
  <c r="M1570" i="1" s="1"/>
  <c r="O1570" i="1" s="1"/>
  <c r="L1571" i="1"/>
  <c r="M1571" i="1" s="1"/>
  <c r="O1571" i="1" s="1"/>
  <c r="L1572" i="1"/>
  <c r="M1572" i="1" s="1"/>
  <c r="O1572" i="1" s="1"/>
  <c r="L1573" i="1"/>
  <c r="M1573" i="1" s="1"/>
  <c r="O1573" i="1" s="1"/>
  <c r="L1574" i="1"/>
  <c r="M1574" i="1" s="1"/>
  <c r="O1574" i="1" s="1"/>
  <c r="L1575" i="1"/>
  <c r="M1575" i="1" s="1"/>
  <c r="O1575" i="1" s="1"/>
  <c r="L1576" i="1"/>
  <c r="M1576" i="1" s="1"/>
  <c r="O1576" i="1" s="1"/>
  <c r="L1577" i="1"/>
  <c r="M1577" i="1" s="1"/>
  <c r="O1577" i="1" s="1"/>
  <c r="L1578" i="1"/>
  <c r="M1578" i="1" s="1"/>
  <c r="O1578" i="1" s="1"/>
  <c r="L1579" i="1"/>
  <c r="M1579" i="1" s="1"/>
  <c r="O1579" i="1" s="1"/>
  <c r="L1580" i="1"/>
  <c r="M1580" i="1" s="1"/>
  <c r="O1580" i="1" s="1"/>
  <c r="L1581" i="1"/>
  <c r="M1581" i="1" s="1"/>
  <c r="O1581" i="1" s="1"/>
  <c r="L1582" i="1"/>
  <c r="M1582" i="1" s="1"/>
  <c r="O1582" i="1" s="1"/>
  <c r="L1583" i="1"/>
  <c r="M1583" i="1" s="1"/>
  <c r="O1583" i="1" s="1"/>
  <c r="L1584" i="1"/>
  <c r="M1584" i="1" s="1"/>
  <c r="O1584" i="1" s="1"/>
  <c r="L1585" i="1"/>
  <c r="M1585" i="1" s="1"/>
  <c r="O1585" i="1" s="1"/>
  <c r="L1586" i="1"/>
  <c r="M1586" i="1" s="1"/>
  <c r="O1586" i="1" s="1"/>
  <c r="L1587" i="1"/>
  <c r="M1587" i="1" s="1"/>
  <c r="O1587" i="1" s="1"/>
  <c r="L1588" i="1"/>
  <c r="M1588" i="1" s="1"/>
  <c r="O1588" i="1" s="1"/>
  <c r="L1589" i="1"/>
  <c r="M1589" i="1" s="1"/>
  <c r="O1589" i="1" s="1"/>
  <c r="L1590" i="1"/>
  <c r="M1590" i="1" s="1"/>
  <c r="O1590" i="1" s="1"/>
  <c r="L1591" i="1"/>
  <c r="M1591" i="1" s="1"/>
  <c r="O1591" i="1" s="1"/>
  <c r="L1592" i="1"/>
  <c r="M1592" i="1" s="1"/>
  <c r="O1592" i="1" s="1"/>
  <c r="L1593" i="1"/>
  <c r="M1593" i="1" s="1"/>
  <c r="O1593" i="1" s="1"/>
  <c r="L1594" i="1"/>
  <c r="M1594" i="1" s="1"/>
  <c r="O1594" i="1" s="1"/>
  <c r="L1595" i="1"/>
  <c r="M1595" i="1" s="1"/>
  <c r="O1595" i="1" s="1"/>
  <c r="L1596" i="1"/>
  <c r="M1596" i="1" s="1"/>
  <c r="O1596" i="1" s="1"/>
  <c r="L1597" i="1"/>
  <c r="M1597" i="1" s="1"/>
  <c r="O1597" i="1" s="1"/>
  <c r="L1598" i="1"/>
  <c r="M1598" i="1" s="1"/>
  <c r="O1598" i="1" s="1"/>
  <c r="L1599" i="1"/>
  <c r="M1599" i="1" s="1"/>
  <c r="O1599" i="1" s="1"/>
  <c r="L1600" i="1"/>
  <c r="M1600" i="1" s="1"/>
  <c r="O1600" i="1" s="1"/>
  <c r="L1601" i="1"/>
  <c r="M1601" i="1" s="1"/>
  <c r="O1601" i="1" s="1"/>
  <c r="L1602" i="1"/>
  <c r="M1602" i="1" s="1"/>
  <c r="O1602" i="1" s="1"/>
  <c r="L1603" i="1"/>
  <c r="M1603" i="1" s="1"/>
  <c r="O1603" i="1" s="1"/>
  <c r="L1604" i="1"/>
  <c r="M1604" i="1" s="1"/>
  <c r="O1604" i="1" s="1"/>
  <c r="L1605" i="1"/>
  <c r="M1605" i="1" s="1"/>
  <c r="O1605" i="1" s="1"/>
  <c r="L1606" i="1"/>
  <c r="M1606" i="1" s="1"/>
  <c r="O1606" i="1" s="1"/>
  <c r="L1607" i="1"/>
  <c r="M1607" i="1" s="1"/>
  <c r="O1607" i="1" s="1"/>
  <c r="L1608" i="1"/>
  <c r="M1608" i="1" s="1"/>
  <c r="O1608" i="1" s="1"/>
  <c r="L1609" i="1"/>
  <c r="M1609" i="1" s="1"/>
  <c r="O1609" i="1" s="1"/>
  <c r="L1610" i="1"/>
  <c r="M1610" i="1" s="1"/>
  <c r="O1610" i="1" s="1"/>
  <c r="L1611" i="1"/>
  <c r="M1611" i="1" s="1"/>
  <c r="O1611" i="1" s="1"/>
  <c r="L1612" i="1"/>
  <c r="M1612" i="1" s="1"/>
  <c r="O1612" i="1" s="1"/>
  <c r="L1613" i="1"/>
  <c r="M1613" i="1" s="1"/>
  <c r="O1613" i="1" s="1"/>
  <c r="L1614" i="1"/>
  <c r="M1614" i="1" s="1"/>
  <c r="O1614" i="1" s="1"/>
  <c r="L1615" i="1"/>
  <c r="M1615" i="1" s="1"/>
  <c r="O1615" i="1" s="1"/>
  <c r="L1616" i="1"/>
  <c r="M1616" i="1" s="1"/>
  <c r="O1616" i="1" s="1"/>
  <c r="L1617" i="1"/>
  <c r="M1617" i="1" s="1"/>
  <c r="O1617" i="1" s="1"/>
  <c r="L1618" i="1"/>
  <c r="M1618" i="1" s="1"/>
  <c r="O1618" i="1" s="1"/>
  <c r="L1619" i="1"/>
  <c r="M1619" i="1" s="1"/>
  <c r="O1619" i="1" s="1"/>
  <c r="L1620" i="1"/>
  <c r="M1620" i="1" s="1"/>
  <c r="O1620" i="1" s="1"/>
  <c r="L1621" i="1"/>
  <c r="M1621" i="1" s="1"/>
  <c r="O1621" i="1" s="1"/>
  <c r="L1622" i="1"/>
  <c r="M1622" i="1" s="1"/>
  <c r="O1622" i="1" s="1"/>
  <c r="L1623" i="1"/>
  <c r="M1623" i="1" s="1"/>
  <c r="O1623" i="1" s="1"/>
  <c r="L1624" i="1"/>
  <c r="M1624" i="1" s="1"/>
  <c r="O1624" i="1" s="1"/>
  <c r="L1625" i="1"/>
  <c r="M1625" i="1" s="1"/>
  <c r="O1625" i="1" s="1"/>
  <c r="L1626" i="1"/>
  <c r="M1626" i="1" s="1"/>
  <c r="O1626" i="1" s="1"/>
  <c r="L1627" i="1"/>
  <c r="M1627" i="1" s="1"/>
  <c r="O1627" i="1" s="1"/>
  <c r="L1628" i="1"/>
  <c r="M1628" i="1" s="1"/>
  <c r="O1628" i="1" s="1"/>
  <c r="L1629" i="1"/>
  <c r="M1629" i="1" s="1"/>
  <c r="O1629" i="1" s="1"/>
  <c r="L1630" i="1"/>
  <c r="M1630" i="1" s="1"/>
  <c r="O1630" i="1" s="1"/>
  <c r="L1631" i="1"/>
  <c r="M1631" i="1" s="1"/>
  <c r="O1631" i="1" s="1"/>
  <c r="L1632" i="1"/>
  <c r="M1632" i="1" s="1"/>
  <c r="O1632" i="1" s="1"/>
  <c r="L1633" i="1"/>
  <c r="M1633" i="1" s="1"/>
  <c r="O1633" i="1" s="1"/>
  <c r="L1634" i="1"/>
  <c r="M1634" i="1" s="1"/>
  <c r="O1634" i="1" s="1"/>
  <c r="L1635" i="1"/>
  <c r="M1635" i="1" s="1"/>
  <c r="O1635" i="1" s="1"/>
  <c r="L1636" i="1"/>
  <c r="M1636" i="1" s="1"/>
  <c r="O1636" i="1" s="1"/>
  <c r="L1637" i="1"/>
  <c r="M1637" i="1" s="1"/>
  <c r="O1637" i="1" s="1"/>
  <c r="L1638" i="1"/>
  <c r="M1638" i="1" s="1"/>
  <c r="O1638" i="1" s="1"/>
  <c r="L1639" i="1"/>
  <c r="M1639" i="1" s="1"/>
  <c r="O1639" i="1" s="1"/>
  <c r="L1640" i="1"/>
  <c r="M1640" i="1" s="1"/>
  <c r="O1640" i="1" s="1"/>
  <c r="L1642" i="1"/>
  <c r="M1642" i="1" s="1"/>
  <c r="O1642" i="1" s="1"/>
  <c r="L1643" i="1"/>
  <c r="M1643" i="1" s="1"/>
  <c r="O1643" i="1" s="1"/>
  <c r="L1644" i="1"/>
  <c r="M1644" i="1" s="1"/>
  <c r="O1644" i="1" s="1"/>
  <c r="L1645" i="1"/>
  <c r="M1645" i="1" s="1"/>
  <c r="O1645" i="1" s="1"/>
  <c r="L1646" i="1"/>
  <c r="M1646" i="1" s="1"/>
  <c r="O1646" i="1" s="1"/>
  <c r="L1647" i="1"/>
  <c r="M1647" i="1" s="1"/>
  <c r="O1647" i="1" s="1"/>
  <c r="L1648" i="1"/>
  <c r="M1648" i="1" s="1"/>
  <c r="O1648" i="1" s="1"/>
  <c r="L1649" i="1"/>
  <c r="M1649" i="1" s="1"/>
  <c r="O1649" i="1" s="1"/>
  <c r="L1650" i="1"/>
  <c r="M1650" i="1" s="1"/>
  <c r="O1650" i="1" s="1"/>
  <c r="L1651" i="1"/>
  <c r="M1651" i="1" s="1"/>
  <c r="O1651" i="1" s="1"/>
  <c r="L1652" i="1"/>
  <c r="M1652" i="1" s="1"/>
  <c r="O1652" i="1" s="1"/>
  <c r="L1653" i="1"/>
  <c r="M1653" i="1" s="1"/>
  <c r="O1653" i="1" s="1"/>
  <c r="L1654" i="1"/>
  <c r="M1654" i="1" s="1"/>
  <c r="O1654" i="1" s="1"/>
  <c r="L1655" i="1"/>
  <c r="M1655" i="1" s="1"/>
  <c r="O1655" i="1" s="1"/>
  <c r="L1656" i="1"/>
  <c r="M1656" i="1" s="1"/>
  <c r="O1656" i="1" s="1"/>
  <c r="L1657" i="1"/>
  <c r="M1657" i="1" s="1"/>
  <c r="O1657" i="1" s="1"/>
  <c r="L1658" i="1"/>
  <c r="M1658" i="1" s="1"/>
  <c r="O1658" i="1" s="1"/>
  <c r="L1659" i="1"/>
  <c r="M1659" i="1" s="1"/>
  <c r="O1659" i="1" s="1"/>
  <c r="L1660" i="1"/>
  <c r="M1660" i="1" s="1"/>
  <c r="O1660" i="1" s="1"/>
  <c r="L1661" i="1"/>
  <c r="M1661" i="1" s="1"/>
  <c r="O1661" i="1" s="1"/>
  <c r="L1662" i="1"/>
  <c r="M1662" i="1" s="1"/>
  <c r="O1662" i="1" s="1"/>
  <c r="L1663" i="1"/>
  <c r="M1663" i="1" s="1"/>
  <c r="O1663" i="1" s="1"/>
  <c r="L1664" i="1"/>
  <c r="M1664" i="1" s="1"/>
  <c r="O1664" i="1" s="1"/>
  <c r="L1665" i="1"/>
  <c r="M1665" i="1" s="1"/>
  <c r="O1665" i="1" s="1"/>
  <c r="L1666" i="1"/>
  <c r="M1666" i="1" s="1"/>
  <c r="O1666" i="1" s="1"/>
  <c r="L1667" i="1"/>
  <c r="M1667" i="1" s="1"/>
  <c r="O1667" i="1" s="1"/>
  <c r="L1668" i="1"/>
  <c r="M1668" i="1" s="1"/>
  <c r="O1668" i="1" s="1"/>
  <c r="L1669" i="1"/>
  <c r="M1669" i="1" s="1"/>
  <c r="O1669" i="1" s="1"/>
  <c r="L1670" i="1"/>
  <c r="M1670" i="1" s="1"/>
  <c r="O1670" i="1" s="1"/>
  <c r="L1671" i="1"/>
  <c r="M1671" i="1" s="1"/>
  <c r="O1671" i="1" s="1"/>
  <c r="L1672" i="1"/>
  <c r="M1672" i="1" s="1"/>
  <c r="O1672" i="1" s="1"/>
  <c r="L1673" i="1"/>
  <c r="M1673" i="1" s="1"/>
  <c r="O1673" i="1" s="1"/>
  <c r="L1674" i="1"/>
  <c r="M1674" i="1" s="1"/>
  <c r="O1674" i="1" s="1"/>
  <c r="L1675" i="1"/>
  <c r="M1675" i="1" s="1"/>
  <c r="O1675" i="1" s="1"/>
  <c r="L1676" i="1"/>
  <c r="M1676" i="1" s="1"/>
  <c r="O1676" i="1" s="1"/>
  <c r="L1677" i="1"/>
  <c r="M1677" i="1" s="1"/>
  <c r="O1677" i="1" s="1"/>
  <c r="L1678" i="1"/>
  <c r="M1678" i="1" s="1"/>
  <c r="O1678" i="1" s="1"/>
  <c r="L1679" i="1"/>
  <c r="M1679" i="1" s="1"/>
  <c r="O1679" i="1" s="1"/>
  <c r="L1680" i="1"/>
  <c r="M1680" i="1" s="1"/>
  <c r="O1680" i="1" s="1"/>
  <c r="L1681" i="1"/>
  <c r="M1681" i="1" s="1"/>
  <c r="O1681" i="1" s="1"/>
  <c r="L1683" i="1"/>
  <c r="M1683" i="1" s="1"/>
  <c r="O1683" i="1" s="1"/>
  <c r="L1684" i="1"/>
  <c r="M1684" i="1" s="1"/>
  <c r="O1684" i="1" s="1"/>
  <c r="L1685" i="1"/>
  <c r="M1685" i="1" s="1"/>
  <c r="O1685" i="1" s="1"/>
  <c r="L1686" i="1"/>
  <c r="M1686" i="1" s="1"/>
  <c r="O1686" i="1" s="1"/>
  <c r="L1687" i="1"/>
  <c r="M1687" i="1" s="1"/>
  <c r="O1687" i="1" s="1"/>
  <c r="L1688" i="1"/>
  <c r="M1688" i="1" s="1"/>
  <c r="O1688" i="1" s="1"/>
  <c r="L1689" i="1"/>
  <c r="M1689" i="1" s="1"/>
  <c r="O1689" i="1" s="1"/>
  <c r="L1690" i="1"/>
  <c r="M1690" i="1" s="1"/>
  <c r="O1690" i="1" s="1"/>
  <c r="L1691" i="1"/>
  <c r="M1691" i="1" s="1"/>
  <c r="O1691" i="1" s="1"/>
  <c r="L1692" i="1"/>
  <c r="M1692" i="1" s="1"/>
  <c r="O1692" i="1" s="1"/>
  <c r="L1693" i="1"/>
  <c r="M1693" i="1" s="1"/>
  <c r="O1693" i="1" s="1"/>
  <c r="L1694" i="1"/>
  <c r="M1694" i="1" s="1"/>
  <c r="O1694" i="1" s="1"/>
  <c r="L1695" i="1"/>
  <c r="M1695" i="1" s="1"/>
  <c r="O1695" i="1" s="1"/>
  <c r="L1696" i="1"/>
  <c r="M1696" i="1" s="1"/>
  <c r="O1696" i="1" s="1"/>
  <c r="L1697" i="1"/>
  <c r="M1697" i="1" s="1"/>
  <c r="O1697" i="1" s="1"/>
  <c r="L1698" i="1"/>
  <c r="M1698" i="1" s="1"/>
  <c r="O1698" i="1" s="1"/>
  <c r="L1699" i="1"/>
  <c r="M1699" i="1" s="1"/>
  <c r="O1699" i="1" s="1"/>
  <c r="L1700" i="1"/>
  <c r="M1700" i="1" s="1"/>
  <c r="O1700" i="1" s="1"/>
  <c r="L1701" i="1"/>
  <c r="M1701" i="1" s="1"/>
  <c r="O1701" i="1" s="1"/>
  <c r="L1702" i="1"/>
  <c r="M1702" i="1" s="1"/>
  <c r="O1702" i="1" s="1"/>
  <c r="L1703" i="1"/>
  <c r="M1703" i="1" s="1"/>
  <c r="O1703" i="1" s="1"/>
  <c r="L1704" i="1"/>
  <c r="M1704" i="1" s="1"/>
  <c r="O1704" i="1" s="1"/>
  <c r="L1705" i="1"/>
  <c r="M1705" i="1" s="1"/>
  <c r="O1705" i="1" s="1"/>
  <c r="L1706" i="1"/>
  <c r="M1706" i="1" s="1"/>
  <c r="O1706" i="1" s="1"/>
  <c r="L1707" i="1"/>
  <c r="M1707" i="1" s="1"/>
  <c r="O1707" i="1" s="1"/>
  <c r="L1708" i="1"/>
  <c r="M1708" i="1" s="1"/>
  <c r="O1708" i="1" s="1"/>
  <c r="L1709" i="1"/>
  <c r="M1709" i="1" s="1"/>
  <c r="O1709" i="1" s="1"/>
  <c r="L1710" i="1"/>
  <c r="M1710" i="1" s="1"/>
  <c r="O1710" i="1" s="1"/>
  <c r="L1711" i="1"/>
  <c r="M1711" i="1" s="1"/>
  <c r="O1711" i="1" s="1"/>
  <c r="L1712" i="1"/>
  <c r="M1712" i="1" s="1"/>
  <c r="O1712" i="1" s="1"/>
  <c r="L1713" i="1"/>
  <c r="M1713" i="1" s="1"/>
  <c r="O1713" i="1" s="1"/>
  <c r="L1714" i="1"/>
  <c r="M1714" i="1" s="1"/>
  <c r="O1714" i="1" s="1"/>
  <c r="L1715" i="1"/>
  <c r="M1715" i="1" s="1"/>
  <c r="O1715" i="1" s="1"/>
  <c r="L1716" i="1"/>
  <c r="M1716" i="1" s="1"/>
  <c r="O1716" i="1" s="1"/>
  <c r="L1717" i="1"/>
  <c r="M1717" i="1" s="1"/>
  <c r="O1717" i="1" s="1"/>
  <c r="L1718" i="1"/>
  <c r="M1718" i="1" s="1"/>
  <c r="O1718" i="1" s="1"/>
  <c r="L1719" i="1"/>
  <c r="M1719" i="1" s="1"/>
  <c r="O1719" i="1" s="1"/>
  <c r="L1720" i="1"/>
  <c r="M1720" i="1" s="1"/>
  <c r="O1720" i="1" s="1"/>
  <c r="L1721" i="1"/>
  <c r="M1721" i="1" s="1"/>
  <c r="O1721" i="1" s="1"/>
  <c r="L1722" i="1"/>
  <c r="M1722" i="1" s="1"/>
  <c r="O1722" i="1" s="1"/>
  <c r="L1723" i="1"/>
  <c r="M1723" i="1" s="1"/>
  <c r="O1723" i="1" s="1"/>
  <c r="L1725" i="1"/>
  <c r="M1725" i="1" s="1"/>
  <c r="O1725" i="1" s="1"/>
  <c r="L1726" i="1"/>
  <c r="M1726" i="1" s="1"/>
  <c r="O1726" i="1" s="1"/>
  <c r="L1727" i="1"/>
  <c r="M1727" i="1" s="1"/>
  <c r="O1727" i="1" s="1"/>
  <c r="L1728" i="1"/>
  <c r="M1728" i="1" s="1"/>
  <c r="O1728" i="1" s="1"/>
  <c r="L1729" i="1"/>
  <c r="M1729" i="1" s="1"/>
  <c r="O1729" i="1" s="1"/>
  <c r="L1730" i="1"/>
  <c r="M1730" i="1" s="1"/>
  <c r="O1730" i="1" s="1"/>
  <c r="L1731" i="1"/>
  <c r="M1731" i="1" s="1"/>
  <c r="O1731" i="1" s="1"/>
  <c r="L1732" i="1"/>
  <c r="M1732" i="1" s="1"/>
  <c r="O1732" i="1" s="1"/>
  <c r="L1733" i="1"/>
  <c r="M1733" i="1" s="1"/>
  <c r="O1733" i="1" s="1"/>
  <c r="L1734" i="1"/>
  <c r="M1734" i="1" s="1"/>
  <c r="O1734" i="1" s="1"/>
  <c r="L1735" i="1"/>
  <c r="M1735" i="1" s="1"/>
  <c r="O1735" i="1" s="1"/>
  <c r="L1736" i="1"/>
  <c r="M1736" i="1" s="1"/>
  <c r="O1736" i="1" s="1"/>
  <c r="L1737" i="1"/>
  <c r="M1737" i="1" s="1"/>
  <c r="O1737" i="1" s="1"/>
  <c r="L1738" i="1"/>
  <c r="M1738" i="1" s="1"/>
  <c r="O1738" i="1" s="1"/>
  <c r="L1739" i="1"/>
  <c r="M1739" i="1" s="1"/>
  <c r="O1739" i="1" s="1"/>
  <c r="L1740" i="1"/>
  <c r="M1740" i="1" s="1"/>
  <c r="O1740" i="1" s="1"/>
  <c r="L1741" i="1"/>
  <c r="M1741" i="1" s="1"/>
  <c r="O1741" i="1" s="1"/>
  <c r="L1742" i="1"/>
  <c r="M1742" i="1" s="1"/>
  <c r="O1742" i="1" s="1"/>
  <c r="L1743" i="1"/>
  <c r="M1743" i="1" s="1"/>
  <c r="O1743" i="1" s="1"/>
  <c r="L1744" i="1"/>
  <c r="M1744" i="1" s="1"/>
  <c r="O1744" i="1" s="1"/>
  <c r="L1745" i="1"/>
  <c r="M1745" i="1" s="1"/>
  <c r="O1745" i="1" s="1"/>
  <c r="L1746" i="1"/>
  <c r="M1746" i="1" s="1"/>
  <c r="O1746" i="1" s="1"/>
  <c r="L1747" i="1"/>
  <c r="M1747" i="1" s="1"/>
  <c r="O1747" i="1" s="1"/>
  <c r="L1748" i="1"/>
  <c r="M1748" i="1" s="1"/>
  <c r="O1748" i="1" s="1"/>
  <c r="L1749" i="1"/>
  <c r="M1749" i="1" s="1"/>
  <c r="O1749" i="1" s="1"/>
  <c r="L1750" i="1"/>
  <c r="M1750" i="1" s="1"/>
  <c r="O1750" i="1" s="1"/>
  <c r="L1751" i="1"/>
  <c r="M1751" i="1" s="1"/>
  <c r="O1751" i="1" s="1"/>
  <c r="L1752" i="1"/>
  <c r="M1752" i="1" s="1"/>
  <c r="O1752" i="1" s="1"/>
  <c r="L1753" i="1"/>
  <c r="M1753" i="1" s="1"/>
  <c r="O1753" i="1" s="1"/>
  <c r="L1754" i="1"/>
  <c r="M1754" i="1" s="1"/>
  <c r="O1754" i="1" s="1"/>
  <c r="L1755" i="1"/>
  <c r="M1755" i="1" s="1"/>
  <c r="O1755" i="1" s="1"/>
  <c r="L1756" i="1"/>
  <c r="M1756" i="1" s="1"/>
  <c r="O1756" i="1" s="1"/>
  <c r="L1757" i="1"/>
  <c r="M1757" i="1" s="1"/>
  <c r="O1757" i="1" s="1"/>
  <c r="L1758" i="1"/>
  <c r="M1758" i="1" s="1"/>
  <c r="O1758" i="1" s="1"/>
  <c r="L1759" i="1"/>
  <c r="M1759" i="1" s="1"/>
  <c r="O1759" i="1" s="1"/>
  <c r="L1761" i="1"/>
  <c r="M1761" i="1" s="1"/>
  <c r="O1761" i="1" s="1"/>
  <c r="L1762" i="1"/>
  <c r="M1762" i="1" s="1"/>
  <c r="O1762" i="1" s="1"/>
  <c r="L1763" i="1"/>
  <c r="M1763" i="1" s="1"/>
  <c r="O1763" i="1" s="1"/>
  <c r="L1764" i="1"/>
  <c r="M1764" i="1" s="1"/>
  <c r="O1764" i="1" s="1"/>
  <c r="L1765" i="1"/>
  <c r="M1765" i="1" s="1"/>
  <c r="O1765" i="1" s="1"/>
  <c r="L1766" i="1"/>
  <c r="M1766" i="1" s="1"/>
  <c r="O1766" i="1" s="1"/>
  <c r="L1767" i="1"/>
  <c r="M1767" i="1" s="1"/>
  <c r="O1767" i="1" s="1"/>
  <c r="L1768" i="1"/>
  <c r="M1768" i="1" s="1"/>
  <c r="O1768" i="1" s="1"/>
  <c r="L1769" i="1"/>
  <c r="M1769" i="1" s="1"/>
  <c r="O1769" i="1" s="1"/>
  <c r="L1770" i="1"/>
  <c r="M1770" i="1" s="1"/>
  <c r="O1770" i="1" s="1"/>
  <c r="L1771" i="1"/>
  <c r="M1771" i="1" s="1"/>
  <c r="O1771" i="1" s="1"/>
  <c r="L1772" i="1"/>
  <c r="M1772" i="1" s="1"/>
  <c r="O1772" i="1" s="1"/>
  <c r="L1773" i="1"/>
  <c r="M1773" i="1" s="1"/>
  <c r="O1773" i="1" s="1"/>
  <c r="L1774" i="1"/>
  <c r="M1774" i="1" s="1"/>
  <c r="O1774" i="1" s="1"/>
  <c r="L1775" i="1"/>
  <c r="M1775" i="1" s="1"/>
  <c r="O1775" i="1" s="1"/>
  <c r="L1776" i="1"/>
  <c r="M1776" i="1" s="1"/>
  <c r="O1776" i="1" s="1"/>
  <c r="L1777" i="1"/>
  <c r="M1777" i="1" s="1"/>
  <c r="O1777" i="1" s="1"/>
  <c r="L1778" i="1"/>
  <c r="M1778" i="1" s="1"/>
  <c r="O1778" i="1" s="1"/>
  <c r="L1779" i="1"/>
  <c r="M1779" i="1" s="1"/>
  <c r="O1779" i="1" s="1"/>
  <c r="L1780" i="1"/>
  <c r="M1780" i="1" s="1"/>
  <c r="O1780" i="1" s="1"/>
  <c r="L1781" i="1"/>
  <c r="M1781" i="1" s="1"/>
  <c r="O1781" i="1" s="1"/>
  <c r="L1782" i="1"/>
  <c r="M1782" i="1" s="1"/>
  <c r="O1782" i="1" s="1"/>
  <c r="L1783" i="1"/>
  <c r="M1783" i="1" s="1"/>
  <c r="O1783" i="1" s="1"/>
  <c r="L1784" i="1"/>
  <c r="M1784" i="1" s="1"/>
  <c r="O1784" i="1" s="1"/>
  <c r="L1785" i="1"/>
  <c r="M1785" i="1" s="1"/>
  <c r="O1785" i="1" s="1"/>
  <c r="L1786" i="1"/>
  <c r="M1786" i="1" s="1"/>
  <c r="O1786" i="1" s="1"/>
  <c r="L1787" i="1"/>
  <c r="M1787" i="1" s="1"/>
  <c r="O1787" i="1" s="1"/>
  <c r="L1788" i="1"/>
  <c r="M1788" i="1" s="1"/>
  <c r="O1788" i="1" s="1"/>
  <c r="L1790" i="1"/>
  <c r="M1790" i="1" s="1"/>
  <c r="O1790" i="1" s="1"/>
  <c r="L1791" i="1"/>
  <c r="M1791" i="1" s="1"/>
  <c r="O1791" i="1" s="1"/>
  <c r="L1792" i="1"/>
  <c r="M1792" i="1" s="1"/>
  <c r="O1792" i="1" s="1"/>
  <c r="L1793" i="1"/>
  <c r="M1793" i="1" s="1"/>
  <c r="O1793" i="1" s="1"/>
  <c r="L1794" i="1"/>
  <c r="M1794" i="1" s="1"/>
  <c r="O1794" i="1" s="1"/>
  <c r="L1795" i="1"/>
  <c r="M1795" i="1" s="1"/>
  <c r="O1795" i="1" s="1"/>
  <c r="L1797" i="1"/>
  <c r="M1797" i="1" s="1"/>
  <c r="O1797" i="1" s="1"/>
  <c r="L1798" i="1"/>
  <c r="M1798" i="1" s="1"/>
  <c r="O1798" i="1" s="1"/>
  <c r="L1799" i="1"/>
  <c r="M1799" i="1" s="1"/>
  <c r="O1799" i="1" s="1"/>
  <c r="L1800" i="1"/>
  <c r="M1800" i="1" s="1"/>
  <c r="O1800" i="1" s="1"/>
  <c r="L1801" i="1"/>
  <c r="M1801" i="1" s="1"/>
  <c r="O1801" i="1" s="1"/>
  <c r="L1802" i="1"/>
  <c r="M1802" i="1" s="1"/>
  <c r="O1802" i="1" s="1"/>
  <c r="L1803" i="1"/>
  <c r="M1803" i="1" s="1"/>
  <c r="O1803" i="1" s="1"/>
  <c r="L1807" i="1"/>
  <c r="M1807" i="1" s="1"/>
  <c r="L1808" i="1"/>
  <c r="M1808" i="1" s="1"/>
  <c r="L1809" i="1"/>
  <c r="M1809" i="1" s="1"/>
  <c r="L1810" i="1"/>
  <c r="M1810" i="1" s="1"/>
  <c r="L1811" i="1"/>
  <c r="M1811" i="1" s="1"/>
  <c r="L1812" i="1"/>
  <c r="M1812" i="1" s="1"/>
  <c r="L1813" i="1"/>
  <c r="M1813" i="1" s="1"/>
  <c r="L1814" i="1"/>
  <c r="M1814" i="1" s="1"/>
  <c r="L1815" i="1"/>
  <c r="M1815" i="1" s="1"/>
  <c r="L1816" i="1"/>
  <c r="M1816" i="1" s="1"/>
  <c r="L1817" i="1"/>
  <c r="M1817" i="1" s="1"/>
  <c r="O1817" i="1" s="1"/>
  <c r="L1818" i="1"/>
  <c r="M1818" i="1" s="1"/>
  <c r="O1818" i="1" s="1"/>
  <c r="L1819" i="1"/>
  <c r="M1819" i="1" s="1"/>
  <c r="O1819" i="1" s="1"/>
  <c r="L1820" i="1"/>
  <c r="M1820" i="1" s="1"/>
  <c r="O1820" i="1" s="1"/>
  <c r="L1821" i="1"/>
  <c r="M1821" i="1" s="1"/>
  <c r="O1821" i="1" s="1"/>
  <c r="L1822" i="1"/>
  <c r="M1822" i="1" s="1"/>
  <c r="O1822" i="1" s="1"/>
  <c r="L1823" i="1"/>
  <c r="M1823" i="1" s="1"/>
  <c r="O1823" i="1" s="1"/>
  <c r="L1824" i="1"/>
  <c r="M1824" i="1" s="1"/>
  <c r="O1824" i="1" s="1"/>
  <c r="L1825" i="1"/>
  <c r="M1825" i="1" s="1"/>
  <c r="O1825" i="1" s="1"/>
  <c r="L1826" i="1"/>
  <c r="M1826" i="1" s="1"/>
  <c r="O1826" i="1" s="1"/>
  <c r="L1827" i="1"/>
  <c r="M1827" i="1" s="1"/>
  <c r="O1827" i="1" s="1"/>
  <c r="L1828" i="1"/>
  <c r="M1828" i="1" s="1"/>
  <c r="O1828" i="1" s="1"/>
  <c r="L1829" i="1"/>
  <c r="M1829" i="1" s="1"/>
  <c r="O1829" i="1" s="1"/>
  <c r="L1830" i="1"/>
  <c r="M1830" i="1" s="1"/>
  <c r="O1830" i="1" s="1"/>
  <c r="L1831" i="1"/>
  <c r="M1831" i="1" s="1"/>
  <c r="O1831" i="1" s="1"/>
  <c r="L1832" i="1"/>
  <c r="M1832" i="1" s="1"/>
  <c r="O1832" i="1" s="1"/>
  <c r="L1833" i="1"/>
  <c r="M1833" i="1" s="1"/>
  <c r="O1833" i="1" s="1"/>
  <c r="L1834" i="1"/>
  <c r="M1834" i="1" s="1"/>
  <c r="O1834" i="1" s="1"/>
  <c r="L1835" i="1"/>
  <c r="M1835" i="1" s="1"/>
  <c r="O1835" i="1" s="1"/>
  <c r="L1836" i="1"/>
  <c r="M1836" i="1" s="1"/>
  <c r="O1836" i="1" s="1"/>
  <c r="L1837" i="1"/>
  <c r="M1837" i="1" s="1"/>
  <c r="O1837" i="1" s="1"/>
  <c r="L1838" i="1"/>
  <c r="M1838" i="1" s="1"/>
  <c r="O1838" i="1" s="1"/>
  <c r="L1839" i="1"/>
  <c r="M1839" i="1" s="1"/>
  <c r="O1839" i="1" s="1"/>
  <c r="L1840" i="1"/>
  <c r="M1840" i="1" s="1"/>
  <c r="O1840" i="1" s="1"/>
  <c r="L1841" i="1"/>
  <c r="M1841" i="1" s="1"/>
  <c r="O1841" i="1" s="1"/>
  <c r="L1842" i="1"/>
  <c r="M1842" i="1" s="1"/>
  <c r="O1842" i="1" s="1"/>
  <c r="L1843" i="1"/>
  <c r="M1843" i="1" s="1"/>
  <c r="O1843" i="1" s="1"/>
  <c r="L1844" i="1"/>
  <c r="M1844" i="1" s="1"/>
  <c r="O1844" i="1" s="1"/>
  <c r="L1845" i="1"/>
  <c r="M1845" i="1" s="1"/>
  <c r="O1845" i="1" s="1"/>
  <c r="L1846" i="1"/>
  <c r="M1846" i="1" s="1"/>
  <c r="O1846" i="1" s="1"/>
  <c r="L1847" i="1"/>
  <c r="M1847" i="1" s="1"/>
  <c r="O1847" i="1" s="1"/>
  <c r="L1848" i="1"/>
  <c r="M1848" i="1" s="1"/>
  <c r="O1848" i="1" s="1"/>
  <c r="L1849" i="1"/>
  <c r="M1849" i="1" s="1"/>
  <c r="O1849" i="1" s="1"/>
  <c r="L1850" i="1"/>
  <c r="M1850" i="1" s="1"/>
  <c r="O1850" i="1" s="1"/>
  <c r="L1851" i="1"/>
  <c r="M1851" i="1" s="1"/>
  <c r="O1851" i="1" s="1"/>
  <c r="L1852" i="1"/>
  <c r="M1852" i="1" s="1"/>
  <c r="O1852" i="1" s="1"/>
  <c r="L1853" i="1"/>
  <c r="M1853" i="1" s="1"/>
  <c r="O1853" i="1" s="1"/>
  <c r="L1854" i="1"/>
  <c r="M1854" i="1" s="1"/>
  <c r="O1854" i="1" s="1"/>
  <c r="L1855" i="1"/>
  <c r="M1855" i="1" s="1"/>
  <c r="O1855" i="1" s="1"/>
  <c r="L1856" i="1"/>
  <c r="M1856" i="1" s="1"/>
  <c r="O1856" i="1" s="1"/>
  <c r="L1857" i="1"/>
  <c r="M1857" i="1" s="1"/>
  <c r="O1857" i="1" s="1"/>
  <c r="L1858" i="1"/>
  <c r="M1858" i="1" s="1"/>
  <c r="O1858" i="1" s="1"/>
  <c r="L1859" i="1"/>
  <c r="M1859" i="1" s="1"/>
  <c r="O1859" i="1" s="1"/>
  <c r="L1860" i="1"/>
  <c r="M1860" i="1" s="1"/>
  <c r="O1860" i="1" s="1"/>
  <c r="L1861" i="1"/>
  <c r="M1861" i="1" s="1"/>
  <c r="O1861" i="1" s="1"/>
  <c r="L1862" i="1"/>
  <c r="M1862" i="1" s="1"/>
  <c r="O1862" i="1" s="1"/>
  <c r="L1863" i="1"/>
  <c r="M1863" i="1" s="1"/>
  <c r="O1863" i="1" s="1"/>
  <c r="L1864" i="1"/>
  <c r="M1864" i="1" s="1"/>
  <c r="O1864" i="1" s="1"/>
  <c r="L1865" i="1"/>
  <c r="M1865" i="1" s="1"/>
  <c r="O1865" i="1" s="1"/>
  <c r="L1866" i="1"/>
  <c r="M1866" i="1" s="1"/>
  <c r="O1866" i="1" s="1"/>
  <c r="L1867" i="1"/>
  <c r="M1867" i="1" s="1"/>
  <c r="O1867" i="1" s="1"/>
  <c r="L1868" i="1"/>
  <c r="M1868" i="1" s="1"/>
  <c r="O1868" i="1" s="1"/>
  <c r="L1869" i="1"/>
  <c r="M1869" i="1" s="1"/>
  <c r="O1869" i="1" s="1"/>
  <c r="L1870" i="1"/>
  <c r="M1870" i="1" s="1"/>
  <c r="O1870" i="1" s="1"/>
  <c r="L1871" i="1"/>
  <c r="M1871" i="1" s="1"/>
  <c r="O1871" i="1" s="1"/>
  <c r="L1872" i="1"/>
  <c r="M1872" i="1" s="1"/>
  <c r="O1872" i="1" s="1"/>
  <c r="L1873" i="1"/>
  <c r="M1873" i="1" s="1"/>
  <c r="O1873" i="1" s="1"/>
  <c r="L1874" i="1"/>
  <c r="M1874" i="1" s="1"/>
  <c r="O1874" i="1" s="1"/>
  <c r="L1875" i="1"/>
  <c r="M1875" i="1" s="1"/>
  <c r="O1875" i="1" s="1"/>
  <c r="L1876" i="1"/>
  <c r="M1876" i="1" s="1"/>
  <c r="O1876" i="1" s="1"/>
  <c r="L1877" i="1"/>
  <c r="M1877" i="1" s="1"/>
  <c r="O1877" i="1" s="1"/>
  <c r="L1878" i="1"/>
  <c r="M1878" i="1" s="1"/>
  <c r="O1878" i="1" s="1"/>
  <c r="L1879" i="1"/>
  <c r="M1879" i="1" s="1"/>
  <c r="O1879" i="1" s="1"/>
  <c r="L1880" i="1"/>
  <c r="M1880" i="1" s="1"/>
  <c r="O1880" i="1" s="1"/>
  <c r="L1881" i="1"/>
  <c r="M1881" i="1" s="1"/>
  <c r="O1881" i="1" s="1"/>
  <c r="L1882" i="1"/>
  <c r="M1882" i="1" s="1"/>
  <c r="O1882" i="1" s="1"/>
  <c r="L1883" i="1"/>
  <c r="M1883" i="1" s="1"/>
  <c r="O1883" i="1" s="1"/>
  <c r="L1884" i="1"/>
  <c r="M1884" i="1" s="1"/>
  <c r="O1884" i="1" s="1"/>
  <c r="L1885" i="1"/>
  <c r="M1885" i="1" s="1"/>
  <c r="O1885" i="1" s="1"/>
  <c r="L1886" i="1"/>
  <c r="M1886" i="1" s="1"/>
  <c r="O1886" i="1" s="1"/>
  <c r="L1887" i="1"/>
  <c r="M1887" i="1" s="1"/>
  <c r="O1887" i="1" s="1"/>
  <c r="L1888" i="1"/>
  <c r="M1888" i="1" s="1"/>
  <c r="O1888" i="1" s="1"/>
  <c r="L1889" i="1"/>
  <c r="M1889" i="1" s="1"/>
  <c r="O1889" i="1" s="1"/>
  <c r="L1890" i="1"/>
  <c r="M1890" i="1" s="1"/>
  <c r="O1890" i="1" s="1"/>
  <c r="L1891" i="1"/>
  <c r="M1891" i="1" s="1"/>
  <c r="O1891" i="1" s="1"/>
  <c r="L1892" i="1"/>
  <c r="M1892" i="1" s="1"/>
  <c r="O1892" i="1" s="1"/>
  <c r="L1893" i="1"/>
  <c r="M1893" i="1" s="1"/>
  <c r="O1893" i="1" s="1"/>
  <c r="L1894" i="1"/>
  <c r="M1894" i="1" s="1"/>
  <c r="O1894" i="1" s="1"/>
  <c r="L1895" i="1"/>
  <c r="M1895" i="1" s="1"/>
  <c r="O1895" i="1" s="1"/>
  <c r="L1896" i="1"/>
  <c r="M1896" i="1" s="1"/>
  <c r="O1896" i="1" s="1"/>
  <c r="L1897" i="1"/>
  <c r="M1897" i="1" s="1"/>
  <c r="O1897" i="1" s="1"/>
  <c r="L1898" i="1"/>
  <c r="M1898" i="1" s="1"/>
  <c r="O1898" i="1" s="1"/>
  <c r="L1899" i="1"/>
  <c r="M1899" i="1" s="1"/>
  <c r="O1899" i="1" s="1"/>
  <c r="L1900" i="1"/>
  <c r="M1900" i="1" s="1"/>
  <c r="O1900" i="1" s="1"/>
  <c r="L1901" i="1"/>
  <c r="M1901" i="1" s="1"/>
  <c r="O1901" i="1" s="1"/>
  <c r="L1902" i="1"/>
  <c r="M1902" i="1" s="1"/>
  <c r="O1902" i="1" s="1"/>
  <c r="L1903" i="1"/>
  <c r="M1903" i="1" s="1"/>
  <c r="O1903" i="1" s="1"/>
  <c r="L1904" i="1"/>
  <c r="M1904" i="1" s="1"/>
  <c r="O1904" i="1" s="1"/>
  <c r="L1905" i="1"/>
  <c r="M1905" i="1" s="1"/>
  <c r="O1905" i="1" s="1"/>
  <c r="L1906" i="1"/>
  <c r="M1906" i="1" s="1"/>
  <c r="O1906" i="1" s="1"/>
  <c r="L1907" i="1"/>
  <c r="M1907" i="1" s="1"/>
  <c r="O1907" i="1" s="1"/>
  <c r="L1908" i="1"/>
  <c r="M1908" i="1" s="1"/>
  <c r="O1908" i="1" s="1"/>
  <c r="L1909" i="1"/>
  <c r="M1909" i="1" s="1"/>
  <c r="O1909" i="1" s="1"/>
  <c r="L1910" i="1"/>
  <c r="M1910" i="1" s="1"/>
  <c r="O1910" i="1" s="1"/>
  <c r="L1911" i="1"/>
  <c r="M1911" i="1" s="1"/>
  <c r="O1911" i="1" s="1"/>
  <c r="L1912" i="1"/>
  <c r="M1912" i="1" s="1"/>
  <c r="O1912" i="1" s="1"/>
  <c r="L1913" i="1"/>
  <c r="M1913" i="1" s="1"/>
  <c r="O1913" i="1" s="1"/>
  <c r="L1914" i="1"/>
  <c r="M1914" i="1" s="1"/>
  <c r="O1914" i="1" s="1"/>
  <c r="L1915" i="1"/>
  <c r="M1915" i="1" s="1"/>
  <c r="O1915" i="1" s="1"/>
  <c r="L1916" i="1"/>
  <c r="M1916" i="1" s="1"/>
  <c r="O1916" i="1" s="1"/>
  <c r="L1917" i="1"/>
  <c r="M1917" i="1" s="1"/>
  <c r="O1917" i="1" s="1"/>
  <c r="L1918" i="1"/>
  <c r="M1918" i="1" s="1"/>
  <c r="O1918" i="1" s="1"/>
  <c r="L1919" i="1"/>
  <c r="M1919" i="1" s="1"/>
  <c r="O1919" i="1" s="1"/>
  <c r="L1920" i="1"/>
  <c r="M1920" i="1" s="1"/>
  <c r="O1920" i="1" s="1"/>
  <c r="L1921" i="1"/>
  <c r="M1921" i="1" s="1"/>
  <c r="O1921" i="1" s="1"/>
  <c r="L1922" i="1"/>
  <c r="M1922" i="1" s="1"/>
  <c r="O1922" i="1" s="1"/>
  <c r="L1923" i="1"/>
  <c r="M1923" i="1" s="1"/>
  <c r="O1923" i="1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P1908" i="1" l="1"/>
  <c r="P1896" i="1"/>
  <c r="P1880" i="1"/>
  <c r="P1864" i="1"/>
  <c r="P1852" i="1"/>
  <c r="P1836" i="1"/>
  <c r="P1824" i="1"/>
  <c r="P1816" i="1"/>
  <c r="P1806" i="1"/>
  <c r="P1794" i="1"/>
  <c r="P1782" i="1"/>
  <c r="P1766" i="1"/>
  <c r="P1754" i="1"/>
  <c r="P1742" i="1"/>
  <c r="P1726" i="1"/>
  <c r="P1714" i="1"/>
  <c r="P1702" i="1"/>
  <c r="P1690" i="1"/>
  <c r="P1678" i="1"/>
  <c r="P1662" i="1"/>
  <c r="P1654" i="1"/>
  <c r="P1638" i="1"/>
  <c r="P1622" i="1"/>
  <c r="P1606" i="1"/>
  <c r="P1590" i="1"/>
  <c r="P1574" i="1"/>
  <c r="P1558" i="1"/>
  <c r="P1546" i="1"/>
  <c r="P1530" i="1"/>
  <c r="P1514" i="1"/>
  <c r="P1502" i="1"/>
  <c r="P1486" i="1"/>
  <c r="P1474" i="1"/>
  <c r="P1458" i="1"/>
  <c r="P1446" i="1"/>
  <c r="P1430" i="1"/>
  <c r="P1418" i="1"/>
  <c r="P1402" i="1"/>
  <c r="P1390" i="1"/>
  <c r="P1378" i="1"/>
  <c r="P1362" i="1"/>
  <c r="P1350" i="1"/>
  <c r="P1334" i="1"/>
  <c r="P1322" i="1"/>
  <c r="P1306" i="1"/>
  <c r="P1298" i="1"/>
  <c r="P1282" i="1"/>
  <c r="P1266" i="1"/>
  <c r="P1254" i="1"/>
  <c r="P1238" i="1"/>
  <c r="P1222" i="1"/>
  <c r="P1214" i="1"/>
  <c r="P1202" i="1"/>
  <c r="P1186" i="1"/>
  <c r="P1170" i="1"/>
  <c r="P1158" i="1"/>
  <c r="P1146" i="1"/>
  <c r="P1130" i="1"/>
  <c r="P1118" i="1"/>
  <c r="P1102" i="1"/>
  <c r="P1090" i="1"/>
  <c r="P1078" i="1"/>
  <c r="P1066" i="1"/>
  <c r="P1050" i="1"/>
  <c r="P1038" i="1"/>
  <c r="P1022" i="1"/>
  <c r="P1010" i="1"/>
  <c r="P998" i="1"/>
  <c r="P982" i="1"/>
  <c r="P970" i="1"/>
  <c r="P954" i="1"/>
  <c r="P946" i="1"/>
  <c r="P934" i="1"/>
  <c r="P918" i="1"/>
  <c r="P906" i="1"/>
  <c r="P894" i="1"/>
  <c r="P878" i="1"/>
  <c r="P866" i="1"/>
  <c r="P850" i="1"/>
  <c r="P838" i="1"/>
  <c r="P822" i="1"/>
  <c r="P810" i="1"/>
  <c r="P798" i="1"/>
  <c r="P782" i="1"/>
  <c r="P770" i="1"/>
  <c r="P754" i="1"/>
  <c r="P742" i="1"/>
  <c r="P726" i="1"/>
  <c r="P714" i="1"/>
  <c r="P698" i="1"/>
  <c r="P682" i="1"/>
  <c r="P670" i="1"/>
  <c r="P654" i="1"/>
  <c r="P642" i="1"/>
  <c r="P630" i="1"/>
  <c r="P618" i="1"/>
  <c r="P606" i="1"/>
  <c r="P590" i="1"/>
  <c r="P578" i="1"/>
  <c r="P566" i="1"/>
  <c r="P550" i="1"/>
  <c r="P538" i="1"/>
  <c r="P522" i="1"/>
  <c r="P510" i="1"/>
  <c r="P498" i="1"/>
  <c r="P482" i="1"/>
  <c r="P470" i="1"/>
  <c r="P454" i="1"/>
  <c r="P438" i="1"/>
  <c r="P430" i="1"/>
  <c r="P418" i="1"/>
  <c r="P402" i="1"/>
  <c r="P390" i="1"/>
  <c r="P378" i="1"/>
  <c r="P370" i="1"/>
  <c r="P358" i="1"/>
  <c r="P342" i="1"/>
  <c r="P330" i="1"/>
  <c r="P318" i="1"/>
  <c r="P302" i="1"/>
  <c r="P290" i="1"/>
  <c r="P278" i="1"/>
  <c r="P262" i="1"/>
  <c r="P250" i="1"/>
  <c r="P242" i="1"/>
  <c r="P230" i="1"/>
  <c r="P215" i="1"/>
  <c r="P203" i="1"/>
  <c r="P191" i="1"/>
  <c r="P179" i="1"/>
  <c r="P166" i="1"/>
  <c r="P154" i="1"/>
  <c r="P142" i="1"/>
  <c r="P130" i="1"/>
  <c r="P119" i="1"/>
  <c r="P103" i="1"/>
  <c r="P95" i="1"/>
  <c r="P79" i="1"/>
  <c r="P67" i="1"/>
  <c r="P50" i="1"/>
  <c r="P34" i="1"/>
  <c r="P21" i="1"/>
  <c r="P9" i="1"/>
  <c r="P1919" i="1"/>
  <c r="P1907" i="1"/>
  <c r="P1895" i="1"/>
  <c r="P1883" i="1"/>
  <c r="P1875" i="1"/>
  <c r="P1867" i="1"/>
  <c r="P1855" i="1"/>
  <c r="P1843" i="1"/>
  <c r="P1835" i="1"/>
  <c r="P1823" i="1"/>
  <c r="P1815" i="1"/>
  <c r="P1797" i="1"/>
  <c r="P1785" i="1"/>
  <c r="P1773" i="1"/>
  <c r="P1765" i="1"/>
  <c r="P1757" i="1"/>
  <c r="P1745" i="1"/>
  <c r="P1733" i="1"/>
  <c r="P1725" i="1"/>
  <c r="P1713" i="1"/>
  <c r="P1701" i="1"/>
  <c r="P1689" i="1"/>
  <c r="P1677" i="1"/>
  <c r="P1669" i="1"/>
  <c r="P1661" i="1"/>
  <c r="P1649" i="1"/>
  <c r="P1641" i="1"/>
  <c r="P1633" i="1"/>
  <c r="P1621" i="1"/>
  <c r="P1609" i="1"/>
  <c r="P1601" i="1"/>
  <c r="P1593" i="1"/>
  <c r="P1585" i="1"/>
  <c r="P1581" i="1"/>
  <c r="P1569" i="1"/>
  <c r="P1557" i="1"/>
  <c r="P1545" i="1"/>
  <c r="P1533" i="1"/>
  <c r="P1521" i="1"/>
  <c r="P1509" i="1"/>
  <c r="P1501" i="1"/>
  <c r="P1489" i="1"/>
  <c r="P1477" i="1"/>
  <c r="P1465" i="1"/>
  <c r="P1453" i="1"/>
  <c r="P1445" i="1"/>
  <c r="P1433" i="1"/>
  <c r="P1417" i="1"/>
  <c r="P1409" i="1"/>
  <c r="P1397" i="1"/>
  <c r="P1385" i="1"/>
  <c r="P1377" i="1"/>
  <c r="P1365" i="1"/>
  <c r="P1353" i="1"/>
  <c r="P1341" i="1"/>
  <c r="P1333" i="1"/>
  <c r="P1321" i="1"/>
  <c r="P1309" i="1"/>
  <c r="P1297" i="1"/>
  <c r="P1289" i="1"/>
  <c r="P1277" i="1"/>
  <c r="P1265" i="1"/>
  <c r="P1257" i="1"/>
  <c r="P1245" i="1"/>
  <c r="P1233" i="1"/>
  <c r="P1225" i="1"/>
  <c r="P1213" i="1"/>
  <c r="P1205" i="1"/>
  <c r="P1193" i="1"/>
  <c r="P1181" i="1"/>
  <c r="P1169" i="1"/>
  <c r="P1157" i="1"/>
  <c r="P1149" i="1"/>
  <c r="P1141" i="1"/>
  <c r="P1133" i="1"/>
  <c r="P1129" i="1"/>
  <c r="P1125" i="1"/>
  <c r="P1121" i="1"/>
  <c r="P1117" i="1"/>
  <c r="P1113" i="1"/>
  <c r="P1109" i="1"/>
  <c r="P1105" i="1"/>
  <c r="P1101" i="1"/>
  <c r="P1097" i="1"/>
  <c r="P1093" i="1"/>
  <c r="P1089" i="1"/>
  <c r="P1085" i="1"/>
  <c r="P1081" i="1"/>
  <c r="P1077" i="1"/>
  <c r="P1073" i="1"/>
  <c r="P1069" i="1"/>
  <c r="P1065" i="1"/>
  <c r="P1061" i="1"/>
  <c r="P1057" i="1"/>
  <c r="P1053" i="1"/>
  <c r="P1049" i="1"/>
  <c r="P1045" i="1"/>
  <c r="P1041" i="1"/>
  <c r="P1037" i="1"/>
  <c r="P1033" i="1"/>
  <c r="P1029" i="1"/>
  <c r="P1025" i="1"/>
  <c r="P1021" i="1"/>
  <c r="P1017" i="1"/>
  <c r="P1013" i="1"/>
  <c r="P1009" i="1"/>
  <c r="P1005" i="1"/>
  <c r="P1001" i="1"/>
  <c r="P997" i="1"/>
  <c r="P989" i="1"/>
  <c r="P985" i="1"/>
  <c r="P981" i="1"/>
  <c r="P977" i="1"/>
  <c r="P973" i="1"/>
  <c r="P969" i="1"/>
  <c r="P965" i="1"/>
  <c r="P961" i="1"/>
  <c r="P957" i="1"/>
  <c r="P953" i="1"/>
  <c r="P949" i="1"/>
  <c r="P945" i="1"/>
  <c r="P941" i="1"/>
  <c r="P937" i="1"/>
  <c r="P933" i="1"/>
  <c r="P929" i="1"/>
  <c r="P925" i="1"/>
  <c r="P921" i="1"/>
  <c r="P917" i="1"/>
  <c r="P913" i="1"/>
  <c r="P909" i="1"/>
  <c r="P905" i="1"/>
  <c r="P901" i="1"/>
  <c r="P897" i="1"/>
  <c r="P893" i="1"/>
  <c r="P889" i="1"/>
  <c r="P885" i="1"/>
  <c r="P881" i="1"/>
  <c r="P1920" i="1"/>
  <c r="P1916" i="1"/>
  <c r="P1904" i="1"/>
  <c r="P1892" i="1"/>
  <c r="P1888" i="1"/>
  <c r="P1876" i="1"/>
  <c r="P1872" i="1"/>
  <c r="P1860" i="1"/>
  <c r="P1848" i="1"/>
  <c r="P1844" i="1"/>
  <c r="P1832" i="1"/>
  <c r="P1820" i="1"/>
  <c r="P1812" i="1"/>
  <c r="P1808" i="1"/>
  <c r="P1802" i="1"/>
  <c r="P1790" i="1"/>
  <c r="P1778" i="1"/>
  <c r="P1774" i="1"/>
  <c r="P1762" i="1"/>
  <c r="P1750" i="1"/>
  <c r="P1738" i="1"/>
  <c r="P1730" i="1"/>
  <c r="P1722" i="1"/>
  <c r="P1710" i="1"/>
  <c r="P1698" i="1"/>
  <c r="P1686" i="1"/>
  <c r="P1674" i="1"/>
  <c r="P1670" i="1"/>
  <c r="P1658" i="1"/>
  <c r="P1646" i="1"/>
  <c r="P1642" i="1"/>
  <c r="P1630" i="1"/>
  <c r="P1626" i="1"/>
  <c r="P1614" i="1"/>
  <c r="P1610" i="1"/>
  <c r="P1598" i="1"/>
  <c r="P1586" i="1"/>
  <c r="P1582" i="1"/>
  <c r="P1570" i="1"/>
  <c r="P1566" i="1"/>
  <c r="P1554" i="1"/>
  <c r="P1542" i="1"/>
  <c r="P1538" i="1"/>
  <c r="P1526" i="1"/>
  <c r="P1522" i="1"/>
  <c r="P1510" i="1"/>
  <c r="P1498" i="1"/>
  <c r="P1494" i="1"/>
  <c r="P1482" i="1"/>
  <c r="P1470" i="1"/>
  <c r="P1466" i="1"/>
  <c r="P1454" i="1"/>
  <c r="P1442" i="1"/>
  <c r="P1434" i="1"/>
  <c r="P1426" i="1"/>
  <c r="P1414" i="1"/>
  <c r="P1410" i="1"/>
  <c r="P1398" i="1"/>
  <c r="P1394" i="1"/>
  <c r="P1382" i="1"/>
  <c r="P1374" i="1"/>
  <c r="P1366" i="1"/>
  <c r="P1358" i="1"/>
  <c r="P1346" i="1"/>
  <c r="P1338" i="1"/>
  <c r="P1330" i="1"/>
  <c r="P1318" i="1"/>
  <c r="P1314" i="1"/>
  <c r="P1302" i="1"/>
  <c r="P1290" i="1"/>
  <c r="P1286" i="1"/>
  <c r="P1274" i="1"/>
  <c r="P1270" i="1"/>
  <c r="P1258" i="1"/>
  <c r="P1250" i="1"/>
  <c r="P1246" i="1"/>
  <c r="P1234" i="1"/>
  <c r="P1230" i="1"/>
  <c r="P1218" i="1"/>
  <c r="P1206" i="1"/>
  <c r="P1198" i="1"/>
  <c r="P1190" i="1"/>
  <c r="P1182" i="1"/>
  <c r="P1174" i="1"/>
  <c r="P1166" i="1"/>
  <c r="P1154" i="1"/>
  <c r="P1142" i="1"/>
  <c r="P1138" i="1"/>
  <c r="P1126" i="1"/>
  <c r="P1122" i="1"/>
  <c r="P1110" i="1"/>
  <c r="P1098" i="1"/>
  <c r="P1094" i="1"/>
  <c r="P1082" i="1"/>
  <c r="P1070" i="1"/>
  <c r="P1062" i="1"/>
  <c r="P1054" i="1"/>
  <c r="P1042" i="1"/>
  <c r="P1034" i="1"/>
  <c r="P1026" i="1"/>
  <c r="P1018" i="1"/>
  <c r="P1006" i="1"/>
  <c r="P994" i="1"/>
  <c r="P986" i="1"/>
  <c r="P978" i="1"/>
  <c r="P966" i="1"/>
  <c r="P958" i="1"/>
  <c r="P950" i="1"/>
  <c r="P938" i="1"/>
  <c r="P930" i="1"/>
  <c r="P922" i="1"/>
  <c r="P910" i="1"/>
  <c r="P902" i="1"/>
  <c r="P890" i="1"/>
  <c r="P882" i="1"/>
  <c r="P874" i="1"/>
  <c r="P862" i="1"/>
  <c r="P854" i="1"/>
  <c r="P846" i="1"/>
  <c r="P834" i="1"/>
  <c r="P826" i="1"/>
  <c r="P818" i="1"/>
  <c r="P806" i="1"/>
  <c r="P794" i="1"/>
  <c r="P790" i="1"/>
  <c r="P778" i="1"/>
  <c r="P766" i="1"/>
  <c r="P762" i="1"/>
  <c r="P750" i="1"/>
  <c r="P738" i="1"/>
  <c r="P734" i="1"/>
  <c r="P722" i="1"/>
  <c r="P710" i="1"/>
  <c r="P706" i="1"/>
  <c r="P694" i="1"/>
  <c r="P690" i="1"/>
  <c r="P678" i="1"/>
  <c r="P666" i="1"/>
  <c r="P662" i="1"/>
  <c r="P650" i="1"/>
  <c r="P638" i="1"/>
  <c r="P634" i="1"/>
  <c r="P622" i="1"/>
  <c r="P610" i="1"/>
  <c r="P602" i="1"/>
  <c r="P594" i="1"/>
  <c r="P582" i="1"/>
  <c r="P574" i="1"/>
  <c r="P562" i="1"/>
  <c r="P554" i="1"/>
  <c r="P546" i="1"/>
  <c r="P534" i="1"/>
  <c r="P526" i="1"/>
  <c r="P518" i="1"/>
  <c r="P506" i="1"/>
  <c r="P494" i="1"/>
  <c r="P490" i="1"/>
  <c r="P478" i="1"/>
  <c r="P466" i="1"/>
  <c r="P462" i="1"/>
  <c r="P450" i="1"/>
  <c r="P446" i="1"/>
  <c r="P434" i="1"/>
  <c r="P422" i="1"/>
  <c r="P414" i="1"/>
  <c r="P406" i="1"/>
  <c r="P394" i="1"/>
  <c r="P386" i="1"/>
  <c r="P374" i="1"/>
  <c r="P362" i="1"/>
  <c r="P354" i="1"/>
  <c r="P346" i="1"/>
  <c r="P334" i="1"/>
  <c r="P326" i="1"/>
  <c r="P314" i="1"/>
  <c r="P306" i="1"/>
  <c r="P298" i="1"/>
  <c r="P286" i="1"/>
  <c r="P274" i="1"/>
  <c r="P270" i="1"/>
  <c r="P258" i="1"/>
  <c r="P246" i="1"/>
  <c r="P234" i="1"/>
  <c r="P226" i="1"/>
  <c r="P207" i="1"/>
  <c r="P195" i="1"/>
  <c r="P187" i="1"/>
  <c r="P175" i="1"/>
  <c r="P171" i="1"/>
  <c r="P158" i="1"/>
  <c r="P146" i="1"/>
  <c r="P138" i="1"/>
  <c r="P126" i="1"/>
  <c r="P115" i="1"/>
  <c r="P107" i="1"/>
  <c r="P99" i="1"/>
  <c r="P91" i="1"/>
  <c r="P87" i="1"/>
  <c r="P75" i="1"/>
  <c r="P63" i="1"/>
  <c r="P58" i="1"/>
  <c r="P46" i="1"/>
  <c r="P42" i="1"/>
  <c r="P30" i="1"/>
  <c r="P25" i="1"/>
  <c r="P17" i="1"/>
  <c r="P5" i="1"/>
  <c r="P1915" i="1"/>
  <c r="P1911" i="1"/>
  <c r="P1903" i="1"/>
  <c r="P1899" i="1"/>
  <c r="P1891" i="1"/>
  <c r="P1887" i="1"/>
  <c r="P1879" i="1"/>
  <c r="P1871" i="1"/>
  <c r="P1863" i="1"/>
  <c r="P1859" i="1"/>
  <c r="P1851" i="1"/>
  <c r="P1847" i="1"/>
  <c r="P1839" i="1"/>
  <c r="P1831" i="1"/>
  <c r="P1827" i="1"/>
  <c r="P1819" i="1"/>
  <c r="P1811" i="1"/>
  <c r="P1807" i="1"/>
  <c r="P1805" i="1"/>
  <c r="P1801" i="1"/>
  <c r="P1793" i="1"/>
  <c r="P1789" i="1"/>
  <c r="P1781" i="1"/>
  <c r="P1777" i="1"/>
  <c r="P1769" i="1"/>
  <c r="P1761" i="1"/>
  <c r="P1753" i="1"/>
  <c r="P1749" i="1"/>
  <c r="P1741" i="1"/>
  <c r="P1737" i="1"/>
  <c r="P1729" i="1"/>
  <c r="P1721" i="1"/>
  <c r="P1717" i="1"/>
  <c r="P1709" i="1"/>
  <c r="P1705" i="1"/>
  <c r="P1697" i="1"/>
  <c r="P1693" i="1"/>
  <c r="P1685" i="1"/>
  <c r="P1681" i="1"/>
  <c r="P1673" i="1"/>
  <c r="P1665" i="1"/>
  <c r="P1657" i="1"/>
  <c r="P1653" i="1"/>
  <c r="P1645" i="1"/>
  <c r="P1637" i="1"/>
  <c r="P1629" i="1"/>
  <c r="P1625" i="1"/>
  <c r="P1617" i="1"/>
  <c r="P1613" i="1"/>
  <c r="P1605" i="1"/>
  <c r="P1597" i="1"/>
  <c r="P1589" i="1"/>
  <c r="P1577" i="1"/>
  <c r="P1573" i="1"/>
  <c r="P1565" i="1"/>
  <c r="P1561" i="1"/>
  <c r="P1553" i="1"/>
  <c r="P1549" i="1"/>
  <c r="P1541" i="1"/>
  <c r="P1537" i="1"/>
  <c r="P1529" i="1"/>
  <c r="P1525" i="1"/>
  <c r="P1517" i="1"/>
  <c r="P1513" i="1"/>
  <c r="P1505" i="1"/>
  <c r="P1497" i="1"/>
  <c r="P1493" i="1"/>
  <c r="P1485" i="1"/>
  <c r="P1481" i="1"/>
  <c r="P1473" i="1"/>
  <c r="P1469" i="1"/>
  <c r="P1461" i="1"/>
  <c r="P1457" i="1"/>
  <c r="P1449" i="1"/>
  <c r="P1441" i="1"/>
  <c r="P1437" i="1"/>
  <c r="P1429" i="1"/>
  <c r="P1425" i="1"/>
  <c r="P1421" i="1"/>
  <c r="P1413" i="1"/>
  <c r="P1405" i="1"/>
  <c r="P1401" i="1"/>
  <c r="P1393" i="1"/>
  <c r="P1389" i="1"/>
  <c r="P1381" i="1"/>
  <c r="P1373" i="1"/>
  <c r="P1369" i="1"/>
  <c r="P1361" i="1"/>
  <c r="P1357" i="1"/>
  <c r="P1349" i="1"/>
  <c r="P1345" i="1"/>
  <c r="P1337" i="1"/>
  <c r="P1329" i="1"/>
  <c r="P1325" i="1"/>
  <c r="P1317" i="1"/>
  <c r="P1313" i="1"/>
  <c r="P1305" i="1"/>
  <c r="P1301" i="1"/>
  <c r="P1293" i="1"/>
  <c r="P1285" i="1"/>
  <c r="P1281" i="1"/>
  <c r="P1273" i="1"/>
  <c r="P1269" i="1"/>
  <c r="P1261" i="1"/>
  <c r="P1253" i="1"/>
  <c r="P1249" i="1"/>
  <c r="P1241" i="1"/>
  <c r="P1237" i="1"/>
  <c r="P1229" i="1"/>
  <c r="P1221" i="1"/>
  <c r="P1217" i="1"/>
  <c r="P1209" i="1"/>
  <c r="P1201" i="1"/>
  <c r="P1197" i="1"/>
  <c r="P1189" i="1"/>
  <c r="P1185" i="1"/>
  <c r="P1177" i="1"/>
  <c r="P1173" i="1"/>
  <c r="P1165" i="1"/>
  <c r="P1161" i="1"/>
  <c r="P1153" i="1"/>
  <c r="P1145" i="1"/>
  <c r="P1137" i="1"/>
  <c r="P993" i="1"/>
  <c r="P1912" i="1"/>
  <c r="P1900" i="1"/>
  <c r="P1884" i="1"/>
  <c r="P1868" i="1"/>
  <c r="P1856" i="1"/>
  <c r="P1840" i="1"/>
  <c r="P1828" i="1"/>
  <c r="P1798" i="1"/>
  <c r="P1786" i="1"/>
  <c r="P1770" i="1"/>
  <c r="P1758" i="1"/>
  <c r="P1746" i="1"/>
  <c r="P1734" i="1"/>
  <c r="P1718" i="1"/>
  <c r="P1706" i="1"/>
  <c r="P1694" i="1"/>
  <c r="P1682" i="1"/>
  <c r="P1666" i="1"/>
  <c r="P1650" i="1"/>
  <c r="P1634" i="1"/>
  <c r="P1618" i="1"/>
  <c r="P1602" i="1"/>
  <c r="P1594" i="1"/>
  <c r="P1578" i="1"/>
  <c r="P1562" i="1"/>
  <c r="P1550" i="1"/>
  <c r="P1534" i="1"/>
  <c r="P1518" i="1"/>
  <c r="P1506" i="1"/>
  <c r="P1490" i="1"/>
  <c r="P1478" i="1"/>
  <c r="P1462" i="1"/>
  <c r="P1450" i="1"/>
  <c r="P1438" i="1"/>
  <c r="P1422" i="1"/>
  <c r="P1406" i="1"/>
  <c r="P1386" i="1"/>
  <c r="P1370" i="1"/>
  <c r="P1354" i="1"/>
  <c r="P1342" i="1"/>
  <c r="P1326" i="1"/>
  <c r="P1310" i="1"/>
  <c r="P1294" i="1"/>
  <c r="P1278" i="1"/>
  <c r="P1262" i="1"/>
  <c r="P1242" i="1"/>
  <c r="P1226" i="1"/>
  <c r="P1210" i="1"/>
  <c r="P1194" i="1"/>
  <c r="P1178" i="1"/>
  <c r="P1162" i="1"/>
  <c r="P1150" i="1"/>
  <c r="P1134" i="1"/>
  <c r="P1114" i="1"/>
  <c r="P1106" i="1"/>
  <c r="P1086" i="1"/>
  <c r="P1074" i="1"/>
  <c r="P1058" i="1"/>
  <c r="P1046" i="1"/>
  <c r="P1030" i="1"/>
  <c r="P1014" i="1"/>
  <c r="P1002" i="1"/>
  <c r="P990" i="1"/>
  <c r="P974" i="1"/>
  <c r="P962" i="1"/>
  <c r="P942" i="1"/>
  <c r="P926" i="1"/>
  <c r="P914" i="1"/>
  <c r="P898" i="1"/>
  <c r="P886" i="1"/>
  <c r="P870" i="1"/>
  <c r="P858" i="1"/>
  <c r="P842" i="1"/>
  <c r="P830" i="1"/>
  <c r="P814" i="1"/>
  <c r="P802" i="1"/>
  <c r="P786" i="1"/>
  <c r="P774" i="1"/>
  <c r="P758" i="1"/>
  <c r="P746" i="1"/>
  <c r="P730" i="1"/>
  <c r="P718" i="1"/>
  <c r="P702" i="1"/>
  <c r="P686" i="1"/>
  <c r="P674" i="1"/>
  <c r="P658" i="1"/>
  <c r="P646" i="1"/>
  <c r="P626" i="1"/>
  <c r="P614" i="1"/>
  <c r="P598" i="1"/>
  <c r="P586" i="1"/>
  <c r="P570" i="1"/>
  <c r="P558" i="1"/>
  <c r="P542" i="1"/>
  <c r="P530" i="1"/>
  <c r="P514" i="1"/>
  <c r="P502" i="1"/>
  <c r="P486" i="1"/>
  <c r="P474" i="1"/>
  <c r="P458" i="1"/>
  <c r="P442" i="1"/>
  <c r="P426" i="1"/>
  <c r="P410" i="1"/>
  <c r="P398" i="1"/>
  <c r="P382" i="1"/>
  <c r="P366" i="1"/>
  <c r="P350" i="1"/>
  <c r="P338" i="1"/>
  <c r="P322" i="1"/>
  <c r="P310" i="1"/>
  <c r="P294" i="1"/>
  <c r="P282" i="1"/>
  <c r="P266" i="1"/>
  <c r="P254" i="1"/>
  <c r="P238" i="1"/>
  <c r="P222" i="1"/>
  <c r="P211" i="1"/>
  <c r="P199" i="1"/>
  <c r="P183" i="1"/>
  <c r="P167" i="1"/>
  <c r="P162" i="1"/>
  <c r="P150" i="1"/>
  <c r="P134" i="1"/>
  <c r="P111" i="1"/>
  <c r="P83" i="1"/>
  <c r="P71" i="1"/>
  <c r="P54" i="1"/>
  <c r="P38" i="1"/>
  <c r="P13" i="1"/>
  <c r="P873" i="1"/>
  <c r="P861" i="1"/>
  <c r="P857" i="1"/>
  <c r="P849" i="1"/>
  <c r="P845" i="1"/>
  <c r="P841" i="1"/>
  <c r="P837" i="1"/>
  <c r="P833" i="1"/>
  <c r="P829" i="1"/>
  <c r="P825" i="1"/>
  <c r="P821" i="1"/>
  <c r="P817" i="1"/>
  <c r="P813" i="1"/>
  <c r="P809" i="1"/>
  <c r="P805" i="1"/>
  <c r="P801" i="1"/>
  <c r="P797" i="1"/>
  <c r="P793" i="1"/>
  <c r="P789" i="1"/>
  <c r="P785" i="1"/>
  <c r="P781" i="1"/>
  <c r="P777" i="1"/>
  <c r="P773" i="1"/>
  <c r="P769" i="1"/>
  <c r="P765" i="1"/>
  <c r="P761" i="1"/>
  <c r="P757" i="1"/>
  <c r="P753" i="1"/>
  <c r="P749" i="1"/>
  <c r="P745" i="1"/>
  <c r="P741" i="1"/>
  <c r="P737" i="1"/>
  <c r="P733" i="1"/>
  <c r="P729" i="1"/>
  <c r="P725" i="1"/>
  <c r="P721" i="1"/>
  <c r="P717" i="1"/>
  <c r="P713" i="1"/>
  <c r="P709" i="1"/>
  <c r="P705" i="1"/>
  <c r="P701" i="1"/>
  <c r="P697" i="1"/>
  <c r="P693" i="1"/>
  <c r="P689" i="1"/>
  <c r="P685" i="1"/>
  <c r="P681" i="1"/>
  <c r="P677" i="1"/>
  <c r="P673" i="1"/>
  <c r="P669" i="1"/>
  <c r="P665" i="1"/>
  <c r="P661" i="1"/>
  <c r="P653" i="1"/>
  <c r="P649" i="1"/>
  <c r="P645" i="1"/>
  <c r="P641" i="1"/>
  <c r="P637" i="1"/>
  <c r="P633" i="1"/>
  <c r="P629" i="1"/>
  <c r="P625" i="1"/>
  <c r="P621" i="1"/>
  <c r="P617" i="1"/>
  <c r="P613" i="1"/>
  <c r="P609" i="1"/>
  <c r="P605" i="1"/>
  <c r="P601" i="1"/>
  <c r="P597" i="1"/>
  <c r="P593" i="1"/>
  <c r="P589" i="1"/>
  <c r="P585" i="1"/>
  <c r="P581" i="1"/>
  <c r="P577" i="1"/>
  <c r="P573" i="1"/>
  <c r="P569" i="1"/>
  <c r="P565" i="1"/>
  <c r="P561" i="1"/>
  <c r="P557" i="1"/>
  <c r="P553" i="1"/>
  <c r="P549" i="1"/>
  <c r="P545" i="1"/>
  <c r="P541" i="1"/>
  <c r="P537" i="1"/>
  <c r="P533" i="1"/>
  <c r="P529" i="1"/>
  <c r="P525" i="1"/>
  <c r="P521" i="1"/>
  <c r="P517" i="1"/>
  <c r="P513" i="1"/>
  <c r="P509" i="1"/>
  <c r="P505" i="1"/>
  <c r="P501" i="1"/>
  <c r="P497" i="1"/>
  <c r="P493" i="1"/>
  <c r="P489" i="1"/>
  <c r="P485" i="1"/>
  <c r="P4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5" i="1"/>
  <c r="P341" i="1"/>
  <c r="P337" i="1"/>
  <c r="P333" i="1"/>
  <c r="P329" i="1"/>
  <c r="P325" i="1"/>
  <c r="P321" i="1"/>
  <c r="P317" i="1"/>
  <c r="P313" i="1"/>
  <c r="P309" i="1"/>
  <c r="P305" i="1"/>
  <c r="P301" i="1"/>
  <c r="P297" i="1"/>
  <c r="P293" i="1"/>
  <c r="P289" i="1"/>
  <c r="P285" i="1"/>
  <c r="P281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225" i="1"/>
  <c r="P221" i="1"/>
  <c r="P218" i="1"/>
  <c r="P214" i="1"/>
  <c r="P210" i="1"/>
  <c r="P206" i="1"/>
  <c r="P202" i="1"/>
  <c r="P198" i="1"/>
  <c r="P194" i="1"/>
  <c r="P190" i="1"/>
  <c r="P186" i="1"/>
  <c r="P182" i="1"/>
  <c r="P178" i="1"/>
  <c r="P174" i="1"/>
  <c r="P170" i="1"/>
  <c r="P165" i="1"/>
  <c r="P161" i="1"/>
  <c r="P157" i="1"/>
  <c r="P153" i="1"/>
  <c r="P149" i="1"/>
  <c r="P145" i="1"/>
  <c r="P141" i="1"/>
  <c r="P137" i="1"/>
  <c r="P133" i="1"/>
  <c r="P129" i="1"/>
  <c r="P125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7" i="1"/>
  <c r="P53" i="1"/>
  <c r="P49" i="1"/>
  <c r="P45" i="1"/>
  <c r="P41" i="1"/>
  <c r="P37" i="1"/>
  <c r="P33" i="1"/>
  <c r="P29" i="1"/>
  <c r="P24" i="1"/>
  <c r="P20" i="1"/>
  <c r="P16" i="1"/>
  <c r="P12" i="1"/>
  <c r="P8" i="1"/>
  <c r="P4" i="1"/>
  <c r="P877" i="1"/>
  <c r="P869" i="1"/>
  <c r="P865" i="1"/>
  <c r="P853" i="1"/>
  <c r="P657" i="1"/>
  <c r="P1923" i="1"/>
  <c r="P1918" i="1"/>
  <c r="P1914" i="1"/>
  <c r="P1910" i="1"/>
  <c r="P1906" i="1"/>
  <c r="P1902" i="1"/>
  <c r="P1898" i="1"/>
  <c r="P1894" i="1"/>
  <c r="P1890" i="1"/>
  <c r="P1886" i="1"/>
  <c r="P1882" i="1"/>
  <c r="P1878" i="1"/>
  <c r="P1874" i="1"/>
  <c r="P1870" i="1"/>
  <c r="P1866" i="1"/>
  <c r="P1862" i="1"/>
  <c r="P1858" i="1"/>
  <c r="P1854" i="1"/>
  <c r="P1850" i="1"/>
  <c r="P1846" i="1"/>
  <c r="P1842" i="1"/>
  <c r="P1838" i="1"/>
  <c r="P1834" i="1"/>
  <c r="P1830" i="1"/>
  <c r="P1826" i="1"/>
  <c r="P1822" i="1"/>
  <c r="P1818" i="1"/>
  <c r="P1814" i="1"/>
  <c r="P1810" i="1"/>
  <c r="P1804" i="1"/>
  <c r="P1800" i="1"/>
  <c r="P1796" i="1"/>
  <c r="P1792" i="1"/>
  <c r="P1788" i="1"/>
  <c r="P1784" i="1"/>
  <c r="P1780" i="1"/>
  <c r="P1776" i="1"/>
  <c r="P1772" i="1"/>
  <c r="P1768" i="1"/>
  <c r="P1764" i="1"/>
  <c r="P1760" i="1"/>
  <c r="P1756" i="1"/>
  <c r="P1752" i="1"/>
  <c r="P1748" i="1"/>
  <c r="P1744" i="1"/>
  <c r="P1740" i="1"/>
  <c r="P1736" i="1"/>
  <c r="P1732" i="1"/>
  <c r="P1728" i="1"/>
  <c r="P1724" i="1"/>
  <c r="P1720" i="1"/>
  <c r="P1716" i="1"/>
  <c r="P1712" i="1"/>
  <c r="P1708" i="1"/>
  <c r="P1704" i="1"/>
  <c r="P1700" i="1"/>
  <c r="P1696" i="1"/>
  <c r="P1692" i="1"/>
  <c r="P1688" i="1"/>
  <c r="P1684" i="1"/>
  <c r="P1680" i="1"/>
  <c r="P1676" i="1"/>
  <c r="P1672" i="1"/>
  <c r="P1668" i="1"/>
  <c r="P1664" i="1"/>
  <c r="P1660" i="1"/>
  <c r="P1656" i="1"/>
  <c r="P1652" i="1"/>
  <c r="P1648" i="1"/>
  <c r="P1644" i="1"/>
  <c r="P1640" i="1"/>
  <c r="P1636" i="1"/>
  <c r="P1632" i="1"/>
  <c r="P1628" i="1"/>
  <c r="P1624" i="1"/>
  <c r="P1620" i="1"/>
  <c r="P1616" i="1"/>
  <c r="P1612" i="1"/>
  <c r="P1608" i="1"/>
  <c r="P1604" i="1"/>
  <c r="P1600" i="1"/>
  <c r="P1596" i="1"/>
  <c r="P1592" i="1"/>
  <c r="P1588" i="1"/>
  <c r="P1584" i="1"/>
  <c r="P1580" i="1"/>
  <c r="P1576" i="1"/>
  <c r="P1572" i="1"/>
  <c r="P1568" i="1"/>
  <c r="P1564" i="1"/>
  <c r="P1560" i="1"/>
  <c r="P1556" i="1"/>
  <c r="P1552" i="1"/>
  <c r="P1548" i="1"/>
  <c r="P1544" i="1"/>
  <c r="P1540" i="1"/>
  <c r="P1536" i="1"/>
  <c r="P1532" i="1"/>
  <c r="P1528" i="1"/>
  <c r="P1524" i="1"/>
  <c r="P1520" i="1"/>
  <c r="P1516" i="1"/>
  <c r="P1512" i="1"/>
  <c r="P1508" i="1"/>
  <c r="P1504" i="1"/>
  <c r="P1500" i="1"/>
  <c r="P1496" i="1"/>
  <c r="P1492" i="1"/>
  <c r="P1488" i="1"/>
  <c r="P1484" i="1"/>
  <c r="P1480" i="1"/>
  <c r="P1476" i="1"/>
  <c r="P1472" i="1"/>
  <c r="P1468" i="1"/>
  <c r="P1464" i="1"/>
  <c r="P1460" i="1"/>
  <c r="P1456" i="1"/>
  <c r="P1452" i="1"/>
  <c r="P1448" i="1"/>
  <c r="P1444" i="1"/>
  <c r="P1440" i="1"/>
  <c r="P1436" i="1"/>
  <c r="P1432" i="1"/>
  <c r="P1428" i="1"/>
  <c r="P1424" i="1"/>
  <c r="P1420" i="1"/>
  <c r="P1416" i="1"/>
  <c r="P1412" i="1"/>
  <c r="P1408" i="1"/>
  <c r="P1404" i="1"/>
  <c r="P1400" i="1"/>
  <c r="P1396" i="1"/>
  <c r="P1392" i="1"/>
  <c r="P1388" i="1"/>
  <c r="P1384" i="1"/>
  <c r="P1380" i="1"/>
  <c r="P1376" i="1"/>
  <c r="P1372" i="1"/>
  <c r="P1368" i="1"/>
  <c r="P1364" i="1"/>
  <c r="P1360" i="1"/>
  <c r="P1356" i="1"/>
  <c r="P1352" i="1"/>
  <c r="P1348" i="1"/>
  <c r="P1344" i="1"/>
  <c r="P1340" i="1"/>
  <c r="P1336" i="1"/>
  <c r="P1332" i="1"/>
  <c r="P1328" i="1"/>
  <c r="P1324" i="1"/>
  <c r="P1320" i="1"/>
  <c r="P1316" i="1"/>
  <c r="P1312" i="1"/>
  <c r="P1308" i="1"/>
  <c r="P1304" i="1"/>
  <c r="P1300" i="1"/>
  <c r="P1296" i="1"/>
  <c r="P1292" i="1"/>
  <c r="P1288" i="1"/>
  <c r="P1284" i="1"/>
  <c r="P1280" i="1"/>
  <c r="P1276" i="1"/>
  <c r="P1272" i="1"/>
  <c r="P1268" i="1"/>
  <c r="P1264" i="1"/>
  <c r="P1260" i="1"/>
  <c r="P1256" i="1"/>
  <c r="P1252" i="1"/>
  <c r="P1248" i="1"/>
  <c r="P1244" i="1"/>
  <c r="P1240" i="1"/>
  <c r="P1236" i="1"/>
  <c r="P1232" i="1"/>
  <c r="P1228" i="1"/>
  <c r="P1224" i="1"/>
  <c r="P1220" i="1"/>
  <c r="P1216" i="1"/>
  <c r="P1212" i="1"/>
  <c r="P1208" i="1"/>
  <c r="P1204" i="1"/>
  <c r="P1200" i="1"/>
  <c r="P1196" i="1"/>
  <c r="P1192" i="1"/>
  <c r="P1188" i="1"/>
  <c r="P1184" i="1"/>
  <c r="P1180" i="1"/>
  <c r="P1176" i="1"/>
  <c r="P1172" i="1"/>
  <c r="P1168" i="1"/>
  <c r="P1164" i="1"/>
  <c r="P1160" i="1"/>
  <c r="P1156" i="1"/>
  <c r="P1152" i="1"/>
  <c r="P1148" i="1"/>
  <c r="P1144" i="1"/>
  <c r="P1140" i="1"/>
  <c r="P1136" i="1"/>
  <c r="P1132" i="1"/>
  <c r="P1128" i="1"/>
  <c r="P1124" i="1"/>
  <c r="P1120" i="1"/>
  <c r="P1116" i="1"/>
  <c r="P1112" i="1"/>
  <c r="P1108" i="1"/>
  <c r="P1104" i="1"/>
  <c r="P1100" i="1"/>
  <c r="P1096" i="1"/>
  <c r="P1092" i="1"/>
  <c r="P1088" i="1"/>
  <c r="P1084" i="1"/>
  <c r="P1080" i="1"/>
  <c r="P1076" i="1"/>
  <c r="P1072" i="1"/>
  <c r="P1068" i="1"/>
  <c r="P1064" i="1"/>
  <c r="P1060" i="1"/>
  <c r="P1056" i="1"/>
  <c r="P1052" i="1"/>
  <c r="P1048" i="1"/>
  <c r="P1044" i="1"/>
  <c r="P1040" i="1"/>
  <c r="P1036" i="1"/>
  <c r="P1032" i="1"/>
  <c r="P1028" i="1"/>
  <c r="P1024" i="1"/>
  <c r="P1020" i="1"/>
  <c r="P1016" i="1"/>
  <c r="P1012" i="1"/>
  <c r="P1008" i="1"/>
  <c r="P1004" i="1"/>
  <c r="P1000" i="1"/>
  <c r="P996" i="1"/>
  <c r="P992" i="1"/>
  <c r="P988" i="1"/>
  <c r="P984" i="1"/>
  <c r="P980" i="1"/>
  <c r="P976" i="1"/>
  <c r="P972" i="1"/>
  <c r="P968" i="1"/>
  <c r="P964" i="1"/>
  <c r="P960" i="1"/>
  <c r="P956" i="1"/>
  <c r="P952" i="1"/>
  <c r="P948" i="1"/>
  <c r="P944" i="1"/>
  <c r="P940" i="1"/>
  <c r="P936" i="1"/>
  <c r="P932" i="1"/>
  <c r="P928" i="1"/>
  <c r="P924" i="1"/>
  <c r="P920" i="1"/>
  <c r="P916" i="1"/>
  <c r="P912" i="1"/>
  <c r="P908" i="1"/>
  <c r="P904" i="1"/>
  <c r="P900" i="1"/>
  <c r="P896" i="1"/>
  <c r="P892" i="1"/>
  <c r="P888" i="1"/>
  <c r="P884" i="1"/>
  <c r="P880" i="1"/>
  <c r="P876" i="1"/>
  <c r="P872" i="1"/>
  <c r="P868" i="1"/>
  <c r="P864" i="1"/>
  <c r="P860" i="1"/>
  <c r="P856" i="1"/>
  <c r="P852" i="1"/>
  <c r="P848" i="1"/>
  <c r="P844" i="1"/>
  <c r="P840" i="1"/>
  <c r="P836" i="1"/>
  <c r="P832" i="1"/>
  <c r="P828" i="1"/>
  <c r="P824" i="1"/>
  <c r="P820" i="1"/>
  <c r="P816" i="1"/>
  <c r="P812" i="1"/>
  <c r="P808" i="1"/>
  <c r="P804" i="1"/>
  <c r="P800" i="1"/>
  <c r="P796" i="1"/>
  <c r="P792" i="1"/>
  <c r="P788" i="1"/>
  <c r="P784" i="1"/>
  <c r="P780" i="1"/>
  <c r="P776" i="1"/>
  <c r="P772" i="1"/>
  <c r="P768" i="1"/>
  <c r="P764" i="1"/>
  <c r="P760" i="1"/>
  <c r="P756" i="1"/>
  <c r="P752" i="1"/>
  <c r="P1922" i="1"/>
  <c r="P1921" i="1"/>
  <c r="P1917" i="1"/>
  <c r="P1913" i="1"/>
  <c r="P1909" i="1"/>
  <c r="P1905" i="1"/>
  <c r="P1901" i="1"/>
  <c r="P1897" i="1"/>
  <c r="P1893" i="1"/>
  <c r="P1889" i="1"/>
  <c r="P1885" i="1"/>
  <c r="P1881" i="1"/>
  <c r="P1877" i="1"/>
  <c r="P1873" i="1"/>
  <c r="P1869" i="1"/>
  <c r="P1865" i="1"/>
  <c r="P1861" i="1"/>
  <c r="P1857" i="1"/>
  <c r="P1853" i="1"/>
  <c r="P1849" i="1"/>
  <c r="P1845" i="1"/>
  <c r="P1841" i="1"/>
  <c r="P1837" i="1"/>
  <c r="P1833" i="1"/>
  <c r="P1829" i="1"/>
  <c r="P1825" i="1"/>
  <c r="P1821" i="1"/>
  <c r="P1817" i="1"/>
  <c r="P1813" i="1"/>
  <c r="P1809" i="1"/>
  <c r="P1803" i="1"/>
  <c r="P1799" i="1"/>
  <c r="P1795" i="1"/>
  <c r="P1791" i="1"/>
  <c r="P1787" i="1"/>
  <c r="P1783" i="1"/>
  <c r="P1779" i="1"/>
  <c r="P1775" i="1"/>
  <c r="P1771" i="1"/>
  <c r="P1767" i="1"/>
  <c r="P1763" i="1"/>
  <c r="P1759" i="1"/>
  <c r="P1755" i="1"/>
  <c r="P1751" i="1"/>
  <c r="P1747" i="1"/>
  <c r="P1743" i="1"/>
  <c r="P1739" i="1"/>
  <c r="P1735" i="1"/>
  <c r="P1731" i="1"/>
  <c r="P1727" i="1"/>
  <c r="P1723" i="1"/>
  <c r="P1719" i="1"/>
  <c r="P1715" i="1"/>
  <c r="P1711" i="1"/>
  <c r="P1707" i="1"/>
  <c r="P1703" i="1"/>
  <c r="P1699" i="1"/>
  <c r="P1695" i="1"/>
  <c r="P1691" i="1"/>
  <c r="P1687" i="1"/>
  <c r="P1683" i="1"/>
  <c r="P1679" i="1"/>
  <c r="P1675" i="1"/>
  <c r="P1671" i="1"/>
  <c r="P1667" i="1"/>
  <c r="P1663" i="1"/>
  <c r="P1659" i="1"/>
  <c r="P1655" i="1"/>
  <c r="P1651" i="1"/>
  <c r="P1647" i="1"/>
  <c r="P1643" i="1"/>
  <c r="P1639" i="1"/>
  <c r="P1635" i="1"/>
  <c r="P1631" i="1"/>
  <c r="P1627" i="1"/>
  <c r="P1623" i="1"/>
  <c r="P1619" i="1"/>
  <c r="P1615" i="1"/>
  <c r="P1611" i="1"/>
  <c r="P1607" i="1"/>
  <c r="P1603" i="1"/>
  <c r="P1599" i="1"/>
  <c r="P1595" i="1"/>
  <c r="P1591" i="1"/>
  <c r="P1587" i="1"/>
  <c r="P1583" i="1"/>
  <c r="P1579" i="1"/>
  <c r="P1575" i="1"/>
  <c r="P1571" i="1"/>
  <c r="P1567" i="1"/>
  <c r="P1563" i="1"/>
  <c r="P1559" i="1"/>
  <c r="P1555" i="1"/>
  <c r="P1551" i="1"/>
  <c r="P1547" i="1"/>
  <c r="P1543" i="1"/>
  <c r="P1539" i="1"/>
  <c r="P1535" i="1"/>
  <c r="P1531" i="1"/>
  <c r="P1527" i="1"/>
  <c r="P1523" i="1"/>
  <c r="P1519" i="1"/>
  <c r="P1515" i="1"/>
  <c r="P1511" i="1"/>
  <c r="P1507" i="1"/>
  <c r="P1503" i="1"/>
  <c r="P1499" i="1"/>
  <c r="P1495" i="1"/>
  <c r="P1491" i="1"/>
  <c r="P1487" i="1"/>
  <c r="P1483" i="1"/>
  <c r="P1479" i="1"/>
  <c r="P1475" i="1"/>
  <c r="P1471" i="1"/>
  <c r="P1467" i="1"/>
  <c r="P1463" i="1"/>
  <c r="P1459" i="1"/>
  <c r="P1455" i="1"/>
  <c r="P1451" i="1"/>
  <c r="P1447" i="1"/>
  <c r="P1443" i="1"/>
  <c r="P1439" i="1"/>
  <c r="P1435" i="1"/>
  <c r="P1431" i="1"/>
  <c r="P1427" i="1"/>
  <c r="P1423" i="1"/>
  <c r="P1419" i="1"/>
  <c r="P1415" i="1"/>
  <c r="P1411" i="1"/>
  <c r="P1407" i="1"/>
  <c r="P1403" i="1"/>
  <c r="P1399" i="1"/>
  <c r="P1395" i="1"/>
  <c r="P1391" i="1"/>
  <c r="P1387" i="1"/>
  <c r="P1383" i="1"/>
  <c r="P1379" i="1"/>
  <c r="P1375" i="1"/>
  <c r="P1371" i="1"/>
  <c r="P1367" i="1"/>
  <c r="P1363" i="1"/>
  <c r="P1359" i="1"/>
  <c r="P1355" i="1"/>
  <c r="P1351" i="1"/>
  <c r="P1347" i="1"/>
  <c r="P1343" i="1"/>
  <c r="P1339" i="1"/>
  <c r="P1335" i="1"/>
  <c r="P1331" i="1"/>
  <c r="P1327" i="1"/>
  <c r="P1323" i="1"/>
  <c r="P1319" i="1"/>
  <c r="P1315" i="1"/>
  <c r="P1311" i="1"/>
  <c r="P1307" i="1"/>
  <c r="P1303" i="1"/>
  <c r="P1299" i="1"/>
  <c r="P1295" i="1"/>
  <c r="P1291" i="1"/>
  <c r="P1287" i="1"/>
  <c r="P1283" i="1"/>
  <c r="P1279" i="1"/>
  <c r="P1275" i="1"/>
  <c r="P1271" i="1"/>
  <c r="P1267" i="1"/>
  <c r="P1263" i="1"/>
  <c r="P1259" i="1"/>
  <c r="P1255" i="1"/>
  <c r="P1251" i="1"/>
  <c r="P1247" i="1"/>
  <c r="P1243" i="1"/>
  <c r="P1239" i="1"/>
  <c r="P1235" i="1"/>
  <c r="P1231" i="1"/>
  <c r="P1227" i="1"/>
  <c r="P1223" i="1"/>
  <c r="P1219" i="1"/>
  <c r="P1215" i="1"/>
  <c r="P1211" i="1"/>
  <c r="P1207" i="1"/>
  <c r="P1203" i="1"/>
  <c r="P1199" i="1"/>
  <c r="P1195" i="1"/>
  <c r="P1191" i="1"/>
  <c r="P1187" i="1"/>
  <c r="P1183" i="1"/>
  <c r="P1179" i="1"/>
  <c r="P1175" i="1"/>
  <c r="P1171" i="1"/>
  <c r="P1167" i="1"/>
  <c r="P1163" i="1"/>
  <c r="P1159" i="1"/>
  <c r="P1155" i="1"/>
  <c r="P1151" i="1"/>
  <c r="P1147" i="1"/>
  <c r="P1143" i="1"/>
  <c r="P1139" i="1"/>
  <c r="P1135" i="1"/>
  <c r="P1131" i="1"/>
  <c r="P1127" i="1"/>
  <c r="P1123" i="1"/>
  <c r="P1119" i="1"/>
  <c r="P1115" i="1"/>
  <c r="P1111" i="1"/>
  <c r="P1107" i="1"/>
  <c r="P1103" i="1"/>
  <c r="P1099" i="1"/>
  <c r="P1095" i="1"/>
  <c r="P1091" i="1"/>
  <c r="P1087" i="1"/>
  <c r="P1083" i="1"/>
  <c r="P1079" i="1"/>
  <c r="P1075" i="1"/>
  <c r="P1071" i="1"/>
  <c r="P1067" i="1"/>
  <c r="P1063" i="1"/>
  <c r="P1059" i="1"/>
  <c r="P1055" i="1"/>
  <c r="P1051" i="1"/>
  <c r="P1047" i="1"/>
  <c r="P1043" i="1"/>
  <c r="P1039" i="1"/>
  <c r="P1035" i="1"/>
  <c r="P1031" i="1"/>
  <c r="P1027" i="1"/>
  <c r="P1023" i="1"/>
  <c r="P1019" i="1"/>
  <c r="P1015" i="1"/>
  <c r="P1011" i="1"/>
  <c r="P1007" i="1"/>
  <c r="P1003" i="1"/>
  <c r="P999" i="1"/>
  <c r="P995" i="1"/>
  <c r="P991" i="1"/>
  <c r="P987" i="1"/>
  <c r="P983" i="1"/>
  <c r="P979" i="1"/>
  <c r="P975" i="1"/>
  <c r="P971" i="1"/>
  <c r="P967" i="1"/>
  <c r="P963" i="1"/>
  <c r="P959" i="1"/>
  <c r="P955" i="1"/>
  <c r="P951" i="1"/>
  <c r="P947" i="1"/>
  <c r="P943" i="1"/>
  <c r="P939" i="1"/>
  <c r="P935" i="1"/>
  <c r="P931" i="1"/>
  <c r="P927" i="1"/>
  <c r="P923" i="1"/>
  <c r="P919" i="1"/>
  <c r="P915" i="1"/>
  <c r="P911" i="1"/>
  <c r="P907" i="1"/>
  <c r="P903" i="1"/>
  <c r="P899" i="1"/>
  <c r="P895" i="1"/>
  <c r="P891" i="1"/>
  <c r="P887" i="1"/>
  <c r="P883" i="1"/>
  <c r="P879" i="1"/>
  <c r="P875" i="1"/>
  <c r="P871" i="1"/>
  <c r="P867" i="1"/>
  <c r="P863" i="1"/>
  <c r="P859" i="1"/>
  <c r="P855" i="1"/>
  <c r="P851" i="1"/>
  <c r="P847" i="1"/>
  <c r="P843" i="1"/>
  <c r="P839" i="1"/>
  <c r="P835" i="1"/>
  <c r="P831" i="1"/>
  <c r="P827" i="1"/>
  <c r="P823" i="1"/>
  <c r="P819" i="1"/>
  <c r="P815" i="1"/>
  <c r="P811" i="1"/>
  <c r="P807" i="1"/>
  <c r="P803" i="1"/>
  <c r="P799" i="1"/>
  <c r="P795" i="1"/>
  <c r="P791" i="1"/>
  <c r="P787" i="1"/>
  <c r="P783" i="1"/>
  <c r="P779" i="1"/>
  <c r="P775" i="1"/>
  <c r="P771" i="1"/>
  <c r="P767" i="1"/>
  <c r="P763" i="1"/>
  <c r="P759" i="1"/>
  <c r="P755" i="1"/>
  <c r="P751" i="1"/>
  <c r="P747" i="1"/>
  <c r="P743" i="1"/>
  <c r="P739" i="1"/>
  <c r="P735" i="1"/>
  <c r="P731" i="1"/>
  <c r="P727" i="1"/>
  <c r="P723" i="1"/>
  <c r="P719" i="1"/>
  <c r="P715" i="1"/>
  <c r="P711" i="1"/>
  <c r="P707" i="1"/>
  <c r="P703" i="1"/>
  <c r="P699" i="1"/>
  <c r="P695" i="1"/>
  <c r="P691" i="1"/>
  <c r="P687" i="1"/>
  <c r="P683" i="1"/>
  <c r="P679" i="1"/>
  <c r="P675" i="1"/>
  <c r="P671" i="1"/>
  <c r="P667" i="1"/>
  <c r="P663" i="1"/>
  <c r="P659" i="1"/>
  <c r="P655" i="1"/>
  <c r="P651" i="1"/>
  <c r="P647" i="1"/>
  <c r="P643" i="1"/>
  <c r="P639" i="1"/>
  <c r="P635" i="1"/>
  <c r="P631" i="1"/>
  <c r="P627" i="1"/>
  <c r="P623" i="1"/>
  <c r="P619" i="1"/>
  <c r="P615" i="1"/>
  <c r="P611" i="1"/>
  <c r="P607" i="1"/>
  <c r="P603" i="1"/>
  <c r="P599" i="1"/>
  <c r="P595" i="1"/>
  <c r="P591" i="1"/>
  <c r="P587" i="1"/>
  <c r="P583" i="1"/>
  <c r="P579" i="1"/>
  <c r="P575" i="1"/>
  <c r="P571" i="1"/>
  <c r="P567" i="1"/>
  <c r="P563" i="1"/>
  <c r="P559" i="1"/>
  <c r="P555" i="1"/>
  <c r="P551" i="1"/>
  <c r="P547" i="1"/>
  <c r="P543" i="1"/>
  <c r="P539" i="1"/>
  <c r="P535" i="1"/>
  <c r="P531" i="1"/>
  <c r="P527" i="1"/>
  <c r="P523" i="1"/>
  <c r="P519" i="1"/>
  <c r="P515" i="1"/>
  <c r="P511" i="1"/>
  <c r="P507" i="1"/>
  <c r="P503" i="1"/>
  <c r="P499" i="1"/>
  <c r="P495" i="1"/>
  <c r="P491" i="1"/>
  <c r="P487" i="1"/>
  <c r="P483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3" i="1"/>
  <c r="P159" i="1"/>
  <c r="P155" i="1"/>
  <c r="P151" i="1"/>
  <c r="P147" i="1"/>
  <c r="P143" i="1"/>
  <c r="P139" i="1"/>
  <c r="P135" i="1"/>
  <c r="P131" i="1"/>
  <c r="P127" i="1"/>
  <c r="P123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748" i="1"/>
  <c r="P744" i="1"/>
  <c r="P740" i="1"/>
  <c r="P736" i="1"/>
  <c r="P732" i="1"/>
  <c r="P728" i="1"/>
  <c r="P724" i="1"/>
  <c r="P720" i="1"/>
  <c r="P716" i="1"/>
  <c r="P712" i="1"/>
  <c r="P708" i="1"/>
  <c r="P704" i="1"/>
  <c r="P700" i="1"/>
  <c r="P696" i="1"/>
  <c r="P692" i="1"/>
  <c r="P688" i="1"/>
  <c r="P684" i="1"/>
  <c r="P680" i="1"/>
  <c r="P676" i="1"/>
  <c r="P672" i="1"/>
  <c r="P668" i="1"/>
  <c r="P664" i="1"/>
  <c r="P660" i="1"/>
  <c r="P656" i="1"/>
  <c r="P652" i="1"/>
  <c r="P648" i="1"/>
  <c r="P644" i="1"/>
  <c r="P640" i="1"/>
  <c r="P636" i="1"/>
  <c r="P632" i="1"/>
  <c r="P628" i="1"/>
  <c r="P624" i="1"/>
  <c r="P620" i="1"/>
  <c r="P616" i="1"/>
  <c r="P612" i="1"/>
  <c r="P608" i="1"/>
  <c r="P604" i="1"/>
  <c r="P600" i="1"/>
  <c r="P596" i="1"/>
  <c r="P592" i="1"/>
  <c r="P588" i="1"/>
  <c r="P584" i="1"/>
  <c r="P580" i="1"/>
  <c r="P576" i="1"/>
  <c r="P572" i="1"/>
  <c r="P568" i="1"/>
  <c r="P564" i="1"/>
  <c r="P560" i="1"/>
  <c r="P556" i="1"/>
  <c r="P552" i="1"/>
  <c r="P548" i="1"/>
  <c r="P544" i="1"/>
  <c r="P540" i="1"/>
  <c r="P536" i="1"/>
  <c r="P532" i="1"/>
  <c r="P528" i="1"/>
  <c r="P524" i="1"/>
  <c r="P520" i="1"/>
  <c r="P516" i="1"/>
  <c r="P512" i="1"/>
  <c r="P508" i="1"/>
  <c r="P504" i="1"/>
  <c r="P500" i="1"/>
  <c r="P496" i="1"/>
  <c r="P492" i="1"/>
  <c r="P488" i="1"/>
  <c r="P484" i="1"/>
  <c r="P480" i="1"/>
  <c r="P476" i="1"/>
  <c r="P472" i="1"/>
  <c r="P468" i="1"/>
  <c r="P464" i="1"/>
  <c r="P460" i="1"/>
  <c r="P456" i="1"/>
  <c r="P452" i="1"/>
  <c r="P448" i="1"/>
  <c r="P444" i="1"/>
  <c r="P440" i="1"/>
  <c r="P436" i="1"/>
  <c r="P432" i="1"/>
  <c r="P428" i="1"/>
  <c r="P424" i="1"/>
  <c r="P420" i="1"/>
  <c r="P416" i="1"/>
  <c r="P412" i="1"/>
  <c r="P408" i="1"/>
  <c r="P404" i="1"/>
  <c r="P400" i="1"/>
  <c r="P396" i="1"/>
  <c r="P392" i="1"/>
  <c r="P388" i="1"/>
  <c r="P384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8" i="1"/>
  <c r="P264" i="1"/>
  <c r="P260" i="1"/>
  <c r="P256" i="1"/>
  <c r="P252" i="1"/>
  <c r="P248" i="1"/>
  <c r="P244" i="1"/>
  <c r="P240" i="1"/>
  <c r="P236" i="1"/>
  <c r="P232" i="1"/>
  <c r="P228" i="1"/>
  <c r="P224" i="1"/>
  <c r="P220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4" i="1"/>
  <c r="P160" i="1"/>
  <c r="P156" i="1"/>
  <c r="P152" i="1"/>
  <c r="P148" i="1"/>
  <c r="P144" i="1"/>
  <c r="P140" i="1"/>
  <c r="P136" i="1"/>
  <c r="P132" i="1"/>
  <c r="P128" i="1"/>
  <c r="P124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60" i="1"/>
  <c r="P56" i="1"/>
  <c r="P59" i="1"/>
  <c r="P55" i="1"/>
  <c r="P51" i="1"/>
  <c r="P47" i="1"/>
  <c r="P43" i="1"/>
  <c r="P39" i="1"/>
  <c r="P35" i="1"/>
  <c r="P31" i="1"/>
  <c r="P26" i="1"/>
  <c r="P22" i="1"/>
  <c r="P18" i="1"/>
  <c r="P14" i="1"/>
  <c r="P10" i="1"/>
  <c r="P6" i="1"/>
  <c r="P2" i="1"/>
  <c r="P52" i="1"/>
  <c r="P48" i="1"/>
  <c r="P44" i="1"/>
  <c r="P40" i="1"/>
  <c r="P36" i="1"/>
  <c r="P32" i="1"/>
  <c r="P28" i="1"/>
  <c r="P27" i="1"/>
  <c r="P23" i="1"/>
  <c r="P19" i="1"/>
  <c r="P15" i="1"/>
  <c r="P11" i="1"/>
  <c r="P7" i="1"/>
  <c r="P3" i="1"/>
  <c r="F1" i="7"/>
  <c r="N1814" i="1"/>
  <c r="O1814" i="1"/>
  <c r="N1810" i="1"/>
  <c r="O1810" i="1"/>
  <c r="N960" i="1"/>
  <c r="O960" i="1"/>
  <c r="N956" i="1"/>
  <c r="O956" i="1"/>
  <c r="N952" i="1"/>
  <c r="O952" i="1"/>
  <c r="N948" i="1"/>
  <c r="O948" i="1"/>
  <c r="N944" i="1"/>
  <c r="O944" i="1"/>
  <c r="N940" i="1"/>
  <c r="O940" i="1"/>
  <c r="N936" i="1"/>
  <c r="O936" i="1"/>
  <c r="N932" i="1"/>
  <c r="O932" i="1"/>
  <c r="N928" i="1"/>
  <c r="O928" i="1"/>
  <c r="N924" i="1"/>
  <c r="O924" i="1"/>
  <c r="N920" i="1"/>
  <c r="O920" i="1"/>
  <c r="N916" i="1"/>
  <c r="O916" i="1"/>
  <c r="N912" i="1"/>
  <c r="O912" i="1"/>
  <c r="N908" i="1"/>
  <c r="O908" i="1"/>
  <c r="O228" i="1"/>
  <c r="N228" i="1"/>
  <c r="O224" i="1"/>
  <c r="N224" i="1"/>
  <c r="O220" i="1"/>
  <c r="N220" i="1"/>
  <c r="O217" i="1"/>
  <c r="N217" i="1"/>
  <c r="O213" i="1"/>
  <c r="N213" i="1"/>
  <c r="O209" i="1"/>
  <c r="N209" i="1"/>
  <c r="O205" i="1"/>
  <c r="N205" i="1"/>
  <c r="O201" i="1"/>
  <c r="N201" i="1"/>
  <c r="O197" i="1"/>
  <c r="N197" i="1"/>
  <c r="O193" i="1"/>
  <c r="N193" i="1"/>
  <c r="O189" i="1"/>
  <c r="N189" i="1"/>
  <c r="O185" i="1"/>
  <c r="N185" i="1"/>
  <c r="O181" i="1"/>
  <c r="N181" i="1"/>
  <c r="O177" i="1"/>
  <c r="N177" i="1"/>
  <c r="O173" i="1"/>
  <c r="N173" i="1"/>
  <c r="O169" i="1"/>
  <c r="N169" i="1"/>
  <c r="O164" i="1"/>
  <c r="N164" i="1"/>
  <c r="O160" i="1"/>
  <c r="N160" i="1"/>
  <c r="O156" i="1"/>
  <c r="N156" i="1"/>
  <c r="O152" i="1"/>
  <c r="N152" i="1"/>
  <c r="O148" i="1"/>
  <c r="N148" i="1"/>
  <c r="O144" i="1"/>
  <c r="N144" i="1"/>
  <c r="O140" i="1"/>
  <c r="N140" i="1"/>
  <c r="O136" i="1"/>
  <c r="N136" i="1"/>
  <c r="O132" i="1"/>
  <c r="N132" i="1"/>
  <c r="O128" i="1"/>
  <c r="N128" i="1"/>
  <c r="O124" i="1"/>
  <c r="N124" i="1"/>
  <c r="O121" i="1"/>
  <c r="N121" i="1"/>
  <c r="O117" i="1"/>
  <c r="N117" i="1"/>
  <c r="O113" i="1"/>
  <c r="N113" i="1"/>
  <c r="O109" i="1"/>
  <c r="N109" i="1"/>
  <c r="O105" i="1"/>
  <c r="N105" i="1"/>
  <c r="O101" i="1"/>
  <c r="N101" i="1"/>
  <c r="O97" i="1"/>
  <c r="N97" i="1"/>
  <c r="O93" i="1"/>
  <c r="N93" i="1"/>
  <c r="O89" i="1"/>
  <c r="N89" i="1"/>
  <c r="O85" i="1"/>
  <c r="N85" i="1"/>
  <c r="O81" i="1"/>
  <c r="N81" i="1"/>
  <c r="O77" i="1"/>
  <c r="N77" i="1"/>
  <c r="O73" i="1"/>
  <c r="N73" i="1"/>
  <c r="O69" i="1"/>
  <c r="N69" i="1"/>
  <c r="O65" i="1"/>
  <c r="N65" i="1"/>
  <c r="O61" i="1"/>
  <c r="N61" i="1"/>
  <c r="O60" i="1"/>
  <c r="N60" i="1"/>
  <c r="O56" i="1"/>
  <c r="N56" i="1"/>
  <c r="O52" i="1"/>
  <c r="N52" i="1"/>
  <c r="O48" i="1"/>
  <c r="N48" i="1"/>
  <c r="O44" i="1"/>
  <c r="N44" i="1"/>
  <c r="O40" i="1"/>
  <c r="N40" i="1"/>
  <c r="O36" i="1"/>
  <c r="N36" i="1"/>
  <c r="O32" i="1"/>
  <c r="N32" i="1"/>
  <c r="O28" i="1"/>
  <c r="N28" i="1"/>
  <c r="O27" i="1"/>
  <c r="N27" i="1"/>
  <c r="O23" i="1"/>
  <c r="N23" i="1"/>
  <c r="O19" i="1"/>
  <c r="N19" i="1"/>
  <c r="O15" i="1"/>
  <c r="N15" i="1"/>
  <c r="O11" i="1"/>
  <c r="N11" i="1"/>
  <c r="O7" i="1"/>
  <c r="N7" i="1"/>
  <c r="O3" i="1"/>
  <c r="N3" i="1"/>
  <c r="N1813" i="1"/>
  <c r="O1813" i="1"/>
  <c r="O1809" i="1"/>
  <c r="N1809" i="1"/>
  <c r="O959" i="1"/>
  <c r="N959" i="1"/>
  <c r="O955" i="1"/>
  <c r="N955" i="1"/>
  <c r="N951" i="1"/>
  <c r="O951" i="1"/>
  <c r="O947" i="1"/>
  <c r="N947" i="1"/>
  <c r="N943" i="1"/>
  <c r="O943" i="1"/>
  <c r="O939" i="1"/>
  <c r="N939" i="1"/>
  <c r="O935" i="1"/>
  <c r="N935" i="1"/>
  <c r="O931" i="1"/>
  <c r="N931" i="1"/>
  <c r="N927" i="1"/>
  <c r="O927" i="1"/>
  <c r="O923" i="1"/>
  <c r="N923" i="1"/>
  <c r="N919" i="1"/>
  <c r="O919" i="1"/>
  <c r="O915" i="1"/>
  <c r="N915" i="1"/>
  <c r="N911" i="1"/>
  <c r="O911" i="1"/>
  <c r="N227" i="1"/>
  <c r="O227" i="1"/>
  <c r="N223" i="1"/>
  <c r="O223" i="1"/>
  <c r="N219" i="1"/>
  <c r="O219" i="1"/>
  <c r="N216" i="1"/>
  <c r="O216" i="1"/>
  <c r="N212" i="1"/>
  <c r="O212" i="1"/>
  <c r="N208" i="1"/>
  <c r="O208" i="1"/>
  <c r="N204" i="1"/>
  <c r="O204" i="1"/>
  <c r="O200" i="1"/>
  <c r="N200" i="1"/>
  <c r="N196" i="1"/>
  <c r="O196" i="1"/>
  <c r="N192" i="1"/>
  <c r="O192" i="1"/>
  <c r="N188" i="1"/>
  <c r="O188" i="1"/>
  <c r="O184" i="1"/>
  <c r="N184" i="1"/>
  <c r="N180" i="1"/>
  <c r="O180" i="1"/>
  <c r="N176" i="1"/>
  <c r="O176" i="1"/>
  <c r="N172" i="1"/>
  <c r="O172" i="1"/>
  <c r="O168" i="1"/>
  <c r="N168" i="1"/>
  <c r="O163" i="1"/>
  <c r="N163" i="1"/>
  <c r="N159" i="1"/>
  <c r="O159" i="1"/>
  <c r="N155" i="1"/>
  <c r="O155" i="1"/>
  <c r="N151" i="1"/>
  <c r="O151" i="1"/>
  <c r="O147" i="1"/>
  <c r="N147" i="1"/>
  <c r="N143" i="1"/>
  <c r="O143" i="1"/>
  <c r="O139" i="1"/>
  <c r="N139" i="1"/>
  <c r="N135" i="1"/>
  <c r="O135" i="1"/>
  <c r="N131" i="1"/>
  <c r="O131" i="1"/>
  <c r="N127" i="1"/>
  <c r="O127" i="1"/>
  <c r="N123" i="1"/>
  <c r="O123" i="1"/>
  <c r="N120" i="1"/>
  <c r="O120" i="1"/>
  <c r="O116" i="1"/>
  <c r="N116" i="1"/>
  <c r="N112" i="1"/>
  <c r="O112" i="1"/>
  <c r="N108" i="1"/>
  <c r="O108" i="1"/>
  <c r="N104" i="1"/>
  <c r="O104" i="1"/>
  <c r="O100" i="1"/>
  <c r="N100" i="1"/>
  <c r="N96" i="1"/>
  <c r="O96" i="1"/>
  <c r="N92" i="1"/>
  <c r="O92" i="1"/>
  <c r="N88" i="1"/>
  <c r="O88" i="1"/>
  <c r="O84" i="1"/>
  <c r="N84" i="1"/>
  <c r="N80" i="1"/>
  <c r="O80" i="1"/>
  <c r="N76" i="1"/>
  <c r="O76" i="1"/>
  <c r="N72" i="1"/>
  <c r="O72" i="1"/>
  <c r="O68" i="1"/>
  <c r="N68" i="1"/>
  <c r="N64" i="1"/>
  <c r="O64" i="1"/>
  <c r="O59" i="1"/>
  <c r="N59" i="1"/>
  <c r="O55" i="1"/>
  <c r="N55" i="1"/>
  <c r="O51" i="1"/>
  <c r="N51" i="1"/>
  <c r="N47" i="1"/>
  <c r="O47" i="1"/>
  <c r="O43" i="1"/>
  <c r="N43" i="1"/>
  <c r="N39" i="1"/>
  <c r="O39" i="1"/>
  <c r="O35" i="1"/>
  <c r="N35" i="1"/>
  <c r="O31" i="1"/>
  <c r="N31" i="1"/>
  <c r="N26" i="1"/>
  <c r="O26" i="1"/>
  <c r="O22" i="1"/>
  <c r="N22" i="1"/>
  <c r="N18" i="1"/>
  <c r="O18" i="1"/>
  <c r="N14" i="1"/>
  <c r="O14" i="1"/>
  <c r="N10" i="1"/>
  <c r="O10" i="1"/>
  <c r="O6" i="1"/>
  <c r="N6" i="1"/>
  <c r="N2" i="1"/>
  <c r="O2" i="1"/>
  <c r="N1812" i="1"/>
  <c r="O1812" i="1"/>
  <c r="N954" i="1"/>
  <c r="O954" i="1"/>
  <c r="N942" i="1"/>
  <c r="O942" i="1"/>
  <c r="N930" i="1"/>
  <c r="O930" i="1"/>
  <c r="N922" i="1"/>
  <c r="O922" i="1"/>
  <c r="N910" i="1"/>
  <c r="O910" i="1"/>
  <c r="O226" i="1"/>
  <c r="N226" i="1"/>
  <c r="O222" i="1"/>
  <c r="N222" i="1"/>
  <c r="O215" i="1"/>
  <c r="N215" i="1"/>
  <c r="O211" i="1"/>
  <c r="N211" i="1"/>
  <c r="O207" i="1"/>
  <c r="N207" i="1"/>
  <c r="O203" i="1"/>
  <c r="N203" i="1"/>
  <c r="O199" i="1"/>
  <c r="N199" i="1"/>
  <c r="O195" i="1"/>
  <c r="N195" i="1"/>
  <c r="O191" i="1"/>
  <c r="N191" i="1"/>
  <c r="O187" i="1"/>
  <c r="N187" i="1"/>
  <c r="O183" i="1"/>
  <c r="N183" i="1"/>
  <c r="O179" i="1"/>
  <c r="N179" i="1"/>
  <c r="O175" i="1"/>
  <c r="N175" i="1"/>
  <c r="O171" i="1"/>
  <c r="N171" i="1"/>
  <c r="O167" i="1"/>
  <c r="N167" i="1"/>
  <c r="O166" i="1"/>
  <c r="N166" i="1"/>
  <c r="O162" i="1"/>
  <c r="N162" i="1"/>
  <c r="O158" i="1"/>
  <c r="N158" i="1"/>
  <c r="O154" i="1"/>
  <c r="N154" i="1"/>
  <c r="O150" i="1"/>
  <c r="N150" i="1"/>
  <c r="O146" i="1"/>
  <c r="N146" i="1"/>
  <c r="O142" i="1"/>
  <c r="N142" i="1"/>
  <c r="O138" i="1"/>
  <c r="N138" i="1"/>
  <c r="O134" i="1"/>
  <c r="N134" i="1"/>
  <c r="O130" i="1"/>
  <c r="N130" i="1"/>
  <c r="O126" i="1"/>
  <c r="N126" i="1"/>
  <c r="O119" i="1"/>
  <c r="N119" i="1"/>
  <c r="O115" i="1"/>
  <c r="N115" i="1"/>
  <c r="O111" i="1"/>
  <c r="N111" i="1"/>
  <c r="O107" i="1"/>
  <c r="N107" i="1"/>
  <c r="O103" i="1"/>
  <c r="N103" i="1"/>
  <c r="O99" i="1"/>
  <c r="N99" i="1"/>
  <c r="O95" i="1"/>
  <c r="N95" i="1"/>
  <c r="O91" i="1"/>
  <c r="N91" i="1"/>
  <c r="O87" i="1"/>
  <c r="N87" i="1"/>
  <c r="O83" i="1"/>
  <c r="N83" i="1"/>
  <c r="O79" i="1"/>
  <c r="N79" i="1"/>
  <c r="O75" i="1"/>
  <c r="N75" i="1"/>
  <c r="O71" i="1"/>
  <c r="N71" i="1"/>
  <c r="O67" i="1"/>
  <c r="N67" i="1"/>
  <c r="O63" i="1"/>
  <c r="N63" i="1"/>
  <c r="O58" i="1"/>
  <c r="N58" i="1"/>
  <c r="O54" i="1"/>
  <c r="N54" i="1"/>
  <c r="O50" i="1"/>
  <c r="N50" i="1"/>
  <c r="O46" i="1"/>
  <c r="N46" i="1"/>
  <c r="O42" i="1"/>
  <c r="N42" i="1"/>
  <c r="O38" i="1"/>
  <c r="N38" i="1"/>
  <c r="O34" i="1"/>
  <c r="N34" i="1"/>
  <c r="O30" i="1"/>
  <c r="N30" i="1"/>
  <c r="O25" i="1"/>
  <c r="N25" i="1"/>
  <c r="O21" i="1"/>
  <c r="N21" i="1"/>
  <c r="O17" i="1"/>
  <c r="N17" i="1"/>
  <c r="O13" i="1"/>
  <c r="N13" i="1"/>
  <c r="O9" i="1"/>
  <c r="N9" i="1"/>
  <c r="O5" i="1"/>
  <c r="N5" i="1"/>
  <c r="N1816" i="1"/>
  <c r="O1816" i="1"/>
  <c r="N1808" i="1"/>
  <c r="O1808" i="1"/>
  <c r="N958" i="1"/>
  <c r="O958" i="1"/>
  <c r="N950" i="1"/>
  <c r="O950" i="1"/>
  <c r="N946" i="1"/>
  <c r="O946" i="1"/>
  <c r="N938" i="1"/>
  <c r="O938" i="1"/>
  <c r="N934" i="1"/>
  <c r="O934" i="1"/>
  <c r="N926" i="1"/>
  <c r="O926" i="1"/>
  <c r="N918" i="1"/>
  <c r="O918" i="1"/>
  <c r="N914" i="1"/>
  <c r="O914" i="1"/>
  <c r="O1815" i="1"/>
  <c r="N1815" i="1"/>
  <c r="O1811" i="1"/>
  <c r="N1811" i="1"/>
  <c r="O1807" i="1"/>
  <c r="N1807" i="1"/>
  <c r="N1001" i="1"/>
  <c r="O1001" i="1"/>
  <c r="N961" i="1"/>
  <c r="O961" i="1"/>
  <c r="N957" i="1"/>
  <c r="O957" i="1"/>
  <c r="N953" i="1"/>
  <c r="O953" i="1"/>
  <c r="O949" i="1"/>
  <c r="N949" i="1"/>
  <c r="N945" i="1"/>
  <c r="O945" i="1"/>
  <c r="N941" i="1"/>
  <c r="O941" i="1"/>
  <c r="N937" i="1"/>
  <c r="O937" i="1"/>
  <c r="N933" i="1"/>
  <c r="O933" i="1"/>
  <c r="N929" i="1"/>
  <c r="O929" i="1"/>
  <c r="N921" i="1"/>
  <c r="O921" i="1"/>
  <c r="O917" i="1"/>
  <c r="N917" i="1"/>
  <c r="N913" i="1"/>
  <c r="O913" i="1"/>
  <c r="N909" i="1"/>
  <c r="O909" i="1"/>
  <c r="O229" i="1"/>
  <c r="N229" i="1"/>
  <c r="N225" i="1"/>
  <c r="O225" i="1"/>
  <c r="O221" i="1"/>
  <c r="N221" i="1"/>
  <c r="O218" i="1"/>
  <c r="N218" i="1"/>
  <c r="O214" i="1"/>
  <c r="N214" i="1"/>
  <c r="N210" i="1"/>
  <c r="O210" i="1"/>
  <c r="O206" i="1"/>
  <c r="N206" i="1"/>
  <c r="O202" i="1"/>
  <c r="N202" i="1"/>
  <c r="O198" i="1"/>
  <c r="N198" i="1"/>
  <c r="N194" i="1"/>
  <c r="O194" i="1"/>
  <c r="O190" i="1"/>
  <c r="N190" i="1"/>
  <c r="O186" i="1"/>
  <c r="N186" i="1"/>
  <c r="O182" i="1"/>
  <c r="N182" i="1"/>
  <c r="N178" i="1"/>
  <c r="O178" i="1"/>
  <c r="O174" i="1"/>
  <c r="N174" i="1"/>
  <c r="O170" i="1"/>
  <c r="N170" i="1"/>
  <c r="N165" i="1"/>
  <c r="O165" i="1"/>
  <c r="O161" i="1"/>
  <c r="N161" i="1"/>
  <c r="N157" i="1"/>
  <c r="O157" i="1"/>
  <c r="O153" i="1"/>
  <c r="N153" i="1"/>
  <c r="O149" i="1"/>
  <c r="N149" i="1"/>
  <c r="O145" i="1"/>
  <c r="N145" i="1"/>
  <c r="N141" i="1"/>
  <c r="O141" i="1"/>
  <c r="O137" i="1"/>
  <c r="N137" i="1"/>
  <c r="O133" i="1"/>
  <c r="N133" i="1"/>
  <c r="O129" i="1"/>
  <c r="N129" i="1"/>
  <c r="O125" i="1"/>
  <c r="N125" i="1"/>
  <c r="O122" i="1"/>
  <c r="N122" i="1"/>
  <c r="O118" i="1"/>
  <c r="N118" i="1"/>
  <c r="O114" i="1"/>
  <c r="N114" i="1"/>
  <c r="N110" i="1"/>
  <c r="O110" i="1"/>
  <c r="O106" i="1"/>
  <c r="N106" i="1"/>
  <c r="O102" i="1"/>
  <c r="N102" i="1"/>
  <c r="O98" i="1"/>
  <c r="N98" i="1"/>
  <c r="O94" i="1"/>
  <c r="N94" i="1"/>
  <c r="O90" i="1"/>
  <c r="N90" i="1"/>
  <c r="N86" i="1"/>
  <c r="O86" i="1"/>
  <c r="O82" i="1"/>
  <c r="N82" i="1"/>
  <c r="N78" i="1"/>
  <c r="O78" i="1"/>
  <c r="O74" i="1"/>
  <c r="N74" i="1"/>
  <c r="O70" i="1"/>
  <c r="N70" i="1"/>
  <c r="O66" i="1"/>
  <c r="N66" i="1"/>
  <c r="N62" i="1"/>
  <c r="O62" i="1"/>
  <c r="N57" i="1"/>
  <c r="O57" i="1"/>
  <c r="N53" i="1"/>
  <c r="O53" i="1"/>
  <c r="N49" i="1"/>
  <c r="O49" i="1"/>
  <c r="O45" i="1"/>
  <c r="N45" i="1"/>
  <c r="N41" i="1"/>
  <c r="O41" i="1"/>
  <c r="N37" i="1"/>
  <c r="O37" i="1"/>
  <c r="N33" i="1"/>
  <c r="O33" i="1"/>
  <c r="O29" i="1"/>
  <c r="N29" i="1"/>
  <c r="N24" i="1"/>
  <c r="O24" i="1"/>
  <c r="O20" i="1"/>
  <c r="N20" i="1"/>
  <c r="N16" i="1"/>
  <c r="O16" i="1"/>
  <c r="O12" i="1"/>
  <c r="N12" i="1"/>
  <c r="O8" i="1"/>
  <c r="N8" i="1"/>
  <c r="O4" i="1"/>
  <c r="N4" i="1"/>
  <c r="E48" i="7" l="1"/>
  <c r="E59" i="7"/>
  <c r="E68" i="7"/>
  <c r="E79" i="7"/>
  <c r="E65" i="7"/>
  <c r="E92" i="7"/>
  <c r="E24" i="7"/>
  <c r="E78" i="7"/>
  <c r="E30" i="7"/>
  <c r="E44" i="7"/>
  <c r="E54" i="7"/>
  <c r="E60" i="7"/>
  <c r="E23" i="7"/>
  <c r="E12" i="7"/>
  <c r="E40" i="7"/>
  <c r="E87" i="7"/>
  <c r="E7" i="7"/>
  <c r="E25" i="7"/>
  <c r="E8" i="7"/>
  <c r="E73" i="7"/>
  <c r="E33" i="7"/>
  <c r="E17" i="7"/>
  <c r="E18" i="7"/>
  <c r="E27" i="7"/>
  <c r="E29" i="7"/>
  <c r="E28" i="7"/>
  <c r="E43" i="7"/>
  <c r="E11" i="7"/>
  <c r="E51" i="7"/>
  <c r="E47" i="7"/>
  <c r="E53" i="7"/>
  <c r="E4" i="7"/>
  <c r="E39" i="7"/>
  <c r="E81" i="7"/>
  <c r="E72" i="7"/>
  <c r="E91" i="7"/>
  <c r="E58" i="7"/>
  <c r="E36" i="7"/>
  <c r="E86" i="7"/>
  <c r="E32" i="7"/>
  <c r="E63" i="7"/>
  <c r="E31" i="7"/>
  <c r="E76" i="7"/>
  <c r="E83" i="7"/>
  <c r="E22" i="7"/>
  <c r="E14" i="7"/>
  <c r="E16" i="7"/>
  <c r="E15" i="7"/>
  <c r="E46" i="7"/>
  <c r="E42" i="7"/>
  <c r="E10" i="7"/>
  <c r="E50" i="7"/>
  <c r="E56" i="7"/>
  <c r="E52" i="7"/>
  <c r="E3" i="7"/>
  <c r="E38" i="7"/>
  <c r="E75" i="7"/>
  <c r="E71" i="7"/>
  <c r="E90" i="7"/>
  <c r="E57" i="7"/>
  <c r="E85" i="7"/>
  <c r="E84" i="7"/>
  <c r="E67" i="7"/>
  <c r="E62" i="7"/>
  <c r="E77" i="7"/>
  <c r="E88" i="7"/>
  <c r="E82" i="7"/>
  <c r="C77" i="7"/>
  <c r="C83" i="7"/>
  <c r="C78" i="7"/>
  <c r="C7" i="7"/>
  <c r="C79" i="7"/>
  <c r="C88" i="7"/>
  <c r="C76" i="7"/>
  <c r="C80" i="7"/>
  <c r="C82" i="7"/>
  <c r="C31" i="7"/>
  <c r="C58" i="7"/>
  <c r="C34" i="7"/>
  <c r="C90" i="7"/>
  <c r="C87" i="7"/>
  <c r="C71" i="7"/>
  <c r="C75" i="7"/>
  <c r="C68" i="7"/>
  <c r="C63" i="7"/>
  <c r="C56" i="7"/>
  <c r="C50" i="7"/>
  <c r="C44" i="7"/>
  <c r="C38" i="7"/>
  <c r="C37" i="7"/>
  <c r="C27" i="7"/>
  <c r="C23" i="7"/>
  <c r="C19" i="7"/>
  <c r="C18" i="7"/>
  <c r="C11" i="7"/>
  <c r="C4" i="7"/>
  <c r="C62" i="7"/>
  <c r="C57" i="7"/>
  <c r="C35" i="7"/>
  <c r="C92" i="7"/>
  <c r="C85" i="7"/>
  <c r="C73" i="7"/>
  <c r="C70" i="7"/>
  <c r="C66" i="7"/>
  <c r="C54" i="7"/>
  <c r="C48" i="7"/>
  <c r="C47" i="7"/>
  <c r="C46" i="7"/>
  <c r="C40" i="7"/>
  <c r="C29" i="7"/>
  <c r="C25" i="7"/>
  <c r="C21" i="7"/>
  <c r="C16" i="7"/>
  <c r="C9" i="7"/>
  <c r="C13" i="7"/>
  <c r="C61" i="7"/>
  <c r="C32" i="7"/>
  <c r="C86" i="7"/>
  <c r="C81" i="7"/>
  <c r="C53" i="7"/>
  <c r="C51" i="7"/>
  <c r="C39" i="7"/>
  <c r="C24" i="7"/>
  <c r="C15" i="7"/>
  <c r="C12" i="7"/>
  <c r="C33" i="7"/>
  <c r="C89" i="7"/>
  <c r="C74" i="7"/>
  <c r="C67" i="7"/>
  <c r="C49" i="7"/>
  <c r="C42" i="7"/>
  <c r="C30" i="7"/>
  <c r="C22" i="7"/>
  <c r="C10" i="7"/>
  <c r="C60" i="7"/>
  <c r="C84" i="7"/>
  <c r="C55" i="7"/>
  <c r="C41" i="7"/>
  <c r="C17" i="7"/>
  <c r="C36" i="7"/>
  <c r="C69" i="7"/>
  <c r="C43" i="7"/>
  <c r="C26" i="7"/>
  <c r="C8" i="7"/>
  <c r="C59" i="7"/>
  <c r="C52" i="7"/>
  <c r="C14" i="7"/>
  <c r="C72" i="7"/>
  <c r="C28" i="7"/>
  <c r="C91" i="7"/>
  <c r="C45" i="7"/>
  <c r="C65" i="7"/>
  <c r="C20" i="7"/>
  <c r="D77" i="7"/>
  <c r="D88" i="7"/>
  <c r="D7" i="7"/>
  <c r="D86" i="7"/>
  <c r="D62" i="7"/>
  <c r="D36" i="7"/>
  <c r="D58" i="7"/>
  <c r="D91" i="7"/>
  <c r="D72" i="7"/>
  <c r="D81" i="7"/>
  <c r="D66" i="7"/>
  <c r="D54" i="7"/>
  <c r="D28" i="7"/>
  <c r="D24" i="7"/>
  <c r="D20" i="7"/>
  <c r="D15" i="7"/>
  <c r="D42" i="7"/>
  <c r="D46" i="7"/>
  <c r="D40" i="7"/>
  <c r="D12" i="7"/>
  <c r="D51" i="7"/>
  <c r="D9" i="7"/>
  <c r="D5" i="7"/>
  <c r="D82" i="7"/>
  <c r="D76" i="7"/>
  <c r="D35" i="7"/>
  <c r="D87" i="7"/>
  <c r="D32" i="7"/>
  <c r="D68" i="7"/>
  <c r="D59" i="7"/>
  <c r="D92" i="7"/>
  <c r="D73" i="7"/>
  <c r="D60" i="7"/>
  <c r="D67" i="7"/>
  <c r="D55" i="7"/>
  <c r="D29" i="7"/>
  <c r="D25" i="7"/>
  <c r="D21" i="7"/>
  <c r="D16" i="7"/>
  <c r="D43" i="7"/>
  <c r="D37" i="7"/>
  <c r="D41" i="7"/>
  <c r="D4" i="7"/>
  <c r="D8" i="7"/>
  <c r="D11" i="7"/>
  <c r="D83" i="7"/>
  <c r="D79" i="7"/>
  <c r="D85" i="7"/>
  <c r="D31" i="7"/>
  <c r="D33" i="7"/>
  <c r="D69" i="7"/>
  <c r="D89" i="7"/>
  <c r="D70" i="7"/>
  <c r="D74" i="7"/>
  <c r="D63" i="7"/>
  <c r="D52" i="7"/>
  <c r="D56" i="7"/>
  <c r="D30" i="7"/>
  <c r="D26" i="7"/>
  <c r="D22" i="7"/>
  <c r="D17" i="7"/>
  <c r="D44" i="7"/>
  <c r="D38" i="7"/>
  <c r="D50" i="7"/>
  <c r="D6" i="7"/>
  <c r="D49" i="7"/>
  <c r="D13" i="7"/>
  <c r="D78" i="7"/>
  <c r="D34" i="7"/>
  <c r="D75" i="7"/>
  <c r="D23" i="7"/>
  <c r="D45" i="7"/>
  <c r="D48" i="7"/>
  <c r="D80" i="7"/>
  <c r="D57" i="7"/>
  <c r="D65" i="7"/>
  <c r="D19" i="7"/>
  <c r="D39" i="7"/>
  <c r="D3" i="7"/>
  <c r="D84" i="7"/>
  <c r="D90" i="7"/>
  <c r="D53" i="7"/>
  <c r="D14" i="7"/>
  <c r="D10" i="7"/>
  <c r="D61" i="7"/>
  <c r="D47" i="7"/>
  <c r="D71" i="7"/>
  <c r="D27" i="7"/>
  <c r="D18" i="7"/>
  <c r="E26" i="7"/>
  <c r="E19" i="7"/>
  <c r="E21" i="7"/>
  <c r="E20" i="7"/>
  <c r="E45" i="7"/>
  <c r="E13" i="7"/>
  <c r="E9" i="7"/>
  <c r="E49" i="7"/>
  <c r="E55" i="7"/>
  <c r="E6" i="7"/>
  <c r="E41" i="7"/>
  <c r="E37" i="7"/>
  <c r="E74" i="7"/>
  <c r="E70" i="7"/>
  <c r="E89" i="7"/>
  <c r="E69" i="7"/>
  <c r="E35" i="7"/>
  <c r="E34" i="7"/>
  <c r="E66" i="7"/>
  <c r="E61" i="7"/>
  <c r="E80" i="7"/>
  <c r="F88" i="7"/>
  <c r="F76" i="7"/>
  <c r="F80" i="7"/>
  <c r="F77" i="7"/>
  <c r="F82" i="7"/>
  <c r="F83" i="7"/>
  <c r="F7" i="7"/>
  <c r="F78" i="7"/>
  <c r="F79" i="7"/>
  <c r="F84" i="7"/>
  <c r="F57" i="7"/>
  <c r="F58" i="7"/>
  <c r="F59" i="7"/>
  <c r="F89" i="7"/>
  <c r="F90" i="7"/>
  <c r="F91" i="7"/>
  <c r="F92" i="7"/>
  <c r="F86" i="7"/>
  <c r="F87" i="7"/>
  <c r="F70" i="7"/>
  <c r="F71" i="7"/>
  <c r="F72" i="7"/>
  <c r="F73" i="7"/>
  <c r="F74" i="7"/>
  <c r="F75" i="7"/>
  <c r="F81" i="7"/>
  <c r="F32" i="7"/>
  <c r="F33" i="7"/>
  <c r="F34" i="7"/>
  <c r="F31" i="7"/>
  <c r="F60" i="7"/>
  <c r="F61" i="7"/>
  <c r="F62" i="7"/>
  <c r="F63" i="7"/>
  <c r="F65" i="7"/>
  <c r="F66" i="7"/>
  <c r="F67" i="7"/>
  <c r="F35" i="7"/>
  <c r="F85" i="7"/>
  <c r="F36" i="7"/>
  <c r="F68" i="7"/>
  <c r="F69" i="7"/>
  <c r="F42" i="7"/>
  <c r="F43" i="7"/>
  <c r="F44" i="7"/>
  <c r="F45" i="7"/>
  <c r="F46" i="7"/>
  <c r="F52" i="7"/>
  <c r="F53" i="7"/>
  <c r="F54" i="7"/>
  <c r="F55" i="7"/>
  <c r="F56" i="7"/>
  <c r="F27" i="7"/>
  <c r="F28" i="7"/>
  <c r="F29" i="7"/>
  <c r="F30" i="7"/>
  <c r="F23" i="7"/>
  <c r="F24" i="7"/>
  <c r="F25" i="7"/>
  <c r="F26" i="7"/>
  <c r="F19" i="7"/>
  <c r="F20" i="7"/>
  <c r="F21" i="7"/>
  <c r="F22" i="7"/>
  <c r="F14" i="7"/>
  <c r="F15" i="7"/>
  <c r="F16" i="7"/>
  <c r="F17" i="7"/>
  <c r="F18" i="7"/>
  <c r="F47" i="7"/>
  <c r="F48" i="7"/>
  <c r="F49" i="7"/>
  <c r="F50" i="7"/>
  <c r="F51" i="7"/>
  <c r="F8" i="7"/>
  <c r="F40" i="7"/>
  <c r="F37" i="7"/>
  <c r="F41" i="7"/>
  <c r="F10" i="7"/>
  <c r="F12" i="7"/>
  <c r="F4" i="7"/>
  <c r="F39" i="7"/>
  <c r="F9" i="7"/>
  <c r="F11" i="7"/>
  <c r="F13" i="7"/>
  <c r="F3" i="7"/>
  <c r="F38" i="7"/>
  <c r="G1" i="7"/>
  <c r="L1952" i="1"/>
  <c r="M1952" i="1" s="1"/>
  <c r="L1949" i="1"/>
  <c r="M1949" i="1" s="1"/>
  <c r="L1944" i="1"/>
  <c r="M1944" i="1" s="1"/>
  <c r="L1937" i="1"/>
  <c r="M1937" i="1" s="1"/>
  <c r="L1927" i="1"/>
  <c r="M1927" i="1" s="1"/>
  <c r="L1932" i="1"/>
  <c r="M1932" i="1" s="1"/>
  <c r="L1941" i="1"/>
  <c r="M1941" i="1" s="1"/>
  <c r="L1926" i="1"/>
  <c r="M1926" i="1" s="1"/>
  <c r="L1947" i="1"/>
  <c r="M1947" i="1" s="1"/>
  <c r="L1924" i="1"/>
  <c r="M1924" i="1" s="1"/>
  <c r="L1929" i="1"/>
  <c r="M1929" i="1" s="1"/>
  <c r="L1945" i="1"/>
  <c r="M1945" i="1" s="1"/>
  <c r="L1946" i="1"/>
  <c r="M1946" i="1" s="1"/>
  <c r="L1935" i="1"/>
  <c r="M1935" i="1" s="1"/>
  <c r="L1955" i="1"/>
  <c r="M1955" i="1" s="1"/>
  <c r="L1940" i="1"/>
  <c r="M1940" i="1" s="1"/>
  <c r="L1930" i="1"/>
  <c r="M1930" i="1" s="1"/>
  <c r="L1938" i="1"/>
  <c r="M1938" i="1" s="1"/>
  <c r="L1939" i="1"/>
  <c r="M1939" i="1" s="1"/>
  <c r="L1951" i="1"/>
  <c r="M1951" i="1" s="1"/>
  <c r="L1934" i="1"/>
  <c r="M1934" i="1" s="1"/>
  <c r="L1942" i="1"/>
  <c r="M1942" i="1" s="1"/>
  <c r="L1933" i="1"/>
  <c r="M1933" i="1" s="1"/>
  <c r="L1950" i="1"/>
  <c r="M1950" i="1" s="1"/>
  <c r="L1928" i="1"/>
  <c r="M1928" i="1" s="1"/>
  <c r="L1953" i="1"/>
  <c r="M1953" i="1" s="1"/>
  <c r="L1943" i="1"/>
  <c r="M1943" i="1" s="1"/>
  <c r="L1948" i="1"/>
  <c r="M1948" i="1" s="1"/>
  <c r="L1954" i="1"/>
  <c r="M1954" i="1" s="1"/>
  <c r="L1925" i="1"/>
  <c r="M1925" i="1" s="1"/>
  <c r="L1931" i="1"/>
  <c r="M1931" i="1" s="1"/>
  <c r="L1936" i="1"/>
  <c r="M1936" i="1" s="1"/>
  <c r="D93" i="7" l="1"/>
  <c r="G7" i="7"/>
  <c r="G88" i="7"/>
  <c r="G76" i="7"/>
  <c r="G79" i="7"/>
  <c r="G80" i="7"/>
  <c r="G77" i="7"/>
  <c r="G82" i="7"/>
  <c r="G83" i="7"/>
  <c r="G78" i="7"/>
  <c r="G32" i="7"/>
  <c r="G33" i="7"/>
  <c r="G34" i="7"/>
  <c r="G36" i="7"/>
  <c r="G68" i="7"/>
  <c r="G69" i="7"/>
  <c r="G63" i="7"/>
  <c r="G65" i="7"/>
  <c r="G66" i="7"/>
  <c r="G67" i="7"/>
  <c r="G84" i="7"/>
  <c r="G57" i="7"/>
  <c r="G58" i="7"/>
  <c r="G59" i="7"/>
  <c r="G89" i="7"/>
  <c r="G90" i="7"/>
  <c r="G91" i="7"/>
  <c r="G92" i="7"/>
  <c r="G86" i="7"/>
  <c r="G87" i="7"/>
  <c r="G70" i="7"/>
  <c r="G71" i="7"/>
  <c r="G72" i="7"/>
  <c r="G73" i="7"/>
  <c r="G74" i="7"/>
  <c r="G75" i="7"/>
  <c r="G81" i="7"/>
  <c r="G31" i="7"/>
  <c r="G60" i="7"/>
  <c r="G61" i="7"/>
  <c r="G62" i="7"/>
  <c r="G35" i="7"/>
  <c r="G85" i="7"/>
  <c r="G47" i="7"/>
  <c r="G48" i="7"/>
  <c r="G49" i="7"/>
  <c r="G50" i="7"/>
  <c r="G51" i="7"/>
  <c r="G8" i="7"/>
  <c r="G9" i="7"/>
  <c r="G10" i="7"/>
  <c r="G11" i="7"/>
  <c r="G12" i="7"/>
  <c r="G13" i="7"/>
  <c r="G37" i="7"/>
  <c r="G38" i="7"/>
  <c r="G39" i="7"/>
  <c r="G40" i="7"/>
  <c r="G41" i="7"/>
  <c r="G3" i="7"/>
  <c r="G4" i="7"/>
  <c r="G6" i="7"/>
  <c r="G52" i="7"/>
  <c r="G53" i="7"/>
  <c r="G54" i="7"/>
  <c r="G55" i="7"/>
  <c r="G56" i="7"/>
  <c r="G27" i="7"/>
  <c r="G28" i="7"/>
  <c r="G29" i="7"/>
  <c r="G30" i="7"/>
  <c r="G23" i="7"/>
  <c r="G24" i="7"/>
  <c r="G25" i="7"/>
  <c r="G26" i="7"/>
  <c r="G19" i="7"/>
  <c r="G20" i="7"/>
  <c r="G21" i="7"/>
  <c r="G22" i="7"/>
  <c r="G14" i="7"/>
  <c r="G15" i="7"/>
  <c r="G16" i="7"/>
  <c r="G17" i="7"/>
  <c r="G18" i="7"/>
  <c r="G43" i="7"/>
  <c r="G44" i="7"/>
  <c r="G42" i="7"/>
  <c r="G46" i="7"/>
  <c r="G45" i="7"/>
  <c r="N1931" i="1"/>
  <c r="O1931" i="1"/>
  <c r="N1948" i="1"/>
  <c r="O1948" i="1"/>
  <c r="O1942" i="1"/>
  <c r="N1942" i="1"/>
  <c r="N1939" i="1"/>
  <c r="O1939" i="1"/>
  <c r="O1926" i="1"/>
  <c r="N1926" i="1"/>
  <c r="N1937" i="1"/>
  <c r="O1937" i="1"/>
  <c r="N1947" i="1"/>
  <c r="O1947" i="1"/>
  <c r="N1943" i="1"/>
  <c r="O1943" i="1"/>
  <c r="N1955" i="1"/>
  <c r="O1955" i="1"/>
  <c r="N1929" i="1"/>
  <c r="O1929" i="1"/>
  <c r="N1941" i="1"/>
  <c r="O1941" i="1"/>
  <c r="N1944" i="1"/>
  <c r="O1944" i="1"/>
  <c r="N1951" i="1"/>
  <c r="O1951" i="1"/>
  <c r="O1946" i="1"/>
  <c r="N1946" i="1"/>
  <c r="N1925" i="1"/>
  <c r="O1925" i="1"/>
  <c r="O1950" i="1"/>
  <c r="N1950" i="1"/>
  <c r="O1934" i="1"/>
  <c r="N1934" i="1"/>
  <c r="O1954" i="1"/>
  <c r="N1954" i="1"/>
  <c r="N1953" i="1"/>
  <c r="O1953" i="1"/>
  <c r="N1930" i="1"/>
  <c r="O1930" i="1"/>
  <c r="N1935" i="1"/>
  <c r="O1935" i="1"/>
  <c r="N1924" i="1"/>
  <c r="O1924" i="1"/>
  <c r="N1932" i="1"/>
  <c r="O1932" i="1"/>
  <c r="N1949" i="1"/>
  <c r="O1949" i="1"/>
  <c r="N1933" i="1"/>
  <c r="O1933" i="1"/>
  <c r="O1936" i="1"/>
  <c r="N1936" i="1"/>
  <c r="O1938" i="1"/>
  <c r="N1938" i="1"/>
  <c r="N1927" i="1"/>
  <c r="O1927" i="1"/>
  <c r="O1952" i="1"/>
  <c r="N1952" i="1"/>
  <c r="O1928" i="1"/>
  <c r="N1928" i="1"/>
  <c r="N1940" i="1"/>
  <c r="O1940" i="1"/>
  <c r="N1945" i="1"/>
  <c r="O1945" i="1"/>
  <c r="C6" i="7" s="1"/>
  <c r="F5" i="7" l="1"/>
  <c r="G5" i="7"/>
  <c r="G93" i="7" s="1"/>
  <c r="C5" i="7"/>
  <c r="E5" i="7"/>
  <c r="E93" i="7" s="1"/>
  <c r="C3" i="7"/>
  <c r="F6" i="7"/>
  <c r="F93" i="7" s="1"/>
  <c r="C93" i="7" l="1"/>
</calcChain>
</file>

<file path=xl/sharedStrings.xml><?xml version="1.0" encoding="utf-8"?>
<sst xmlns="http://schemas.openxmlformats.org/spreadsheetml/2006/main" count="13646" uniqueCount="145">
  <si>
    <t>LOB</t>
  </si>
  <si>
    <t>Plant</t>
  </si>
  <si>
    <t>Account</t>
  </si>
  <si>
    <t>Location</t>
  </si>
  <si>
    <t>Month Number</t>
  </si>
  <si>
    <t>P42100: TOTAL GENERATION</t>
  </si>
  <si>
    <t>P42710: CANE RUN AND OHIO FALLS AND CT</t>
  </si>
  <si>
    <t>511100</t>
  </si>
  <si>
    <t>512005</t>
  </si>
  <si>
    <t>512015</t>
  </si>
  <si>
    <t>512017</t>
  </si>
  <si>
    <t>512100</t>
  </si>
  <si>
    <t>513100</t>
  </si>
  <si>
    <t>549100</t>
  </si>
  <si>
    <t>0172 - CANE RUN CC GT 2016</t>
  </si>
  <si>
    <t>552100</t>
  </si>
  <si>
    <t>553010</t>
  </si>
  <si>
    <t>0432 - PADDYS RUN GT 13</t>
  </si>
  <si>
    <t>553100</t>
  </si>
  <si>
    <t>553200</t>
  </si>
  <si>
    <t>554100</t>
  </si>
  <si>
    <t>512055</t>
  </si>
  <si>
    <t>512101</t>
  </si>
  <si>
    <t>512152</t>
  </si>
  <si>
    <t>512156</t>
  </si>
  <si>
    <t>514100</t>
  </si>
  <si>
    <t>P42730: TRIMBLE COUNTY</t>
  </si>
  <si>
    <t>0321 - TRIMBLE COUNTY 2 - GENERATION</t>
  </si>
  <si>
    <t>512011</t>
  </si>
  <si>
    <t>512051</t>
  </si>
  <si>
    <t>512102</t>
  </si>
  <si>
    <t>512151</t>
  </si>
  <si>
    <t>0474 - TRIMBLE COUNTY #7 COMBUSTION TURBINE</t>
  </si>
  <si>
    <t>P42750: GREEN RIVER PLANT</t>
  </si>
  <si>
    <t>500100</t>
  </si>
  <si>
    <t>5613 - GREEN RIVER UNIT 3</t>
  </si>
  <si>
    <t>5614 - GREEN RIVER UNIT 4</t>
  </si>
  <si>
    <t>510100</t>
  </si>
  <si>
    <t>P42760: E W BROWN PLANT</t>
  </si>
  <si>
    <t>5620 - E W BROWN  COMMON - STEAM</t>
  </si>
  <si>
    <t>5622 - E W BROWN UNIT  2</t>
  </si>
  <si>
    <t>5623 - E W BROWN UNIT  3</t>
  </si>
  <si>
    <t>5630 - E W BROWN STEAM UNITS 1,2,3 SCRUBBER</t>
  </si>
  <si>
    <t>5621 - E W BROWN UNIT  1</t>
  </si>
  <si>
    <t>5624 - E W BROWN UNITS 1 &amp; 2</t>
  </si>
  <si>
    <t>5625 - E W BROWN UNITS 2 &amp; 3</t>
  </si>
  <si>
    <t>5636 - E W BROWN COMBUSTION TURBINE UNIT 6</t>
  </si>
  <si>
    <t>5637 - E W BROWN COMBUSTION TURBINE UNIT 7</t>
  </si>
  <si>
    <t>5640 - E W BROWN COMBUSTION TURBINE UNIT 10</t>
  </si>
  <si>
    <t>5639 - E W BROWN COMBUSTION TURBINE UNIT 9</t>
  </si>
  <si>
    <t>5693 - HAEFLING UNIT 1</t>
  </si>
  <si>
    <t>5694 - HAEFLING UNIT 2</t>
  </si>
  <si>
    <t>5695 - CLOSED 03/14 - HAEFLING UNIT 3</t>
  </si>
  <si>
    <t>5635 - E W BROWN COMBUSTION TURBINE UNIT 5</t>
  </si>
  <si>
    <t>5645 - E W BROWN CT UNIT 9 GAS PIPELINE</t>
  </si>
  <si>
    <t>P42780: GHENT PLANT</t>
  </si>
  <si>
    <t>5651 - GHENT UNIT 1</t>
  </si>
  <si>
    <t>5652 - GHENT UNIT 2</t>
  </si>
  <si>
    <t>5653 - GHENT UNIT 3</t>
  </si>
  <si>
    <t>5654 - GHENT UNIT 4</t>
  </si>
  <si>
    <t>5655 - GHENT UNITS 1 &amp; 2</t>
  </si>
  <si>
    <t>5656 - GHENT UNITS 3 &amp; 4</t>
  </si>
  <si>
    <t>5657 - GHENT COMMON</t>
  </si>
  <si>
    <t>512107</t>
  </si>
  <si>
    <t>P42200: GENERATION SERVICES</t>
  </si>
  <si>
    <t/>
  </si>
  <si>
    <t>5591 - KU GENERATION - COMMON</t>
  </si>
  <si>
    <t>year</t>
  </si>
  <si>
    <t>FERC</t>
  </si>
  <si>
    <t>512</t>
  </si>
  <si>
    <t>2012</t>
  </si>
  <si>
    <t>2016</t>
  </si>
  <si>
    <t>2014</t>
  </si>
  <si>
    <t>2015</t>
  </si>
  <si>
    <t>513</t>
  </si>
  <si>
    <t>510</t>
  </si>
  <si>
    <t>Gross Amt</t>
  </si>
  <si>
    <t>Partner</t>
  </si>
  <si>
    <t>Net Amt</t>
  </si>
  <si>
    <t>LGE</t>
  </si>
  <si>
    <t>Owner</t>
  </si>
  <si>
    <t>KU</t>
  </si>
  <si>
    <t>Joint</t>
  </si>
  <si>
    <t>LGE %</t>
  </si>
  <si>
    <t>KU %</t>
  </si>
  <si>
    <t>.78</t>
  </si>
  <si>
    <t>.22</t>
  </si>
  <si>
    <t>.53</t>
  </si>
  <si>
    <t>.47</t>
  </si>
  <si>
    <t>.19</t>
  </si>
  <si>
    <t>.81</t>
  </si>
  <si>
    <t>.37</t>
  </si>
  <si>
    <t>.63</t>
  </si>
  <si>
    <t>.38</t>
  </si>
  <si>
    <t>.62</t>
  </si>
  <si>
    <t>Unit</t>
  </si>
  <si>
    <t>Base</t>
  </si>
  <si>
    <t>Year</t>
  </si>
  <si>
    <t xml:space="preserve">Test </t>
  </si>
  <si>
    <t>Actual</t>
  </si>
  <si>
    <t>Plan</t>
  </si>
  <si>
    <t>Company</t>
  </si>
  <si>
    <t>CO</t>
  </si>
  <si>
    <t>LOB1</t>
  </si>
  <si>
    <t>LOB2</t>
  </si>
  <si>
    <t>P42110: OTHER GENERATION</t>
  </si>
  <si>
    <t>P42120: GENERATION IMEA/IMPA</t>
  </si>
  <si>
    <t>P42785: TOTAL CANE RUN CCGT</t>
  </si>
  <si>
    <t>551100</t>
  </si>
  <si>
    <t>P42731: TOTAL TRIMBLE COUNTY STEAM</t>
  </si>
  <si>
    <t>0110</t>
  </si>
  <si>
    <t>P16210: EW BROWN STEAM</t>
  </si>
  <si>
    <t>P42765: TOTAL BROWN CTS</t>
  </si>
  <si>
    <t>5638 - E W BROWN COMBUSTION TURBINE UNIT 8</t>
  </si>
  <si>
    <t>5641 - E W BROWN COMBUSTION TURBINE UNIT 11</t>
  </si>
  <si>
    <t>P16510: TOTAL GHENT PLANT</t>
  </si>
  <si>
    <t>Month 01 Jan</t>
  </si>
  <si>
    <t>Month 02 Feb</t>
  </si>
  <si>
    <t>Month 03 Mar</t>
  </si>
  <si>
    <t>Month 04 Apr</t>
  </si>
  <si>
    <t>Month 05 May</t>
  </si>
  <si>
    <t>Month 06 Jun</t>
  </si>
  <si>
    <t>Month 07 Jul</t>
  </si>
  <si>
    <t>Month 08 Aug</t>
  </si>
  <si>
    <t>Month 09 Sep</t>
  </si>
  <si>
    <t>Month 10 Oct</t>
  </si>
  <si>
    <t>Month 11 Nov</t>
  </si>
  <si>
    <t>Month 12 Dec</t>
  </si>
  <si>
    <t>Total</t>
  </si>
  <si>
    <t>553</t>
  </si>
  <si>
    <t>554</t>
  </si>
  <si>
    <t>552</t>
  </si>
  <si>
    <t>551</t>
  </si>
  <si>
    <t>0470 - TRIMBLE COUNTY #5 COMBUSTION TURBINE</t>
  </si>
  <si>
    <t>0475 - TRIMBLE COUNTY #8 COMBUSTION TURBINE</t>
  </si>
  <si>
    <t>0476 - TRIMBLE COUNTY #9 COMBUSTION TURBINE</t>
  </si>
  <si>
    <t>0477 - TRIMBLE COUNTY #10 COMBUSTION TURBINE</t>
  </si>
  <si>
    <t>511</t>
  </si>
  <si>
    <t>lookup</t>
  </si>
  <si>
    <t>549</t>
  </si>
  <si>
    <t>514</t>
  </si>
  <si>
    <t>500</t>
  </si>
  <si>
    <t>Test</t>
  </si>
  <si>
    <t>Includes Labor and Non labor expenses - Jurisdictionalized</t>
  </si>
  <si>
    <t>Includes Labor and Non labor expenses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</si>
</sst>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_(* #,##0.00000_);_(* \(#,##0.000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8" fontId="0" fillId="0" borderId="0" xfId="0" applyNumberFormat="1"/>
    <xf numFmtId="49" fontId="1" fillId="0" borderId="0" xfId="0" applyNumberFormat="1" applyFont="1"/>
    <xf numFmtId="0" fontId="1" fillId="0" borderId="0" xfId="0" applyFont="1"/>
    <xf numFmtId="164" fontId="0" fillId="0" borderId="0" xfId="0" applyNumberFormat="1"/>
    <xf numFmtId="49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8" fontId="0" fillId="0" borderId="0" xfId="0" applyNumberFormat="1" applyFill="1"/>
    <xf numFmtId="6" fontId="0" fillId="0" borderId="0" xfId="0" applyNumberFormat="1"/>
    <xf numFmtId="49" fontId="0" fillId="0" borderId="0" xfId="0" quotePrefix="1" applyNumberForma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3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165" fontId="3" fillId="0" borderId="0" xfId="1" applyNumberFormat="1" applyFont="1" applyBorder="1" applyAlignment="1">
      <alignment horizontal="center"/>
    </xf>
    <xf numFmtId="8" fontId="3" fillId="0" borderId="0" xfId="0" applyNumberFormat="1" applyFont="1"/>
    <xf numFmtId="165" fontId="3" fillId="0" borderId="1" xfId="1" applyNumberFormat="1" applyFont="1" applyBorder="1" applyAlignment="1">
      <alignment horizontal="center"/>
    </xf>
    <xf numFmtId="0" fontId="4" fillId="0" borderId="0" xfId="0" quotePrefix="1" applyFont="1" applyAlignment="1">
      <alignment horizontal="left"/>
    </xf>
    <xf numFmtId="0" fontId="0" fillId="0" borderId="0" xfId="0" applyNumberFormat="1"/>
    <xf numFmtId="0" fontId="0" fillId="0" borderId="0" xfId="0" quotePrefix="1" applyNumberFormat="1" applyAlignment="1">
      <alignment horizontal="right"/>
    </xf>
    <xf numFmtId="166" fontId="0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tabSelected="1" zoomScaleNormal="100" workbookViewId="0"/>
  </sheetViews>
  <sheetFormatPr defaultRowHeight="15.75" x14ac:dyDescent="0.25"/>
  <cols>
    <col min="1" max="1" width="58.140625" style="12" bestFit="1" customWidth="1"/>
    <col min="2" max="2" width="7" style="12" bestFit="1" customWidth="1"/>
    <col min="3" max="9" width="12.7109375" style="12" bestFit="1" customWidth="1"/>
    <col min="10" max="10" width="16.140625" style="12" bestFit="1" customWidth="1"/>
    <col min="11" max="11" width="12.7109375" style="12" bestFit="1" customWidth="1"/>
    <col min="12" max="12" width="14" style="12" bestFit="1" customWidth="1"/>
    <col min="13" max="13" width="15.7109375" style="12" bestFit="1" customWidth="1"/>
    <col min="14" max="14" width="11.5703125" style="12" bestFit="1" customWidth="1"/>
    <col min="15" max="16384" width="9.140625" style="12"/>
  </cols>
  <sheetData>
    <row r="1" spans="1:13" x14ac:dyDescent="0.25">
      <c r="A1" s="23" t="s">
        <v>143</v>
      </c>
      <c r="C1" s="13">
        <v>2012</v>
      </c>
      <c r="D1" s="13">
        <f>+C1+1</f>
        <v>2013</v>
      </c>
      <c r="E1" s="13">
        <f t="shared" ref="E1:G1" si="0">+D1+1</f>
        <v>2014</v>
      </c>
      <c r="F1" s="13">
        <f t="shared" si="0"/>
        <v>2015</v>
      </c>
      <c r="G1" s="13">
        <f t="shared" si="0"/>
        <v>2016</v>
      </c>
      <c r="H1" s="13" t="s">
        <v>96</v>
      </c>
      <c r="I1" s="13" t="s">
        <v>98</v>
      </c>
      <c r="J1" s="13">
        <v>2017</v>
      </c>
      <c r="K1" s="13">
        <f>+J1+1</f>
        <v>2018</v>
      </c>
      <c r="L1" s="13">
        <f t="shared" ref="L1:M1" si="1">+K1+1</f>
        <v>2019</v>
      </c>
      <c r="M1" s="13">
        <f t="shared" si="1"/>
        <v>2020</v>
      </c>
    </row>
    <row r="2" spans="1:13" x14ac:dyDescent="0.25">
      <c r="A2" s="14" t="s">
        <v>95</v>
      </c>
      <c r="B2" s="14" t="s">
        <v>68</v>
      </c>
      <c r="C2" s="15" t="s">
        <v>99</v>
      </c>
      <c r="D2" s="15" t="s">
        <v>99</v>
      </c>
      <c r="E2" s="15" t="s">
        <v>99</v>
      </c>
      <c r="F2" s="15" t="s">
        <v>99</v>
      </c>
      <c r="G2" s="15" t="s">
        <v>99</v>
      </c>
      <c r="H2" s="15" t="s">
        <v>97</v>
      </c>
      <c r="I2" s="15" t="s">
        <v>97</v>
      </c>
      <c r="J2" s="15" t="s">
        <v>100</v>
      </c>
      <c r="K2" s="15" t="s">
        <v>100</v>
      </c>
      <c r="L2" s="15" t="s">
        <v>100</v>
      </c>
      <c r="M2" s="15" t="s">
        <v>100</v>
      </c>
    </row>
    <row r="3" spans="1:13" x14ac:dyDescent="0.25">
      <c r="A3" s="16" t="s">
        <v>27</v>
      </c>
      <c r="B3" s="24">
        <v>510</v>
      </c>
      <c r="C3" s="20">
        <f>+'KU Total'!C3*VLOOKUP($B3,'Juri %'!$A$2:$L$12,2)</f>
        <v>104509.10681537433</v>
      </c>
      <c r="D3" s="20">
        <f>+'KU Total'!D3*VLOOKUP($B3,'Juri %'!$A$2:$L$12,3)</f>
        <v>0</v>
      </c>
      <c r="E3" s="20">
        <f>+'KU Total'!E3*VLOOKUP($B3,'Juri %'!$A$2:$L$12,4)</f>
        <v>170630.68750507256</v>
      </c>
      <c r="F3" s="20">
        <f>+'KU Total'!F3*VLOOKUP($B3,'Juri %'!$A$2:$L$12,5)</f>
        <v>0</v>
      </c>
      <c r="G3" s="20">
        <f>+'KU Total'!G3*VLOOKUP($B3,'Juri %'!$A$2:$L$12,6)</f>
        <v>246762.33114579431</v>
      </c>
      <c r="H3" s="20">
        <f>+'KU Total'!H3*VLOOKUP($B3,'Juri %'!$A$2:$L$12,7)</f>
        <v>232327.24928173886</v>
      </c>
      <c r="I3" s="20">
        <f>+'KU Total'!I3*VLOOKUP($B3,'Juri %'!$A$2:$L$12,8)</f>
        <v>0</v>
      </c>
      <c r="J3" s="20">
        <f>+'KU Total'!J3*VLOOKUP($B3,'Juri %'!$A$2:$L$12,9)</f>
        <v>0</v>
      </c>
      <c r="K3" s="20">
        <f>+'KU Total'!K3*VLOOKUP($B3,'Juri %'!$A$2:$L$12,10)</f>
        <v>0</v>
      </c>
      <c r="L3" s="20">
        <f>+'KU Total'!L3*VLOOKUP($B3,'Juri %'!$A$2:$L$12,11)</f>
        <v>0</v>
      </c>
      <c r="M3" s="20">
        <f>+'KU Total'!M3*VLOOKUP($B3,'Juri %'!$A$2:$L$12,12)</f>
        <v>155189.52899191962</v>
      </c>
    </row>
    <row r="4" spans="1:13" x14ac:dyDescent="0.25">
      <c r="B4" s="24">
        <v>511</v>
      </c>
      <c r="C4" s="20">
        <f>+'KU Total'!C4*VLOOKUP($B4,'Juri %'!$A$2:$L$12,2)</f>
        <v>0</v>
      </c>
      <c r="D4" s="20">
        <f>+'KU Total'!D4*VLOOKUP($B4,'Juri %'!$A$2:$L$12,3)</f>
        <v>0</v>
      </c>
      <c r="E4" s="20">
        <f>+'KU Total'!E4*VLOOKUP($B4,'Juri %'!$A$2:$L$12,4)</f>
        <v>0</v>
      </c>
      <c r="F4" s="20">
        <f>+'KU Total'!F4*VLOOKUP($B4,'Juri %'!$A$2:$L$12,5)</f>
        <v>2693.0607350122646</v>
      </c>
      <c r="G4" s="20">
        <f>+'KU Total'!G4*VLOOKUP($B4,'Juri %'!$A$2:$L$12,6)</f>
        <v>0</v>
      </c>
      <c r="H4" s="20">
        <f>+'KU Total'!H4*VLOOKUP($B4,'Juri %'!$A$2:$L$12,7)</f>
        <v>0</v>
      </c>
      <c r="I4" s="20">
        <f>+'KU Total'!I4*VLOOKUP($B4,'Juri %'!$A$2:$L$12,8)</f>
        <v>0</v>
      </c>
      <c r="J4" s="20">
        <f>+'KU Total'!J4*VLOOKUP($B4,'Juri %'!$A$2:$L$12,9)</f>
        <v>0</v>
      </c>
      <c r="K4" s="20">
        <f>+'KU Total'!K4*VLOOKUP($B4,'Juri %'!$A$2:$L$12,10)</f>
        <v>0</v>
      </c>
      <c r="L4" s="20">
        <f>+'KU Total'!L4*VLOOKUP($B4,'Juri %'!$A$2:$L$12,11)</f>
        <v>0</v>
      </c>
      <c r="M4" s="20">
        <f>+'KU Total'!M4*VLOOKUP($B4,'Juri %'!$A$2:$L$12,12)</f>
        <v>0</v>
      </c>
    </row>
    <row r="5" spans="1:13" x14ac:dyDescent="0.25">
      <c r="B5" s="24">
        <v>512</v>
      </c>
      <c r="C5" s="20">
        <f>+'KU Total'!C5*VLOOKUP($B5,'Juri %'!$A$2:$L$12,2)</f>
        <v>445590.74733586772</v>
      </c>
      <c r="D5" s="20">
        <f>+'KU Total'!D5*VLOOKUP($B5,'Juri %'!$A$2:$L$12,3)</f>
        <v>1989.1285325214239</v>
      </c>
      <c r="E5" s="20">
        <f>+'KU Total'!E5*VLOOKUP($B5,'Juri %'!$A$2:$L$12,4)</f>
        <v>1992059.5948244203</v>
      </c>
      <c r="F5" s="20">
        <f>+'KU Total'!F5*VLOOKUP($B5,'Juri %'!$A$2:$L$12,5)</f>
        <v>494326.37538245786</v>
      </c>
      <c r="G5" s="20">
        <f>+'KU Total'!G5*VLOOKUP($B5,'Juri %'!$A$2:$L$12,6)</f>
        <v>1121820.5025448357</v>
      </c>
      <c r="H5" s="20">
        <f>+'KU Total'!H5*VLOOKUP($B5,'Juri %'!$A$2:$L$12,7)</f>
        <v>1038762.9445229</v>
      </c>
      <c r="I5" s="20">
        <f>+'KU Total'!I5*VLOOKUP($B5,'Juri %'!$A$2:$L$12,8)</f>
        <v>4133097.4127224814</v>
      </c>
      <c r="J5" s="20">
        <f>+'KU Total'!J5*VLOOKUP($B5,'Juri %'!$A$2:$L$12,9)</f>
        <v>408033.44670281518</v>
      </c>
      <c r="K5" s="20">
        <f>+'KU Total'!K5*VLOOKUP($B5,'Juri %'!$A$2:$L$12,10)</f>
        <v>4133097.4127224814</v>
      </c>
      <c r="L5" s="20">
        <f>+'KU Total'!L5*VLOOKUP($B5,'Juri %'!$A$2:$L$12,11)</f>
        <v>1168602.5665964773</v>
      </c>
      <c r="M5" s="20">
        <f>+'KU Total'!M5*VLOOKUP($B5,'Juri %'!$A$2:$L$12,12)</f>
        <v>2664376.2459649369</v>
      </c>
    </row>
    <row r="6" spans="1:13" x14ac:dyDescent="0.25">
      <c r="B6" s="24">
        <v>513</v>
      </c>
      <c r="C6" s="20">
        <f>+'KU Total'!C6*VLOOKUP($B6,'Juri %'!$A$2:$L$12,2)</f>
        <v>355716.08214734419</v>
      </c>
      <c r="D6" s="20">
        <f>+'KU Total'!D6*VLOOKUP($B6,'Juri %'!$A$2:$L$12,3)</f>
        <v>1436.259002771038</v>
      </c>
      <c r="E6" s="20">
        <f>+'KU Total'!E6*VLOOKUP($B6,'Juri %'!$A$2:$L$12,4)</f>
        <v>168958.95064294233</v>
      </c>
      <c r="F6" s="20">
        <f>+'KU Total'!F6*VLOOKUP($B6,'Juri %'!$A$2:$L$12,5)</f>
        <v>139686.10688792737</v>
      </c>
      <c r="G6" s="20">
        <f>+'KU Total'!G6*VLOOKUP($B6,'Juri %'!$A$2:$L$12,6)</f>
        <v>838406.62217918946</v>
      </c>
      <c r="H6" s="20">
        <f>+'KU Total'!H6*VLOOKUP($B6,'Juri %'!$A$2:$L$12,7)</f>
        <v>799635.28291565808</v>
      </c>
      <c r="I6" s="20">
        <f>+'KU Total'!I6*VLOOKUP($B6,'Juri %'!$A$2:$L$12,8)</f>
        <v>481901.57067487657</v>
      </c>
      <c r="J6" s="20">
        <f>+'KU Total'!J6*VLOOKUP($B6,'Juri %'!$A$2:$L$12,9)</f>
        <v>1427237.6810316143</v>
      </c>
      <c r="K6" s="20">
        <f>+'KU Total'!K6*VLOOKUP($B6,'Juri %'!$A$2:$L$12,10)</f>
        <v>481022.18824663776</v>
      </c>
      <c r="L6" s="20">
        <f>+'KU Total'!L6*VLOOKUP($B6,'Juri %'!$A$2:$L$12,11)</f>
        <v>342213.46278448729</v>
      </c>
      <c r="M6" s="20">
        <f>+'KU Total'!M6*VLOOKUP($B6,'Juri %'!$A$2:$L$12,12)</f>
        <v>371358.01593371562</v>
      </c>
    </row>
    <row r="7" spans="1:13" x14ac:dyDescent="0.25">
      <c r="A7" s="16" t="s">
        <v>66</v>
      </c>
      <c r="B7" s="24">
        <v>513</v>
      </c>
      <c r="C7" s="20">
        <f>+'KU Total'!C7*VLOOKUP($B7,'Juri %'!$A$2:$L$12,2)</f>
        <v>0</v>
      </c>
      <c r="D7" s="20">
        <f>+'KU Total'!D7*VLOOKUP($B7,'Juri %'!$A$2:$L$12,3)</f>
        <v>0</v>
      </c>
      <c r="E7" s="20">
        <f>+'KU Total'!E7*VLOOKUP($B7,'Juri %'!$A$2:$L$12,4)</f>
        <v>0</v>
      </c>
      <c r="F7" s="20">
        <f>+'KU Total'!F7*VLOOKUP($B7,'Juri %'!$A$2:$L$12,5)</f>
        <v>0</v>
      </c>
      <c r="G7" s="20">
        <f>+'KU Total'!G7*VLOOKUP($B7,'Juri %'!$A$2:$L$12,6)</f>
        <v>0</v>
      </c>
      <c r="H7" s="20">
        <f>+'KU Total'!H7*VLOOKUP($B7,'Juri %'!$A$2:$L$12,7)</f>
        <v>0</v>
      </c>
      <c r="I7" s="20">
        <f>+'KU Total'!I7*VLOOKUP($B7,'Juri %'!$A$2:$L$12,8)</f>
        <v>0</v>
      </c>
      <c r="J7" s="20">
        <f>+'KU Total'!J7*VLOOKUP($B7,'Juri %'!$A$2:$L$12,9)</f>
        <v>0</v>
      </c>
      <c r="K7" s="20">
        <f>+'KU Total'!K7*VLOOKUP($B7,'Juri %'!$A$2:$L$12,10)</f>
        <v>0</v>
      </c>
      <c r="L7" s="20">
        <f>+'KU Total'!L7*VLOOKUP($B7,'Juri %'!$A$2:$L$12,11)</f>
        <v>0</v>
      </c>
      <c r="M7" s="20">
        <f>+'KU Total'!M7*VLOOKUP($B7,'Juri %'!$A$2:$L$12,12)</f>
        <v>940146.87578155857</v>
      </c>
    </row>
    <row r="8" spans="1:13" x14ac:dyDescent="0.25">
      <c r="A8" s="16" t="s">
        <v>35</v>
      </c>
      <c r="B8" s="24">
        <v>500</v>
      </c>
      <c r="C8" s="20">
        <f>+'KU Total'!C8*VLOOKUP($B8,'Juri %'!$A$2:$L$12,2)</f>
        <v>0</v>
      </c>
      <c r="D8" s="20">
        <f>+'KU Total'!D8*VLOOKUP($B8,'Juri %'!$A$2:$L$12,3)</f>
        <v>13472.358521822282</v>
      </c>
      <c r="E8" s="20">
        <f>+'KU Total'!E8*VLOOKUP($B8,'Juri %'!$A$2:$L$12,4)</f>
        <v>0</v>
      </c>
      <c r="F8" s="20">
        <f>+'KU Total'!F8*VLOOKUP($B8,'Juri %'!$A$2:$L$12,5)</f>
        <v>0</v>
      </c>
      <c r="G8" s="20">
        <f>+'KU Total'!G8*VLOOKUP($B8,'Juri %'!$A$2:$L$12,6)</f>
        <v>0</v>
      </c>
      <c r="H8" s="20">
        <f>+'KU Total'!H8*VLOOKUP($B8,'Juri %'!$A$2:$L$12,7)</f>
        <v>0</v>
      </c>
      <c r="I8" s="20">
        <f>+'KU Total'!I8*VLOOKUP($B8,'Juri %'!$A$2:$L$12,8)</f>
        <v>0</v>
      </c>
      <c r="J8" s="20">
        <f>+'KU Total'!J8*VLOOKUP($B8,'Juri %'!$A$2:$L$12,9)</f>
        <v>0</v>
      </c>
      <c r="K8" s="20">
        <f>+'KU Total'!K8*VLOOKUP($B8,'Juri %'!$A$2:$L$12,10)</f>
        <v>0</v>
      </c>
      <c r="L8" s="20">
        <f>+'KU Total'!L8*VLOOKUP($B8,'Juri %'!$A$2:$L$12,11)</f>
        <v>0</v>
      </c>
      <c r="M8" s="20">
        <f>+'KU Total'!M8*VLOOKUP($B8,'Juri %'!$A$2:$L$12,12)</f>
        <v>0</v>
      </c>
    </row>
    <row r="9" spans="1:13" x14ac:dyDescent="0.25">
      <c r="B9" s="24">
        <v>510</v>
      </c>
      <c r="C9" s="20">
        <f>+'KU Total'!C9*VLOOKUP($B9,'Juri %'!$A$2:$L$12,2)</f>
        <v>79754.135006693847</v>
      </c>
      <c r="D9" s="20">
        <f>+'KU Total'!D9*VLOOKUP($B9,'Juri %'!$A$2:$L$12,3)</f>
        <v>44178.179234569383</v>
      </c>
      <c r="E9" s="20">
        <f>+'KU Total'!E9*VLOOKUP($B9,'Juri %'!$A$2:$L$12,4)</f>
        <v>0</v>
      </c>
      <c r="F9" s="20">
        <f>+'KU Total'!F9*VLOOKUP($B9,'Juri %'!$A$2:$L$12,5)</f>
        <v>0</v>
      </c>
      <c r="G9" s="20">
        <f>+'KU Total'!G9*VLOOKUP($B9,'Juri %'!$A$2:$L$12,6)</f>
        <v>0</v>
      </c>
      <c r="H9" s="20">
        <f>+'KU Total'!H9*VLOOKUP($B9,'Juri %'!$A$2:$L$12,7)</f>
        <v>0</v>
      </c>
      <c r="I9" s="20">
        <f>+'KU Total'!I9*VLOOKUP($B9,'Juri %'!$A$2:$L$12,8)</f>
        <v>0</v>
      </c>
      <c r="J9" s="20">
        <f>+'KU Total'!J9*VLOOKUP($B9,'Juri %'!$A$2:$L$12,9)</f>
        <v>0</v>
      </c>
      <c r="K9" s="20">
        <f>+'KU Total'!K9*VLOOKUP($B9,'Juri %'!$A$2:$L$12,10)</f>
        <v>0</v>
      </c>
      <c r="L9" s="20">
        <f>+'KU Total'!L9*VLOOKUP($B9,'Juri %'!$A$2:$L$12,11)</f>
        <v>0</v>
      </c>
      <c r="M9" s="20">
        <f>+'KU Total'!M9*VLOOKUP($B9,'Juri %'!$A$2:$L$12,12)</f>
        <v>0</v>
      </c>
    </row>
    <row r="10" spans="1:13" x14ac:dyDescent="0.25">
      <c r="B10" s="24">
        <v>511</v>
      </c>
      <c r="C10" s="20">
        <f>+'KU Total'!C10*VLOOKUP($B10,'Juri %'!$A$2:$L$12,2)</f>
        <v>0</v>
      </c>
      <c r="D10" s="20">
        <f>+'KU Total'!D10*VLOOKUP($B10,'Juri %'!$A$2:$L$12,3)</f>
        <v>3812.6153436402806</v>
      </c>
      <c r="E10" s="20">
        <f>+'KU Total'!E10*VLOOKUP($B10,'Juri %'!$A$2:$L$12,4)</f>
        <v>34979.353485038155</v>
      </c>
      <c r="F10" s="20">
        <f>+'KU Total'!F10*VLOOKUP($B10,'Juri %'!$A$2:$L$12,5)</f>
        <v>2721.7363014281618</v>
      </c>
      <c r="G10" s="20">
        <f>+'KU Total'!G10*VLOOKUP($B10,'Juri %'!$A$2:$L$12,6)</f>
        <v>0</v>
      </c>
      <c r="H10" s="20">
        <f>+'KU Total'!H10*VLOOKUP($B10,'Juri %'!$A$2:$L$12,7)</f>
        <v>0</v>
      </c>
      <c r="I10" s="20">
        <f>+'KU Total'!I10*VLOOKUP($B10,'Juri %'!$A$2:$L$12,8)</f>
        <v>0</v>
      </c>
      <c r="J10" s="20">
        <f>+'KU Total'!J10*VLOOKUP($B10,'Juri %'!$A$2:$L$12,9)</f>
        <v>0</v>
      </c>
      <c r="K10" s="20">
        <f>+'KU Total'!K10*VLOOKUP($B10,'Juri %'!$A$2:$L$12,10)</f>
        <v>0</v>
      </c>
      <c r="L10" s="20">
        <f>+'KU Total'!L10*VLOOKUP($B10,'Juri %'!$A$2:$L$12,11)</f>
        <v>0</v>
      </c>
      <c r="M10" s="20">
        <f>+'KU Total'!M10*VLOOKUP($B10,'Juri %'!$A$2:$L$12,12)</f>
        <v>0</v>
      </c>
    </row>
    <row r="11" spans="1:13" x14ac:dyDescent="0.25">
      <c r="B11" s="24">
        <v>512</v>
      </c>
      <c r="C11" s="20">
        <f>+'KU Total'!C11*VLOOKUP($B11,'Juri %'!$A$2:$L$12,2)</f>
        <v>701569.840178743</v>
      </c>
      <c r="D11" s="20">
        <f>+'KU Total'!D11*VLOOKUP($B11,'Juri %'!$A$2:$L$12,3)</f>
        <v>186803.2638867464</v>
      </c>
      <c r="E11" s="20">
        <f>+'KU Total'!E11*VLOOKUP($B11,'Juri %'!$A$2:$L$12,4)</f>
        <v>698781.74428595998</v>
      </c>
      <c r="F11" s="20">
        <f>+'KU Total'!F11*VLOOKUP($B11,'Juri %'!$A$2:$L$12,5)</f>
        <v>249813.44728834095</v>
      </c>
      <c r="G11" s="20">
        <f>+'KU Total'!G11*VLOOKUP($B11,'Juri %'!$A$2:$L$12,6)</f>
        <v>0</v>
      </c>
      <c r="H11" s="20">
        <f>+'KU Total'!H11*VLOOKUP($B11,'Juri %'!$A$2:$L$12,7)</f>
        <v>0</v>
      </c>
      <c r="I11" s="20">
        <f>+'KU Total'!I11*VLOOKUP($B11,'Juri %'!$A$2:$L$12,8)</f>
        <v>0</v>
      </c>
      <c r="J11" s="20">
        <f>+'KU Total'!J11*VLOOKUP($B11,'Juri %'!$A$2:$L$12,9)</f>
        <v>0</v>
      </c>
      <c r="K11" s="20">
        <f>+'KU Total'!K11*VLOOKUP($B11,'Juri %'!$A$2:$L$12,10)</f>
        <v>0</v>
      </c>
      <c r="L11" s="20">
        <f>+'KU Total'!L11*VLOOKUP($B11,'Juri %'!$A$2:$L$12,11)</f>
        <v>0</v>
      </c>
      <c r="M11" s="20">
        <f>+'KU Total'!M11*VLOOKUP($B11,'Juri %'!$A$2:$L$12,12)</f>
        <v>0</v>
      </c>
    </row>
    <row r="12" spans="1:13" x14ac:dyDescent="0.25">
      <c r="B12" s="24">
        <v>513</v>
      </c>
      <c r="C12" s="20">
        <f>+'KU Total'!C12*VLOOKUP($B12,'Juri %'!$A$2:$L$12,2)</f>
        <v>228133.24314898986</v>
      </c>
      <c r="D12" s="20">
        <f>+'KU Total'!D12*VLOOKUP($B12,'Juri %'!$A$2:$L$12,3)</f>
        <v>12570.432356292105</v>
      </c>
      <c r="E12" s="20">
        <f>+'KU Total'!E12*VLOOKUP($B12,'Juri %'!$A$2:$L$12,4)</f>
        <v>84493.044584419142</v>
      </c>
      <c r="F12" s="20">
        <f>+'KU Total'!F12*VLOOKUP($B12,'Juri %'!$A$2:$L$12,5)</f>
        <v>7211.1895953314997</v>
      </c>
      <c r="G12" s="20">
        <f>+'KU Total'!G12*VLOOKUP($B12,'Juri %'!$A$2:$L$12,6)</f>
        <v>0</v>
      </c>
      <c r="H12" s="20">
        <f>+'KU Total'!H12*VLOOKUP($B12,'Juri %'!$A$2:$L$12,7)</f>
        <v>0</v>
      </c>
      <c r="I12" s="20">
        <f>+'KU Total'!I12*VLOOKUP($B12,'Juri %'!$A$2:$L$12,8)</f>
        <v>0</v>
      </c>
      <c r="J12" s="20">
        <f>+'KU Total'!J12*VLOOKUP($B12,'Juri %'!$A$2:$L$12,9)</f>
        <v>0</v>
      </c>
      <c r="K12" s="20">
        <f>+'KU Total'!K12*VLOOKUP($B12,'Juri %'!$A$2:$L$12,10)</f>
        <v>0</v>
      </c>
      <c r="L12" s="20">
        <f>+'KU Total'!L12*VLOOKUP($B12,'Juri %'!$A$2:$L$12,11)</f>
        <v>0</v>
      </c>
      <c r="M12" s="20">
        <f>+'KU Total'!M12*VLOOKUP($B12,'Juri %'!$A$2:$L$12,12)</f>
        <v>0</v>
      </c>
    </row>
    <row r="13" spans="1:13" x14ac:dyDescent="0.25">
      <c r="B13" s="24">
        <v>514</v>
      </c>
      <c r="C13" s="20">
        <f>+'KU Total'!C13*VLOOKUP($B13,'Juri %'!$A$2:$L$12,2)</f>
        <v>317.59094433662364</v>
      </c>
      <c r="D13" s="20">
        <f>+'KU Total'!D13*VLOOKUP($B13,'Juri %'!$A$2:$L$12,3)</f>
        <v>0</v>
      </c>
      <c r="E13" s="20">
        <f>+'KU Total'!E13*VLOOKUP($B13,'Juri %'!$A$2:$L$12,4)</f>
        <v>0</v>
      </c>
      <c r="F13" s="20">
        <f>+'KU Total'!F13*VLOOKUP($B13,'Juri %'!$A$2:$L$12,5)</f>
        <v>0</v>
      </c>
      <c r="G13" s="20">
        <f>+'KU Total'!G13*VLOOKUP($B13,'Juri %'!$A$2:$L$12,6)</f>
        <v>0</v>
      </c>
      <c r="H13" s="20">
        <f>+'KU Total'!H13*VLOOKUP($B13,'Juri %'!$A$2:$L$12,7)</f>
        <v>0</v>
      </c>
      <c r="I13" s="20">
        <f>+'KU Total'!I13*VLOOKUP($B13,'Juri %'!$A$2:$L$12,8)</f>
        <v>0</v>
      </c>
      <c r="J13" s="20">
        <f>+'KU Total'!J13*VLOOKUP($B13,'Juri %'!$A$2:$L$12,9)</f>
        <v>0</v>
      </c>
      <c r="K13" s="20">
        <f>+'KU Total'!K13*VLOOKUP($B13,'Juri %'!$A$2:$L$12,10)</f>
        <v>0</v>
      </c>
      <c r="L13" s="20">
        <f>+'KU Total'!L13*VLOOKUP($B13,'Juri %'!$A$2:$L$12,11)</f>
        <v>0</v>
      </c>
      <c r="M13" s="20">
        <f>+'KU Total'!M13*VLOOKUP($B13,'Juri %'!$A$2:$L$12,12)</f>
        <v>0</v>
      </c>
    </row>
    <row r="14" spans="1:13" x14ac:dyDescent="0.25">
      <c r="A14" s="16" t="s">
        <v>36</v>
      </c>
      <c r="B14" s="24">
        <v>500</v>
      </c>
      <c r="C14" s="20">
        <f>+'KU Total'!C14*VLOOKUP($B14,'Juri %'!$A$2:$L$12,2)</f>
        <v>0</v>
      </c>
      <c r="D14" s="20">
        <f>+'KU Total'!D14*VLOOKUP($B14,'Juri %'!$A$2:$L$12,3)</f>
        <v>80137.784806385578</v>
      </c>
      <c r="E14" s="20">
        <f>+'KU Total'!E14*VLOOKUP($B14,'Juri %'!$A$2:$L$12,4)</f>
        <v>0</v>
      </c>
      <c r="F14" s="20">
        <f>+'KU Total'!F14*VLOOKUP($B14,'Juri %'!$A$2:$L$12,5)</f>
        <v>0</v>
      </c>
      <c r="G14" s="20">
        <f>+'KU Total'!G14*VLOOKUP($B14,'Juri %'!$A$2:$L$12,6)</f>
        <v>0</v>
      </c>
      <c r="H14" s="20">
        <f>+'KU Total'!H14*VLOOKUP($B14,'Juri %'!$A$2:$L$12,7)</f>
        <v>0</v>
      </c>
      <c r="I14" s="20">
        <f>+'KU Total'!I14*VLOOKUP($B14,'Juri %'!$A$2:$L$12,8)</f>
        <v>0</v>
      </c>
      <c r="J14" s="20">
        <f>+'KU Total'!J14*VLOOKUP($B14,'Juri %'!$A$2:$L$12,9)</f>
        <v>0</v>
      </c>
      <c r="K14" s="20">
        <f>+'KU Total'!K14*VLOOKUP($B14,'Juri %'!$A$2:$L$12,10)</f>
        <v>0</v>
      </c>
      <c r="L14" s="20">
        <f>+'KU Total'!L14*VLOOKUP($B14,'Juri %'!$A$2:$L$12,11)</f>
        <v>0</v>
      </c>
      <c r="M14" s="20">
        <f>+'KU Total'!M14*VLOOKUP($B14,'Juri %'!$A$2:$L$12,12)</f>
        <v>0</v>
      </c>
    </row>
    <row r="15" spans="1:13" x14ac:dyDescent="0.25">
      <c r="B15" s="24">
        <v>511</v>
      </c>
      <c r="C15" s="20">
        <f>+'KU Total'!C15*VLOOKUP($B15,'Juri %'!$A$2:$L$12,2)</f>
        <v>188.64941640936988</v>
      </c>
      <c r="D15" s="20">
        <f>+'KU Total'!D15*VLOOKUP($B15,'Juri %'!$A$2:$L$12,3)</f>
        <v>24640.424681149198</v>
      </c>
      <c r="E15" s="20">
        <f>+'KU Total'!E15*VLOOKUP($B15,'Juri %'!$A$2:$L$12,4)</f>
        <v>42034.292611094636</v>
      </c>
      <c r="F15" s="20">
        <f>+'KU Total'!F15*VLOOKUP($B15,'Juri %'!$A$2:$L$12,5)</f>
        <v>0</v>
      </c>
      <c r="G15" s="20">
        <f>+'KU Total'!G15*VLOOKUP($B15,'Juri %'!$A$2:$L$12,6)</f>
        <v>0</v>
      </c>
      <c r="H15" s="20">
        <f>+'KU Total'!H15*VLOOKUP($B15,'Juri %'!$A$2:$L$12,7)</f>
        <v>0</v>
      </c>
      <c r="I15" s="20">
        <f>+'KU Total'!I15*VLOOKUP($B15,'Juri %'!$A$2:$L$12,8)</f>
        <v>0</v>
      </c>
      <c r="J15" s="20">
        <f>+'KU Total'!J15*VLOOKUP($B15,'Juri %'!$A$2:$L$12,9)</f>
        <v>0</v>
      </c>
      <c r="K15" s="20">
        <f>+'KU Total'!K15*VLOOKUP($B15,'Juri %'!$A$2:$L$12,10)</f>
        <v>0</v>
      </c>
      <c r="L15" s="20">
        <f>+'KU Total'!L15*VLOOKUP($B15,'Juri %'!$A$2:$L$12,11)</f>
        <v>0</v>
      </c>
      <c r="M15" s="20">
        <f>+'KU Total'!M15*VLOOKUP($B15,'Juri %'!$A$2:$L$12,12)</f>
        <v>0</v>
      </c>
    </row>
    <row r="16" spans="1:13" x14ac:dyDescent="0.25">
      <c r="B16" s="24">
        <v>512</v>
      </c>
      <c r="C16" s="20">
        <f>+'KU Total'!C16*VLOOKUP($B16,'Juri %'!$A$2:$L$12,2)</f>
        <v>294640.22803819581</v>
      </c>
      <c r="D16" s="20">
        <f>+'KU Total'!D16*VLOOKUP($B16,'Juri %'!$A$2:$L$12,3)</f>
        <v>834932.73063810263</v>
      </c>
      <c r="E16" s="20">
        <f>+'KU Total'!E16*VLOOKUP($B16,'Juri %'!$A$2:$L$12,4)</f>
        <v>652913.52502261568</v>
      </c>
      <c r="F16" s="20">
        <f>+'KU Total'!F16*VLOOKUP($B16,'Juri %'!$A$2:$L$12,5)</f>
        <v>686267.56561198155</v>
      </c>
      <c r="G16" s="20">
        <f>+'KU Total'!G16*VLOOKUP($B16,'Juri %'!$A$2:$L$12,6)</f>
        <v>0</v>
      </c>
      <c r="H16" s="20">
        <f>+'KU Total'!H16*VLOOKUP($B16,'Juri %'!$A$2:$L$12,7)</f>
        <v>0</v>
      </c>
      <c r="I16" s="20">
        <f>+'KU Total'!I16*VLOOKUP($B16,'Juri %'!$A$2:$L$12,8)</f>
        <v>0</v>
      </c>
      <c r="J16" s="20">
        <f>+'KU Total'!J16*VLOOKUP($B16,'Juri %'!$A$2:$L$12,9)</f>
        <v>0</v>
      </c>
      <c r="K16" s="20">
        <f>+'KU Total'!K16*VLOOKUP($B16,'Juri %'!$A$2:$L$12,10)</f>
        <v>0</v>
      </c>
      <c r="L16" s="20">
        <f>+'KU Total'!L16*VLOOKUP($B16,'Juri %'!$A$2:$L$12,11)</f>
        <v>0</v>
      </c>
      <c r="M16" s="20">
        <f>+'KU Total'!M16*VLOOKUP($B16,'Juri %'!$A$2:$L$12,12)</f>
        <v>0</v>
      </c>
    </row>
    <row r="17" spans="1:14" x14ac:dyDescent="0.25">
      <c r="B17" s="24">
        <v>513</v>
      </c>
      <c r="C17" s="20">
        <f>+'KU Total'!C17*VLOOKUP($B17,'Juri %'!$A$2:$L$12,2)</f>
        <v>20326.152124065709</v>
      </c>
      <c r="D17" s="20">
        <f>+'KU Total'!D17*VLOOKUP($B17,'Juri %'!$A$2:$L$12,3)</f>
        <v>92315.96665935994</v>
      </c>
      <c r="E17" s="20">
        <f>+'KU Total'!E17*VLOOKUP($B17,'Juri %'!$A$2:$L$12,4)</f>
        <v>81100.51562901531</v>
      </c>
      <c r="F17" s="20">
        <f>+'KU Total'!F17*VLOOKUP($B17,'Juri %'!$A$2:$L$12,5)</f>
        <v>36934.385026596319</v>
      </c>
      <c r="G17" s="20">
        <f>+'KU Total'!G17*VLOOKUP($B17,'Juri %'!$A$2:$L$12,6)</f>
        <v>0</v>
      </c>
      <c r="H17" s="20">
        <f>+'KU Total'!H17*VLOOKUP($B17,'Juri %'!$A$2:$L$12,7)</f>
        <v>0</v>
      </c>
      <c r="I17" s="20">
        <f>+'KU Total'!I17*VLOOKUP($B17,'Juri %'!$A$2:$L$12,8)</f>
        <v>0</v>
      </c>
      <c r="J17" s="20">
        <f>+'KU Total'!J17*VLOOKUP($B17,'Juri %'!$A$2:$L$12,9)</f>
        <v>0</v>
      </c>
      <c r="K17" s="20">
        <f>+'KU Total'!K17*VLOOKUP($B17,'Juri %'!$A$2:$L$12,10)</f>
        <v>0</v>
      </c>
      <c r="L17" s="20">
        <f>+'KU Total'!L17*VLOOKUP($B17,'Juri %'!$A$2:$L$12,11)</f>
        <v>0</v>
      </c>
      <c r="M17" s="20">
        <f>+'KU Total'!M17*VLOOKUP($B17,'Juri %'!$A$2:$L$12,12)</f>
        <v>0</v>
      </c>
    </row>
    <row r="18" spans="1:14" x14ac:dyDescent="0.25">
      <c r="B18" s="24">
        <v>514</v>
      </c>
      <c r="C18" s="20">
        <f>+'KU Total'!C18*VLOOKUP($B18,'Juri %'!$A$2:$L$12,2)</f>
        <v>0</v>
      </c>
      <c r="D18" s="20">
        <f>+'KU Total'!D18*VLOOKUP($B18,'Juri %'!$A$2:$L$12,3)</f>
        <v>15691.722263303298</v>
      </c>
      <c r="E18" s="20">
        <f>+'KU Total'!E18*VLOOKUP($B18,'Juri %'!$A$2:$L$12,4)</f>
        <v>3435.8793569127029</v>
      </c>
      <c r="F18" s="20">
        <f>+'KU Total'!F18*VLOOKUP($B18,'Juri %'!$A$2:$L$12,5)</f>
        <v>489.21437678676756</v>
      </c>
      <c r="G18" s="20">
        <f>+'KU Total'!G18*VLOOKUP($B18,'Juri %'!$A$2:$L$12,6)</f>
        <v>0</v>
      </c>
      <c r="H18" s="20">
        <f>+'KU Total'!H18*VLOOKUP($B18,'Juri %'!$A$2:$L$12,7)</f>
        <v>0</v>
      </c>
      <c r="I18" s="20">
        <f>+'KU Total'!I18*VLOOKUP($B18,'Juri %'!$A$2:$L$12,8)</f>
        <v>0</v>
      </c>
      <c r="J18" s="20">
        <f>+'KU Total'!J18*VLOOKUP($B18,'Juri %'!$A$2:$L$12,9)</f>
        <v>0</v>
      </c>
      <c r="K18" s="20">
        <f>+'KU Total'!K18*VLOOKUP($B18,'Juri %'!$A$2:$L$12,10)</f>
        <v>0</v>
      </c>
      <c r="L18" s="20">
        <f>+'KU Total'!L18*VLOOKUP($B18,'Juri %'!$A$2:$L$12,11)</f>
        <v>0</v>
      </c>
      <c r="M18" s="20">
        <f>+'KU Total'!M18*VLOOKUP($B18,'Juri %'!$A$2:$L$12,12)</f>
        <v>0</v>
      </c>
    </row>
    <row r="19" spans="1:14" x14ac:dyDescent="0.25">
      <c r="A19" s="16" t="s">
        <v>43</v>
      </c>
      <c r="B19" s="24">
        <v>510</v>
      </c>
      <c r="C19" s="20">
        <f>+'KU Total'!C19*VLOOKUP($B19,'Juri %'!$A$2:$L$12,2)</f>
        <v>65877.729417012582</v>
      </c>
      <c r="D19" s="20">
        <f>+'KU Total'!D19*VLOOKUP($B19,'Juri %'!$A$2:$L$12,3)</f>
        <v>54018.662402921851</v>
      </c>
      <c r="E19" s="20">
        <f>+'KU Total'!E19*VLOOKUP($B19,'Juri %'!$A$2:$L$12,4)</f>
        <v>0</v>
      </c>
      <c r="F19" s="20">
        <f>+'KU Total'!F19*VLOOKUP($B19,'Juri %'!$A$2:$L$12,5)</f>
        <v>234709.67626591356</v>
      </c>
      <c r="G19" s="20">
        <f>+'KU Total'!G19*VLOOKUP($B19,'Juri %'!$A$2:$L$12,6)</f>
        <v>0</v>
      </c>
      <c r="H19" s="20">
        <f>+'KU Total'!H19*VLOOKUP($B19,'Juri %'!$A$2:$L$12,7)</f>
        <v>26078.59795919661</v>
      </c>
      <c r="I19" s="20">
        <f>+'KU Total'!I19*VLOOKUP($B19,'Juri %'!$A$2:$L$12,8)</f>
        <v>217335.33513216153</v>
      </c>
      <c r="J19" s="20">
        <f>+'KU Total'!J19*VLOOKUP($B19,'Juri %'!$A$2:$L$12,9)</f>
        <v>0</v>
      </c>
      <c r="K19" s="20">
        <f>+'KU Total'!K19*VLOOKUP($B19,'Juri %'!$A$2:$L$12,10)</f>
        <v>217335.33513216153</v>
      </c>
      <c r="L19" s="20">
        <f>+'KU Total'!L19*VLOOKUP($B19,'Juri %'!$A$2:$L$12,11)</f>
        <v>0</v>
      </c>
      <c r="M19" s="20">
        <f>+'KU Total'!M19*VLOOKUP($B19,'Juri %'!$A$2:$L$12,12)</f>
        <v>0</v>
      </c>
    </row>
    <row r="20" spans="1:14" x14ac:dyDescent="0.25">
      <c r="B20" s="24">
        <v>511</v>
      </c>
      <c r="C20" s="20">
        <f>+'KU Total'!C20*VLOOKUP($B20,'Juri %'!$A$2:$L$12,2)</f>
        <v>0</v>
      </c>
      <c r="D20" s="20">
        <f>+'KU Total'!D20*VLOOKUP($B20,'Juri %'!$A$2:$L$12,3)</f>
        <v>0</v>
      </c>
      <c r="E20" s="20">
        <f>+'KU Total'!E20*VLOOKUP($B20,'Juri %'!$A$2:$L$12,4)</f>
        <v>0</v>
      </c>
      <c r="F20" s="20">
        <f>+'KU Total'!F20*VLOOKUP($B20,'Juri %'!$A$2:$L$12,5)</f>
        <v>28184.509292799739</v>
      </c>
      <c r="G20" s="20">
        <f>+'KU Total'!G20*VLOOKUP($B20,'Juri %'!$A$2:$L$12,6)</f>
        <v>2551.2546406284941</v>
      </c>
      <c r="H20" s="20">
        <f>+'KU Total'!H20*VLOOKUP($B20,'Juri %'!$A$2:$L$12,7)</f>
        <v>513.94831571386044</v>
      </c>
      <c r="I20" s="20">
        <f>+'KU Total'!I20*VLOOKUP($B20,'Juri %'!$A$2:$L$12,8)</f>
        <v>0</v>
      </c>
      <c r="J20" s="20">
        <f>+'KU Total'!J20*VLOOKUP($B20,'Juri %'!$A$2:$L$12,9)</f>
        <v>0</v>
      </c>
      <c r="K20" s="20">
        <f>+'KU Total'!K20*VLOOKUP($B20,'Juri %'!$A$2:$L$12,10)</f>
        <v>0</v>
      </c>
      <c r="L20" s="20">
        <f>+'KU Total'!L20*VLOOKUP($B20,'Juri %'!$A$2:$L$12,11)</f>
        <v>0</v>
      </c>
      <c r="M20" s="20">
        <f>+'KU Total'!M20*VLOOKUP($B20,'Juri %'!$A$2:$L$12,12)</f>
        <v>0</v>
      </c>
    </row>
    <row r="21" spans="1:14" x14ac:dyDescent="0.25">
      <c r="B21" s="24">
        <v>512</v>
      </c>
      <c r="C21" s="20">
        <f>+'KU Total'!C21*VLOOKUP($B21,'Juri %'!$A$2:$L$12,2)</f>
        <v>519929.92789661698</v>
      </c>
      <c r="D21" s="20">
        <f>+'KU Total'!D21*VLOOKUP($B21,'Juri %'!$A$2:$L$12,3)</f>
        <v>314064.83449840266</v>
      </c>
      <c r="E21" s="20">
        <f>+'KU Total'!E21*VLOOKUP($B21,'Juri %'!$A$2:$L$12,4)</f>
        <v>342657.50540637749</v>
      </c>
      <c r="F21" s="20">
        <f>+'KU Total'!F21*VLOOKUP($B21,'Juri %'!$A$2:$L$12,5)</f>
        <v>770114.79991306679</v>
      </c>
      <c r="G21" s="20">
        <f>+'KU Total'!G21*VLOOKUP($B21,'Juri %'!$A$2:$L$12,6)</f>
        <v>424172.98911973037</v>
      </c>
      <c r="H21" s="20">
        <f>+'KU Total'!H21*VLOOKUP($B21,'Juri %'!$A$2:$L$12,7)</f>
        <v>400110.43086999038</v>
      </c>
      <c r="I21" s="20">
        <f>+'KU Total'!I21*VLOOKUP($B21,'Juri %'!$A$2:$L$12,8)</f>
        <v>446726.27354532352</v>
      </c>
      <c r="J21" s="20">
        <f>+'KU Total'!J21*VLOOKUP($B21,'Juri %'!$A$2:$L$12,9)</f>
        <v>378134.44414269511</v>
      </c>
      <c r="K21" s="20">
        <f>+'KU Total'!K21*VLOOKUP($B21,'Juri %'!$A$2:$L$12,10)</f>
        <v>446726.27354532352</v>
      </c>
      <c r="L21" s="20">
        <f>+'KU Total'!L21*VLOOKUP($B21,'Juri %'!$A$2:$L$12,11)</f>
        <v>473834.02539390553</v>
      </c>
      <c r="M21" s="20">
        <f>+'KU Total'!M21*VLOOKUP($B21,'Juri %'!$A$2:$L$12,12)</f>
        <v>947668.05078781105</v>
      </c>
    </row>
    <row r="22" spans="1:14" x14ac:dyDescent="0.25">
      <c r="B22" s="24">
        <v>513</v>
      </c>
      <c r="C22" s="20">
        <f>+'KU Total'!C22*VLOOKUP($B22,'Juri %'!$A$2:$L$12,2)</f>
        <v>120847.72213325698</v>
      </c>
      <c r="D22" s="20">
        <f>+'KU Total'!D22*VLOOKUP($B22,'Juri %'!$A$2:$L$12,3)</f>
        <v>39697.280299306665</v>
      </c>
      <c r="E22" s="20">
        <f>+'KU Total'!E22*VLOOKUP($B22,'Juri %'!$A$2:$L$12,4)</f>
        <v>27378.587833318488</v>
      </c>
      <c r="F22" s="20">
        <f>+'KU Total'!F22*VLOOKUP($B22,'Juri %'!$A$2:$L$12,5)</f>
        <v>2814424.9129748885</v>
      </c>
      <c r="G22" s="20">
        <f>+'KU Total'!G22*VLOOKUP($B22,'Juri %'!$A$2:$L$12,6)</f>
        <v>746400.70203194639</v>
      </c>
      <c r="H22" s="20">
        <f>+'KU Total'!H22*VLOOKUP($B22,'Juri %'!$A$2:$L$12,7)</f>
        <v>717726.25116780074</v>
      </c>
      <c r="I22" s="20">
        <f>+'KU Total'!I22*VLOOKUP($B22,'Juri %'!$A$2:$L$12,8)</f>
        <v>0</v>
      </c>
      <c r="J22" s="20">
        <f>+'KU Total'!J22*VLOOKUP($B22,'Juri %'!$A$2:$L$12,9)</f>
        <v>0</v>
      </c>
      <c r="K22" s="20">
        <f>+'KU Total'!K22*VLOOKUP($B22,'Juri %'!$A$2:$L$12,10)</f>
        <v>0</v>
      </c>
      <c r="L22" s="20">
        <f>+'KU Total'!L22*VLOOKUP($B22,'Juri %'!$A$2:$L$12,11)</f>
        <v>0</v>
      </c>
      <c r="M22" s="20">
        <f>+'KU Total'!M22*VLOOKUP($B22,'Juri %'!$A$2:$L$12,12)</f>
        <v>0</v>
      </c>
    </row>
    <row r="23" spans="1:14" x14ac:dyDescent="0.25">
      <c r="A23" s="16" t="s">
        <v>40</v>
      </c>
      <c r="B23" s="24">
        <v>510</v>
      </c>
      <c r="C23" s="20">
        <f>+'KU Total'!C23*VLOOKUP($B23,'Juri %'!$A$2:$L$12,2)</f>
        <v>157992.41181478757</v>
      </c>
      <c r="D23" s="20">
        <f>+'KU Total'!D23*VLOOKUP($B23,'Juri %'!$A$2:$L$12,3)</f>
        <v>95775.948402048278</v>
      </c>
      <c r="E23" s="20">
        <f>+'KU Total'!E23*VLOOKUP($B23,'Juri %'!$A$2:$L$12,4)</f>
        <v>155756.34292769068</v>
      </c>
      <c r="F23" s="20">
        <f>+'KU Total'!F23*VLOOKUP($B23,'Juri %'!$A$2:$L$12,5)</f>
        <v>-170598.32428561838</v>
      </c>
      <c r="G23" s="20">
        <f>+'KU Total'!G23*VLOOKUP($B23,'Juri %'!$A$2:$L$12,6)</f>
        <v>-7421.5912859123273</v>
      </c>
      <c r="H23" s="20">
        <f>+'KU Total'!H23*VLOOKUP($B23,'Juri %'!$A$2:$L$12,7)</f>
        <v>41044.583756020395</v>
      </c>
      <c r="I23" s="20">
        <f>+'KU Total'!I23*VLOOKUP($B23,'Juri %'!$A$2:$L$12,8)</f>
        <v>740678.82213040651</v>
      </c>
      <c r="J23" s="20">
        <f>+'KU Total'!J23*VLOOKUP($B23,'Juri %'!$A$2:$L$12,9)</f>
        <v>0</v>
      </c>
      <c r="K23" s="20">
        <f>+'KU Total'!K23*VLOOKUP($B23,'Juri %'!$A$2:$L$12,10)</f>
        <v>740678.82213040651</v>
      </c>
      <c r="L23" s="20">
        <f>+'KU Total'!L23*VLOOKUP($B23,'Juri %'!$A$2:$L$12,11)</f>
        <v>0</v>
      </c>
      <c r="M23" s="20">
        <f>+'KU Total'!M23*VLOOKUP($B23,'Juri %'!$A$2:$L$12,12)</f>
        <v>0</v>
      </c>
    </row>
    <row r="24" spans="1:14" x14ac:dyDescent="0.25">
      <c r="B24" s="24">
        <v>511</v>
      </c>
      <c r="C24" s="20">
        <f>+'KU Total'!C24*VLOOKUP($B24,'Juri %'!$A$2:$L$12,2)</f>
        <v>0</v>
      </c>
      <c r="D24" s="20">
        <f>+'KU Total'!D24*VLOOKUP($B24,'Juri %'!$A$2:$L$12,3)</f>
        <v>0</v>
      </c>
      <c r="E24" s="20">
        <f>+'KU Total'!E24*VLOOKUP($B24,'Juri %'!$A$2:$L$12,4)</f>
        <v>5309.98194394658</v>
      </c>
      <c r="F24" s="20">
        <f>+'KU Total'!F24*VLOOKUP($B24,'Juri %'!$A$2:$L$12,5)</f>
        <v>0</v>
      </c>
      <c r="G24" s="20">
        <f>+'KU Total'!G24*VLOOKUP($B24,'Juri %'!$A$2:$L$12,6)</f>
        <v>0</v>
      </c>
      <c r="H24" s="20">
        <f>+'KU Total'!H24*VLOOKUP($B24,'Juri %'!$A$2:$L$12,7)</f>
        <v>0</v>
      </c>
      <c r="I24" s="20">
        <f>+'KU Total'!I24*VLOOKUP($B24,'Juri %'!$A$2:$L$12,8)</f>
        <v>0</v>
      </c>
      <c r="J24" s="20">
        <f>+'KU Total'!J24*VLOOKUP($B24,'Juri %'!$A$2:$L$12,9)</f>
        <v>0</v>
      </c>
      <c r="K24" s="20">
        <f>+'KU Total'!K24*VLOOKUP($B24,'Juri %'!$A$2:$L$12,10)</f>
        <v>0</v>
      </c>
      <c r="L24" s="20">
        <f>+'KU Total'!L24*VLOOKUP($B24,'Juri %'!$A$2:$L$12,11)</f>
        <v>0</v>
      </c>
      <c r="M24" s="20">
        <f>+'KU Total'!M24*VLOOKUP($B24,'Juri %'!$A$2:$L$12,12)</f>
        <v>0</v>
      </c>
    </row>
    <row r="25" spans="1:14" x14ac:dyDescent="0.25">
      <c r="B25" s="24">
        <v>512</v>
      </c>
      <c r="C25" s="20">
        <f>+'KU Total'!C25*VLOOKUP($B25,'Juri %'!$A$2:$L$12,2)</f>
        <v>381433.21702873305</v>
      </c>
      <c r="D25" s="20">
        <f>+'KU Total'!D25*VLOOKUP($B25,'Juri %'!$A$2:$L$12,3)</f>
        <v>688189.98613007646</v>
      </c>
      <c r="E25" s="20">
        <f>+'KU Total'!E25*VLOOKUP($B25,'Juri %'!$A$2:$L$12,4)</f>
        <v>519286.04543744988</v>
      </c>
      <c r="F25" s="20">
        <f>+'KU Total'!F25*VLOOKUP($B25,'Juri %'!$A$2:$L$12,5)</f>
        <v>177553.88417545432</v>
      </c>
      <c r="G25" s="20">
        <f>+'KU Total'!G25*VLOOKUP($B25,'Juri %'!$A$2:$L$12,6)</f>
        <v>524038.57136482239</v>
      </c>
      <c r="H25" s="20">
        <f>+'KU Total'!H25*VLOOKUP($B25,'Juri %'!$A$2:$L$12,7)</f>
        <v>510507.18635336735</v>
      </c>
      <c r="I25" s="20">
        <f>+'KU Total'!I25*VLOOKUP($B25,'Juri %'!$A$2:$L$12,8)</f>
        <v>1489673.8334365711</v>
      </c>
      <c r="J25" s="20">
        <f>+'KU Total'!J25*VLOOKUP($B25,'Juri %'!$A$2:$L$12,9)</f>
        <v>572477.96078347566</v>
      </c>
      <c r="K25" s="20">
        <f>+'KU Total'!K25*VLOOKUP($B25,'Juri %'!$A$2:$L$12,10)</f>
        <v>1489673.8334365711</v>
      </c>
      <c r="L25" s="20">
        <f>+'KU Total'!L25*VLOOKUP($B25,'Juri %'!$A$2:$L$12,11)</f>
        <v>745536.4724947759</v>
      </c>
      <c r="M25" s="20">
        <f>+'KU Total'!M25*VLOOKUP($B25,'Juri %'!$A$2:$L$12,12)</f>
        <v>624257.52551895485</v>
      </c>
      <c r="N25" s="17"/>
    </row>
    <row r="26" spans="1:14" x14ac:dyDescent="0.25">
      <c r="B26" s="24">
        <v>513</v>
      </c>
      <c r="C26" s="20">
        <f>+'KU Total'!C26*VLOOKUP($B26,'Juri %'!$A$2:$L$12,2)</f>
        <v>29559.551353065319</v>
      </c>
      <c r="D26" s="20">
        <f>+'KU Total'!D26*VLOOKUP($B26,'Juri %'!$A$2:$L$12,3)</f>
        <v>379581.56137990544</v>
      </c>
      <c r="E26" s="20">
        <f>+'KU Total'!E26*VLOOKUP($B26,'Juri %'!$A$2:$L$12,4)</f>
        <v>440069.29898685281</v>
      </c>
      <c r="F26" s="20">
        <f>+'KU Total'!F26*VLOOKUP($B26,'Juri %'!$A$2:$L$12,5)</f>
        <v>69033.143446441303</v>
      </c>
      <c r="G26" s="20">
        <f>+'KU Total'!G26*VLOOKUP($B26,'Juri %'!$A$2:$L$12,6)</f>
        <v>13200.133215305268</v>
      </c>
      <c r="H26" s="20">
        <f>+'KU Total'!H26*VLOOKUP($B26,'Juri %'!$A$2:$L$12,7)</f>
        <v>13032.834514767825</v>
      </c>
      <c r="I26" s="20">
        <f>+'KU Total'!I26*VLOOKUP($B26,'Juri %'!$A$2:$L$12,8)</f>
        <v>2771813.4138087789</v>
      </c>
      <c r="J26" s="20">
        <f>+'KU Total'!J26*VLOOKUP($B26,'Juri %'!$A$2:$L$12,9)</f>
        <v>0</v>
      </c>
      <c r="K26" s="20">
        <f>+'KU Total'!K26*VLOOKUP($B26,'Juri %'!$A$2:$L$12,10)</f>
        <v>2771813.4138087789</v>
      </c>
      <c r="L26" s="20">
        <f>+'KU Total'!L26*VLOOKUP($B26,'Juri %'!$A$2:$L$12,11)</f>
        <v>0</v>
      </c>
      <c r="M26" s="20">
        <f>+'KU Total'!M26*VLOOKUP($B26,'Juri %'!$A$2:$L$12,12)</f>
        <v>757758.38187993621</v>
      </c>
      <c r="N26" s="17"/>
    </row>
    <row r="27" spans="1:14" x14ac:dyDescent="0.25">
      <c r="A27" s="16" t="s">
        <v>41</v>
      </c>
      <c r="B27" s="24">
        <v>510</v>
      </c>
      <c r="C27" s="20">
        <f>+'KU Total'!C27*VLOOKUP($B27,'Juri %'!$A$2:$L$12,2)</f>
        <v>457692.84381160303</v>
      </c>
      <c r="D27" s="20">
        <f>+'KU Total'!D27*VLOOKUP($B27,'Juri %'!$A$2:$L$12,3)</f>
        <v>140321.98179801306</v>
      </c>
      <c r="E27" s="20">
        <f>+'KU Total'!E27*VLOOKUP($B27,'Juri %'!$A$2:$L$12,4)</f>
        <v>0</v>
      </c>
      <c r="F27" s="20">
        <f>+'KU Total'!F27*VLOOKUP($B27,'Juri %'!$A$2:$L$12,5)</f>
        <v>0</v>
      </c>
      <c r="G27" s="20">
        <f>+'KU Total'!G27*VLOOKUP($B27,'Juri %'!$A$2:$L$12,6)</f>
        <v>224360.77615156132</v>
      </c>
      <c r="H27" s="20">
        <f>+'KU Total'!H27*VLOOKUP($B27,'Juri %'!$A$2:$L$12,7)</f>
        <v>139459.07529064198</v>
      </c>
      <c r="I27" s="20">
        <f>+'KU Total'!I27*VLOOKUP($B27,'Juri %'!$A$2:$L$12,8)</f>
        <v>0</v>
      </c>
      <c r="J27" s="20">
        <f>+'KU Total'!J27*VLOOKUP($B27,'Juri %'!$A$2:$L$12,9)</f>
        <v>0</v>
      </c>
      <c r="K27" s="20">
        <f>+'KU Total'!K27*VLOOKUP($B27,'Juri %'!$A$2:$L$12,10)</f>
        <v>0</v>
      </c>
      <c r="L27" s="20">
        <f>+'KU Total'!L27*VLOOKUP($B27,'Juri %'!$A$2:$L$12,11)</f>
        <v>0</v>
      </c>
      <c r="M27" s="20">
        <f>+'KU Total'!M27*VLOOKUP($B27,'Juri %'!$A$2:$L$12,12)</f>
        <v>604031.10086675303</v>
      </c>
      <c r="N27" s="17"/>
    </row>
    <row r="28" spans="1:14" x14ac:dyDescent="0.25">
      <c r="B28" s="24">
        <v>511</v>
      </c>
      <c r="C28" s="20">
        <f>+'KU Total'!C28*VLOOKUP($B28,'Juri %'!$A$2:$L$12,2)</f>
        <v>289.72726304496945</v>
      </c>
      <c r="D28" s="20">
        <f>+'KU Total'!D28*VLOOKUP($B28,'Juri %'!$A$2:$L$12,3)</f>
        <v>0</v>
      </c>
      <c r="E28" s="20">
        <f>+'KU Total'!E28*VLOOKUP($B28,'Juri %'!$A$2:$L$12,4)</f>
        <v>0</v>
      </c>
      <c r="F28" s="20">
        <f>+'KU Total'!F28*VLOOKUP($B28,'Juri %'!$A$2:$L$12,5)</f>
        <v>1929.8943040485212</v>
      </c>
      <c r="G28" s="20">
        <f>+'KU Total'!G28*VLOOKUP($B28,'Juri %'!$A$2:$L$12,6)</f>
        <v>0</v>
      </c>
      <c r="H28" s="20">
        <f>+'KU Total'!H28*VLOOKUP($B28,'Juri %'!$A$2:$L$12,7)</f>
        <v>0</v>
      </c>
      <c r="I28" s="20">
        <f>+'KU Total'!I28*VLOOKUP($B28,'Juri %'!$A$2:$L$12,8)</f>
        <v>0</v>
      </c>
      <c r="J28" s="20">
        <f>+'KU Total'!J28*VLOOKUP($B28,'Juri %'!$A$2:$L$12,9)</f>
        <v>0</v>
      </c>
      <c r="K28" s="20">
        <f>+'KU Total'!K28*VLOOKUP($B28,'Juri %'!$A$2:$L$12,10)</f>
        <v>0</v>
      </c>
      <c r="L28" s="20">
        <f>+'KU Total'!L28*VLOOKUP($B28,'Juri %'!$A$2:$L$12,11)</f>
        <v>0</v>
      </c>
      <c r="M28" s="20">
        <f>+'KU Total'!M28*VLOOKUP($B28,'Juri %'!$A$2:$L$12,12)</f>
        <v>0</v>
      </c>
      <c r="N28" s="17"/>
    </row>
    <row r="29" spans="1:14" x14ac:dyDescent="0.25">
      <c r="B29" s="24">
        <v>512</v>
      </c>
      <c r="C29" s="20">
        <f>+'KU Total'!C29*VLOOKUP($B29,'Juri %'!$A$2:$L$12,2)</f>
        <v>1865262.8893265745</v>
      </c>
      <c r="D29" s="20">
        <f>+'KU Total'!D29*VLOOKUP($B29,'Juri %'!$A$2:$L$12,3)</f>
        <v>356615.79445765662</v>
      </c>
      <c r="E29" s="20">
        <f>+'KU Total'!E29*VLOOKUP($B29,'Juri %'!$A$2:$L$12,4)</f>
        <v>1215202.266313083</v>
      </c>
      <c r="F29" s="20">
        <f>+'KU Total'!F29*VLOOKUP($B29,'Juri %'!$A$2:$L$12,5)</f>
        <v>1022590.7956181909</v>
      </c>
      <c r="G29" s="20">
        <f>+'KU Total'!G29*VLOOKUP($B29,'Juri %'!$A$2:$L$12,6)</f>
        <v>746031.76575772115</v>
      </c>
      <c r="H29" s="20">
        <f>+'KU Total'!H29*VLOOKUP($B29,'Juri %'!$A$2:$L$12,7)</f>
        <v>739561.92363484635</v>
      </c>
      <c r="I29" s="20">
        <f>+'KU Total'!I29*VLOOKUP($B29,'Juri %'!$A$2:$L$12,8)</f>
        <v>974355.73048861907</v>
      </c>
      <c r="J29" s="20">
        <f>+'KU Total'!J29*VLOOKUP($B29,'Juri %'!$A$2:$L$12,9)</f>
        <v>616447.08219541691</v>
      </c>
      <c r="K29" s="20">
        <f>+'KU Total'!K29*VLOOKUP($B29,'Juri %'!$A$2:$L$12,10)</f>
        <v>974355.73048861907</v>
      </c>
      <c r="L29" s="20">
        <f>+'KU Total'!L29*VLOOKUP($B29,'Juri %'!$A$2:$L$12,11)</f>
        <v>1339709.2979887209</v>
      </c>
      <c r="M29" s="20">
        <f>+'KU Total'!M29*VLOOKUP($B29,'Juri %'!$A$2:$L$12,12)</f>
        <v>2210285.3049624441</v>
      </c>
      <c r="N29" s="17"/>
    </row>
    <row r="30" spans="1:14" x14ac:dyDescent="0.25">
      <c r="B30" s="24">
        <v>513</v>
      </c>
      <c r="C30" s="20">
        <f>+'KU Total'!C30*VLOOKUP($B30,'Juri %'!$A$2:$L$12,2)</f>
        <v>5329961.302671724</v>
      </c>
      <c r="D30" s="20">
        <f>+'KU Total'!D30*VLOOKUP($B30,'Juri %'!$A$2:$L$12,3)</f>
        <v>59679.494762755618</v>
      </c>
      <c r="E30" s="20">
        <f>+'KU Total'!E30*VLOOKUP($B30,'Juri %'!$A$2:$L$12,4)</f>
        <v>90585.753774282406</v>
      </c>
      <c r="F30" s="20">
        <f>+'KU Total'!F30*VLOOKUP($B30,'Juri %'!$A$2:$L$12,5)</f>
        <v>566908.8559489972</v>
      </c>
      <c r="G30" s="20">
        <f>+'KU Total'!G30*VLOOKUP($B30,'Juri %'!$A$2:$L$12,6)</f>
        <v>77949.324056767713</v>
      </c>
      <c r="H30" s="20">
        <f>+'KU Total'!H30*VLOOKUP($B30,'Juri %'!$A$2:$L$12,7)</f>
        <v>55962.640216246502</v>
      </c>
      <c r="I30" s="20">
        <f>+'KU Total'!I30*VLOOKUP($B30,'Juri %'!$A$2:$L$12,8)</f>
        <v>0</v>
      </c>
      <c r="J30" s="20">
        <f>+'KU Total'!J30*VLOOKUP($B30,'Juri %'!$A$2:$L$12,9)</f>
        <v>0</v>
      </c>
      <c r="K30" s="20">
        <f>+'KU Total'!K30*VLOOKUP($B30,'Juri %'!$A$2:$L$12,10)</f>
        <v>0</v>
      </c>
      <c r="L30" s="20">
        <f>+'KU Total'!L30*VLOOKUP($B30,'Juri %'!$A$2:$L$12,11)</f>
        <v>0</v>
      </c>
      <c r="M30" s="20">
        <f>+'KU Total'!M30*VLOOKUP($B30,'Juri %'!$A$2:$L$12,12)</f>
        <v>4310573.4254584461</v>
      </c>
      <c r="N30" s="17"/>
    </row>
    <row r="31" spans="1:14" x14ac:dyDescent="0.25">
      <c r="B31" s="24">
        <v>514</v>
      </c>
      <c r="C31" s="20">
        <f>+'KU Total'!C31*VLOOKUP($B31,'Juri %'!$A$2:$L$12,2)</f>
        <v>179.84583429192034</v>
      </c>
      <c r="D31" s="20">
        <f>+'KU Total'!D31*VLOOKUP($B31,'Juri %'!$A$2:$L$12,3)</f>
        <v>1043.7073694064231</v>
      </c>
      <c r="E31" s="20">
        <f>+'KU Total'!E31*VLOOKUP($B31,'Juri %'!$A$2:$L$12,4)</f>
        <v>0</v>
      </c>
      <c r="F31" s="20">
        <f>+'KU Total'!F31*VLOOKUP($B31,'Juri %'!$A$2:$L$12,5)</f>
        <v>5676.3366296165232</v>
      </c>
      <c r="G31" s="20">
        <f>+'KU Total'!G31*VLOOKUP($B31,'Juri %'!$A$2:$L$12,6)</f>
        <v>842.11401076003233</v>
      </c>
      <c r="H31" s="20">
        <f>+'KU Total'!H31*VLOOKUP($B31,'Juri %'!$A$2:$L$12,7)</f>
        <v>841.56504900926097</v>
      </c>
      <c r="I31" s="20">
        <f>+'KU Total'!I31*VLOOKUP($B31,'Juri %'!$A$2:$L$12,8)</f>
        <v>0</v>
      </c>
      <c r="J31" s="20">
        <f>+'KU Total'!J31*VLOOKUP($B31,'Juri %'!$A$2:$L$12,9)</f>
        <v>0</v>
      </c>
      <c r="K31" s="20">
        <f>+'KU Total'!K31*VLOOKUP($B31,'Juri %'!$A$2:$L$12,10)</f>
        <v>0</v>
      </c>
      <c r="L31" s="20">
        <f>+'KU Total'!L31*VLOOKUP($B31,'Juri %'!$A$2:$L$12,11)</f>
        <v>0</v>
      </c>
      <c r="M31" s="20">
        <f>+'KU Total'!M31*VLOOKUP($B31,'Juri %'!$A$2:$L$12,12)</f>
        <v>0</v>
      </c>
      <c r="N31" s="17"/>
    </row>
    <row r="32" spans="1:14" x14ac:dyDescent="0.25">
      <c r="A32" s="16" t="s">
        <v>44</v>
      </c>
      <c r="B32" s="24">
        <v>512</v>
      </c>
      <c r="C32" s="20">
        <f>+'KU Total'!C32*VLOOKUP($B32,'Juri %'!$A$2:$L$12,2)</f>
        <v>1511.1247843795022</v>
      </c>
      <c r="D32" s="20">
        <f>+'KU Total'!D32*VLOOKUP($B32,'Juri %'!$A$2:$L$12,3)</f>
        <v>12839.648575662133</v>
      </c>
      <c r="E32" s="20">
        <f>+'KU Total'!E32*VLOOKUP($B32,'Juri %'!$A$2:$L$12,4)</f>
        <v>523.08408501614667</v>
      </c>
      <c r="F32" s="20">
        <f>+'KU Total'!F32*VLOOKUP($B32,'Juri %'!$A$2:$L$12,5)</f>
        <v>2156.0021127131317</v>
      </c>
      <c r="G32" s="20">
        <f>+'KU Total'!G32*VLOOKUP($B32,'Juri %'!$A$2:$L$12,6)</f>
        <v>1128.4261481543092</v>
      </c>
      <c r="H32" s="20">
        <f>+'KU Total'!H32*VLOOKUP($B32,'Juri %'!$A$2:$L$12,7)</f>
        <v>1128.775284887357</v>
      </c>
      <c r="I32" s="20">
        <f>+'KU Total'!I32*VLOOKUP($B32,'Juri %'!$A$2:$L$12,8)</f>
        <v>0</v>
      </c>
      <c r="J32" s="20">
        <f>+'KU Total'!J32*VLOOKUP($B32,'Juri %'!$A$2:$L$12,9)</f>
        <v>0</v>
      </c>
      <c r="K32" s="20">
        <f>+'KU Total'!K32*VLOOKUP($B32,'Juri %'!$A$2:$L$12,10)</f>
        <v>0</v>
      </c>
      <c r="L32" s="20">
        <f>+'KU Total'!L32*VLOOKUP($B32,'Juri %'!$A$2:$L$12,11)</f>
        <v>0</v>
      </c>
      <c r="M32" s="20">
        <f>+'KU Total'!M32*VLOOKUP($B32,'Juri %'!$A$2:$L$12,12)</f>
        <v>0</v>
      </c>
      <c r="N32" s="20"/>
    </row>
    <row r="33" spans="1:14" x14ac:dyDescent="0.25">
      <c r="A33" s="16"/>
      <c r="B33" s="24">
        <v>513</v>
      </c>
      <c r="C33" s="20">
        <f>+'KU Total'!C33*VLOOKUP($B33,'Juri %'!$A$2:$L$12,2)</f>
        <v>0</v>
      </c>
      <c r="D33" s="20">
        <f>+'KU Total'!D33*VLOOKUP($B33,'Juri %'!$A$2:$L$12,3)</f>
        <v>8838.9898983792609</v>
      </c>
      <c r="E33" s="20">
        <f>+'KU Total'!E33*VLOOKUP($B33,'Juri %'!$A$2:$L$12,4)</f>
        <v>0</v>
      </c>
      <c r="F33" s="20">
        <f>+'KU Total'!F33*VLOOKUP($B33,'Juri %'!$A$2:$L$12,5)</f>
        <v>0</v>
      </c>
      <c r="G33" s="20">
        <f>+'KU Total'!G33*VLOOKUP($B33,'Juri %'!$A$2:$L$12,6)</f>
        <v>2497.007683619926</v>
      </c>
      <c r="H33" s="20">
        <f>+'KU Total'!H33*VLOOKUP($B33,'Juri %'!$A$2:$L$12,7)</f>
        <v>2497.7802615209962</v>
      </c>
      <c r="I33" s="20">
        <f>+'KU Total'!I33*VLOOKUP($B33,'Juri %'!$A$2:$L$12,8)</f>
        <v>0</v>
      </c>
      <c r="J33" s="20">
        <f>+'KU Total'!J33*VLOOKUP($B33,'Juri %'!$A$2:$L$12,9)</f>
        <v>0</v>
      </c>
      <c r="K33" s="20">
        <f>+'KU Total'!K33*VLOOKUP($B33,'Juri %'!$A$2:$L$12,10)</f>
        <v>0</v>
      </c>
      <c r="L33" s="20">
        <f>+'KU Total'!L33*VLOOKUP($B33,'Juri %'!$A$2:$L$12,11)</f>
        <v>0</v>
      </c>
      <c r="M33" s="20">
        <f>+'KU Total'!M33*VLOOKUP($B33,'Juri %'!$A$2:$L$12,12)</f>
        <v>0</v>
      </c>
      <c r="N33" s="20"/>
    </row>
    <row r="34" spans="1:14" x14ac:dyDescent="0.25">
      <c r="A34" s="16"/>
      <c r="B34" s="24">
        <v>514</v>
      </c>
      <c r="C34" s="20">
        <f>+'KU Total'!C34*VLOOKUP($B34,'Juri %'!$A$2:$L$12,2)</f>
        <v>88.2679468748576</v>
      </c>
      <c r="D34" s="20">
        <f>+'KU Total'!D34*VLOOKUP($B34,'Juri %'!$A$2:$L$12,3)</f>
        <v>831.65788557410679</v>
      </c>
      <c r="E34" s="20">
        <f>+'KU Total'!E34*VLOOKUP($B34,'Juri %'!$A$2:$L$12,4)</f>
        <v>0</v>
      </c>
      <c r="F34" s="20">
        <f>+'KU Total'!F34*VLOOKUP($B34,'Juri %'!$A$2:$L$12,5)</f>
        <v>0</v>
      </c>
      <c r="G34" s="20">
        <f>+'KU Total'!G34*VLOOKUP($B34,'Juri %'!$A$2:$L$12,6)</f>
        <v>0</v>
      </c>
      <c r="H34" s="20">
        <f>+'KU Total'!H34*VLOOKUP($B34,'Juri %'!$A$2:$L$12,7)</f>
        <v>0</v>
      </c>
      <c r="I34" s="20">
        <f>+'KU Total'!I34*VLOOKUP($B34,'Juri %'!$A$2:$L$12,8)</f>
        <v>0</v>
      </c>
      <c r="J34" s="20">
        <f>+'KU Total'!J34*VLOOKUP($B34,'Juri %'!$A$2:$L$12,9)</f>
        <v>0</v>
      </c>
      <c r="K34" s="20">
        <f>+'KU Total'!K34*VLOOKUP($B34,'Juri %'!$A$2:$L$12,10)</f>
        <v>0</v>
      </c>
      <c r="L34" s="20">
        <f>+'KU Total'!L34*VLOOKUP($B34,'Juri %'!$A$2:$L$12,11)</f>
        <v>0</v>
      </c>
      <c r="M34" s="20">
        <f>+'KU Total'!M34*VLOOKUP($B34,'Juri %'!$A$2:$L$12,12)</f>
        <v>0</v>
      </c>
      <c r="N34" s="20"/>
    </row>
    <row r="35" spans="1:14" x14ac:dyDescent="0.25">
      <c r="A35" s="16" t="s">
        <v>45</v>
      </c>
      <c r="B35" s="24">
        <v>512</v>
      </c>
      <c r="C35" s="20">
        <f>+'KU Total'!C35*VLOOKUP($B35,'Juri %'!$A$2:$L$12,2)</f>
        <v>0</v>
      </c>
      <c r="D35" s="20">
        <f>+'KU Total'!D35*VLOOKUP($B35,'Juri %'!$A$2:$L$12,3)</f>
        <v>0</v>
      </c>
      <c r="E35" s="20">
        <f>+'KU Total'!E35*VLOOKUP($B35,'Juri %'!$A$2:$L$12,4)</f>
        <v>8792.5113463347461</v>
      </c>
      <c r="F35" s="20">
        <f>+'KU Total'!F35*VLOOKUP($B35,'Juri %'!$A$2:$L$12,5)</f>
        <v>0</v>
      </c>
      <c r="G35" s="20">
        <f>+'KU Total'!G35*VLOOKUP($B35,'Juri %'!$A$2:$L$12,6)</f>
        <v>25188.456658155483</v>
      </c>
      <c r="H35" s="20">
        <f>+'KU Total'!H35*VLOOKUP($B35,'Juri %'!$A$2:$L$12,7)</f>
        <v>25196.250004208767</v>
      </c>
      <c r="I35" s="20">
        <f>+'KU Total'!I35*VLOOKUP($B35,'Juri %'!$A$2:$L$12,8)</f>
        <v>0</v>
      </c>
      <c r="J35" s="20">
        <f>+'KU Total'!J35*VLOOKUP($B35,'Juri %'!$A$2:$L$12,9)</f>
        <v>0</v>
      </c>
      <c r="K35" s="20">
        <f>+'KU Total'!K35*VLOOKUP($B35,'Juri %'!$A$2:$L$12,10)</f>
        <v>0</v>
      </c>
      <c r="L35" s="20">
        <f>+'KU Total'!L35*VLOOKUP($B35,'Juri %'!$A$2:$L$12,11)</f>
        <v>0</v>
      </c>
      <c r="M35" s="20">
        <f>+'KU Total'!M35*VLOOKUP($B35,'Juri %'!$A$2:$L$12,12)</f>
        <v>0</v>
      </c>
      <c r="N35" s="17"/>
    </row>
    <row r="36" spans="1:14" x14ac:dyDescent="0.25">
      <c r="A36" s="16" t="s">
        <v>42</v>
      </c>
      <c r="B36" s="24">
        <v>512</v>
      </c>
      <c r="C36" s="20">
        <f>+'KU Total'!C36*VLOOKUP($B36,'Juri %'!$A$2:$L$12,2)</f>
        <v>228955.64470970895</v>
      </c>
      <c r="D36" s="20">
        <f>+'KU Total'!D36*VLOOKUP($B36,'Juri %'!$A$2:$L$12,3)</f>
        <v>3473.9046277003004</v>
      </c>
      <c r="E36" s="20">
        <f>+'KU Total'!E36*VLOOKUP($B36,'Juri %'!$A$2:$L$12,4)</f>
        <v>153162.05702614677</v>
      </c>
      <c r="F36" s="20">
        <f>+'KU Total'!F36*VLOOKUP($B36,'Juri %'!$A$2:$L$12,5)</f>
        <v>0</v>
      </c>
      <c r="G36" s="20">
        <f>+'KU Total'!G36*VLOOKUP($B36,'Juri %'!$A$2:$L$12,6)</f>
        <v>285730.22144059552</v>
      </c>
      <c r="H36" s="20">
        <f>+'KU Total'!H36*VLOOKUP($B36,'Juri %'!$A$2:$L$12,7)</f>
        <v>285422.20119856531</v>
      </c>
      <c r="I36" s="20">
        <f>+'KU Total'!I36*VLOOKUP($B36,'Juri %'!$A$2:$L$12,8)</f>
        <v>263814.72847164777</v>
      </c>
      <c r="J36" s="20">
        <f>+'KU Total'!J36*VLOOKUP($B36,'Juri %'!$A$2:$L$12,9)</f>
        <v>0</v>
      </c>
      <c r="K36" s="20">
        <f>+'KU Total'!K36*VLOOKUP($B36,'Juri %'!$A$2:$L$12,10)</f>
        <v>263814.72847164777</v>
      </c>
      <c r="L36" s="20">
        <f>+'KU Total'!L36*VLOOKUP($B36,'Juri %'!$A$2:$L$12,11)</f>
        <v>0</v>
      </c>
      <c r="M36" s="20">
        <f>+'KU Total'!M36*VLOOKUP($B36,'Juri %'!$A$2:$L$12,12)</f>
        <v>293325.82524384628</v>
      </c>
      <c r="N36" s="17"/>
    </row>
    <row r="37" spans="1:14" x14ac:dyDescent="0.25">
      <c r="A37" s="16" t="s">
        <v>56</v>
      </c>
      <c r="B37" s="24">
        <v>510</v>
      </c>
      <c r="C37" s="20">
        <f>+'KU Total'!C37*VLOOKUP($B37,'Juri %'!$A$2:$L$12,2)</f>
        <v>0</v>
      </c>
      <c r="D37" s="20">
        <f>+'KU Total'!D37*VLOOKUP($B37,'Juri %'!$A$2:$L$12,3)</f>
        <v>0</v>
      </c>
      <c r="E37" s="20">
        <f>+'KU Total'!E37*VLOOKUP($B37,'Juri %'!$A$2:$L$12,4)</f>
        <v>0</v>
      </c>
      <c r="F37" s="20">
        <f>+'KU Total'!F37*VLOOKUP($B37,'Juri %'!$A$2:$L$12,5)</f>
        <v>701055.25841330434</v>
      </c>
      <c r="G37" s="20">
        <f>+'KU Total'!G37*VLOOKUP($B37,'Juri %'!$A$2:$L$12,6)</f>
        <v>0</v>
      </c>
      <c r="H37" s="20">
        <f>+'KU Total'!H37*VLOOKUP($B37,'Juri %'!$A$2:$L$12,7)</f>
        <v>0</v>
      </c>
      <c r="I37" s="20">
        <f>+'KU Total'!I37*VLOOKUP($B37,'Juri %'!$A$2:$L$12,8)</f>
        <v>282535.93567181</v>
      </c>
      <c r="J37" s="20">
        <f>+'KU Total'!J37*VLOOKUP($B37,'Juri %'!$A$2:$L$12,9)</f>
        <v>0</v>
      </c>
      <c r="K37" s="20">
        <f>+'KU Total'!K37*VLOOKUP($B37,'Juri %'!$A$2:$L$12,10)</f>
        <v>282535.93567181</v>
      </c>
      <c r="L37" s="20">
        <f>+'KU Total'!L37*VLOOKUP($B37,'Juri %'!$A$2:$L$12,11)</f>
        <v>0</v>
      </c>
      <c r="M37" s="20">
        <f>+'KU Total'!M37*VLOOKUP($B37,'Juri %'!$A$2:$L$12,12)</f>
        <v>0</v>
      </c>
      <c r="N37" s="17"/>
    </row>
    <row r="38" spans="1:14" x14ac:dyDescent="0.25">
      <c r="B38" s="24">
        <v>511</v>
      </c>
      <c r="C38" s="20">
        <f>+'KU Total'!C38*VLOOKUP($B38,'Juri %'!$A$2:$L$12,2)</f>
        <v>41374.213791323447</v>
      </c>
      <c r="D38" s="20">
        <f>+'KU Total'!D38*VLOOKUP($B38,'Juri %'!$A$2:$L$12,3)</f>
        <v>41915.832956479207</v>
      </c>
      <c r="E38" s="20">
        <f>+'KU Total'!E38*VLOOKUP($B38,'Juri %'!$A$2:$L$12,4)</f>
        <v>15149.166038152955</v>
      </c>
      <c r="F38" s="20">
        <f>+'KU Total'!F38*VLOOKUP($B38,'Juri %'!$A$2:$L$12,5)</f>
        <v>288138.53226682777</v>
      </c>
      <c r="G38" s="20">
        <f>+'KU Total'!G38*VLOOKUP($B38,'Juri %'!$A$2:$L$12,6)</f>
        <v>82539.594564511615</v>
      </c>
      <c r="H38" s="20">
        <f>+'KU Total'!H38*VLOOKUP($B38,'Juri %'!$A$2:$L$12,7)</f>
        <v>67721.555145390739</v>
      </c>
      <c r="I38" s="20">
        <f>+'KU Total'!I38*VLOOKUP($B38,'Juri %'!$A$2:$L$12,8)</f>
        <v>0</v>
      </c>
      <c r="J38" s="20">
        <f>+'KU Total'!J38*VLOOKUP($B38,'Juri %'!$A$2:$L$12,9)</f>
        <v>0</v>
      </c>
      <c r="K38" s="20">
        <f>+'KU Total'!K38*VLOOKUP($B38,'Juri %'!$A$2:$L$12,10)</f>
        <v>0</v>
      </c>
      <c r="L38" s="20">
        <f>+'KU Total'!L38*VLOOKUP($B38,'Juri %'!$A$2:$L$12,11)</f>
        <v>0</v>
      </c>
      <c r="M38" s="20">
        <f>+'KU Total'!M38*VLOOKUP($B38,'Juri %'!$A$2:$L$12,12)</f>
        <v>0</v>
      </c>
      <c r="N38" s="17"/>
    </row>
    <row r="39" spans="1:14" x14ac:dyDescent="0.25">
      <c r="B39" s="24">
        <v>512</v>
      </c>
      <c r="C39" s="20">
        <f>+'KU Total'!C39*VLOOKUP($B39,'Juri %'!$A$2:$L$12,2)</f>
        <v>2438029.3894591462</v>
      </c>
      <c r="D39" s="20">
        <f>+'KU Total'!D39*VLOOKUP($B39,'Juri %'!$A$2:$L$12,3)</f>
        <v>1967332.2545582936</v>
      </c>
      <c r="E39" s="20">
        <f>+'KU Total'!E39*VLOOKUP($B39,'Juri %'!$A$2:$L$12,4)</f>
        <v>2150500.3852726337</v>
      </c>
      <c r="F39" s="20">
        <f>+'KU Total'!F39*VLOOKUP($B39,'Juri %'!$A$2:$L$12,5)</f>
        <v>3921111.0078866258</v>
      </c>
      <c r="G39" s="20">
        <f>+'KU Total'!G39*VLOOKUP($B39,'Juri %'!$A$2:$L$12,6)</f>
        <v>1365141.6027257103</v>
      </c>
      <c r="H39" s="20">
        <f>+'KU Total'!H39*VLOOKUP($B39,'Juri %'!$A$2:$L$12,7)</f>
        <v>1322197.6836098544</v>
      </c>
      <c r="I39" s="20">
        <f>+'KU Total'!I39*VLOOKUP($B39,'Juri %'!$A$2:$L$12,8)</f>
        <v>2139537.4479050632</v>
      </c>
      <c r="J39" s="20">
        <f>+'KU Total'!J39*VLOOKUP($B39,'Juri %'!$A$2:$L$12,9)</f>
        <v>1574094.5465474983</v>
      </c>
      <c r="K39" s="20">
        <f>+'KU Total'!K39*VLOOKUP($B39,'Juri %'!$A$2:$L$12,10)</f>
        <v>2139537.4479050632</v>
      </c>
      <c r="L39" s="20">
        <f>+'KU Total'!L39*VLOOKUP($B39,'Juri %'!$A$2:$L$12,11)</f>
        <v>1403639.2855418669</v>
      </c>
      <c r="M39" s="20">
        <f>+'KU Total'!M39*VLOOKUP($B39,'Juri %'!$A$2:$L$12,12)</f>
        <v>2754630.3460399667</v>
      </c>
      <c r="N39" s="17"/>
    </row>
    <row r="40" spans="1:14" x14ac:dyDescent="0.25">
      <c r="B40" s="24">
        <v>513</v>
      </c>
      <c r="C40" s="20">
        <f>+'KU Total'!C40*VLOOKUP($B40,'Juri %'!$A$2:$L$12,2)</f>
        <v>1142927.3464491395</v>
      </c>
      <c r="D40" s="20">
        <f>+'KU Total'!D40*VLOOKUP($B40,'Juri %'!$A$2:$L$12,3)</f>
        <v>317370.33552791458</v>
      </c>
      <c r="E40" s="20">
        <f>+'KU Total'!E40*VLOOKUP($B40,'Juri %'!$A$2:$L$12,4)</f>
        <v>181478.1112117228</v>
      </c>
      <c r="F40" s="20">
        <f>+'KU Total'!F40*VLOOKUP($B40,'Juri %'!$A$2:$L$12,5)</f>
        <v>4228283.8696342828</v>
      </c>
      <c r="G40" s="20">
        <f>+'KU Total'!G40*VLOOKUP($B40,'Juri %'!$A$2:$L$12,6)</f>
        <v>515167.43284965324</v>
      </c>
      <c r="H40" s="20">
        <f>+'KU Total'!H40*VLOOKUP($B40,'Juri %'!$A$2:$L$12,7)</f>
        <v>477953.64482006838</v>
      </c>
      <c r="I40" s="20">
        <f>+'KU Total'!I40*VLOOKUP($B40,'Juri %'!$A$2:$L$12,8)</f>
        <v>101128.97924746497</v>
      </c>
      <c r="J40" s="20">
        <f>+'KU Total'!J40*VLOOKUP($B40,'Juri %'!$A$2:$L$12,9)</f>
        <v>152133.16008531686</v>
      </c>
      <c r="K40" s="20">
        <f>+'KU Total'!K40*VLOOKUP($B40,'Juri %'!$A$2:$L$12,10)</f>
        <v>101128.97924746497</v>
      </c>
      <c r="L40" s="20">
        <f>+'KU Total'!L40*VLOOKUP($B40,'Juri %'!$A$2:$L$12,11)</f>
        <v>968351.28205500531</v>
      </c>
      <c r="M40" s="20">
        <f>+'KU Total'!M40*VLOOKUP($B40,'Juri %'!$A$2:$L$12,12)</f>
        <v>258540.39083992859</v>
      </c>
      <c r="N40" s="17"/>
    </row>
    <row r="41" spans="1:14" x14ac:dyDescent="0.25">
      <c r="B41" s="24">
        <v>514</v>
      </c>
      <c r="C41" s="20">
        <f>+'KU Total'!C41*VLOOKUP($B41,'Juri %'!$A$2:$L$12,2)</f>
        <v>635.13890243243941</v>
      </c>
      <c r="D41" s="20">
        <f>+'KU Total'!D41*VLOOKUP($B41,'Juri %'!$A$2:$L$12,3)</f>
        <v>715.48886771150831</v>
      </c>
      <c r="E41" s="20">
        <f>+'KU Total'!E41*VLOOKUP($B41,'Juri %'!$A$2:$L$12,4)</f>
        <v>79.132617614189954</v>
      </c>
      <c r="F41" s="20">
        <f>+'KU Total'!F41*VLOOKUP($B41,'Juri %'!$A$2:$L$12,5)</f>
        <v>52.761651453318635</v>
      </c>
      <c r="G41" s="20">
        <f>+'KU Total'!G41*VLOOKUP($B41,'Juri %'!$A$2:$L$12,6)</f>
        <v>320.8803105321382</v>
      </c>
      <c r="H41" s="20">
        <f>+'KU Total'!H41*VLOOKUP($B41,'Juri %'!$A$2:$L$12,7)</f>
        <v>320.67113337226789</v>
      </c>
      <c r="I41" s="20">
        <f>+'KU Total'!I41*VLOOKUP($B41,'Juri %'!$A$2:$L$12,8)</f>
        <v>0</v>
      </c>
      <c r="J41" s="20">
        <f>+'KU Total'!J41*VLOOKUP($B41,'Juri %'!$A$2:$L$12,9)</f>
        <v>0</v>
      </c>
      <c r="K41" s="20">
        <f>+'KU Total'!K41*VLOOKUP($B41,'Juri %'!$A$2:$L$12,10)</f>
        <v>0</v>
      </c>
      <c r="L41" s="20">
        <f>+'KU Total'!L41*VLOOKUP($B41,'Juri %'!$A$2:$L$12,11)</f>
        <v>0</v>
      </c>
      <c r="M41" s="20">
        <f>+'KU Total'!M41*VLOOKUP($B41,'Juri %'!$A$2:$L$12,12)</f>
        <v>0</v>
      </c>
      <c r="N41" s="17"/>
    </row>
    <row r="42" spans="1:14" x14ac:dyDescent="0.25">
      <c r="A42" s="16" t="s">
        <v>57</v>
      </c>
      <c r="B42" s="24">
        <v>510</v>
      </c>
      <c r="C42" s="20">
        <f>+'KU Total'!C42*VLOOKUP($B42,'Juri %'!$A$2:$L$12,2)</f>
        <v>251781.9413214146</v>
      </c>
      <c r="D42" s="20">
        <f>+'KU Total'!D42*VLOOKUP($B42,'Juri %'!$A$2:$L$12,3)</f>
        <v>15066.560205168522</v>
      </c>
      <c r="E42" s="20">
        <f>+'KU Total'!E42*VLOOKUP($B42,'Juri %'!$A$2:$L$12,4)</f>
        <v>0</v>
      </c>
      <c r="F42" s="20">
        <f>+'KU Total'!F42*VLOOKUP($B42,'Juri %'!$A$2:$L$12,5)</f>
        <v>270843.73229920724</v>
      </c>
      <c r="G42" s="20">
        <f>+'KU Total'!G42*VLOOKUP($B42,'Juri %'!$A$2:$L$12,6)</f>
        <v>21861.683679362453</v>
      </c>
      <c r="H42" s="20">
        <f>+'KU Total'!H42*VLOOKUP($B42,'Juri %'!$A$2:$L$12,7)</f>
        <v>21847.432368976824</v>
      </c>
      <c r="I42" s="20">
        <f>+'KU Total'!I42*VLOOKUP($B42,'Juri %'!$A$2:$L$12,8)</f>
        <v>0</v>
      </c>
      <c r="J42" s="20">
        <f>+'KU Total'!J42*VLOOKUP($B42,'Juri %'!$A$2:$L$12,9)</f>
        <v>0</v>
      </c>
      <c r="K42" s="20">
        <f>+'KU Total'!K42*VLOOKUP($B42,'Juri %'!$A$2:$L$12,10)</f>
        <v>0</v>
      </c>
      <c r="L42" s="20">
        <f>+'KU Total'!L42*VLOOKUP($B42,'Juri %'!$A$2:$L$12,11)</f>
        <v>1100265.8821942087</v>
      </c>
      <c r="M42" s="20">
        <f>+'KU Total'!M42*VLOOKUP($B42,'Juri %'!$A$2:$L$12,12)</f>
        <v>0</v>
      </c>
      <c r="N42" s="17"/>
    </row>
    <row r="43" spans="1:14" x14ac:dyDescent="0.25">
      <c r="B43" s="24">
        <v>511</v>
      </c>
      <c r="C43" s="20">
        <f>+'KU Total'!C43*VLOOKUP($B43,'Juri %'!$A$2:$L$12,2)</f>
        <v>52822.008539586794</v>
      </c>
      <c r="D43" s="20">
        <f>+'KU Total'!D43*VLOOKUP($B43,'Juri %'!$A$2:$L$12,3)</f>
        <v>9231.2263329979087</v>
      </c>
      <c r="E43" s="20">
        <f>+'KU Total'!E43*VLOOKUP($B43,'Juri %'!$A$2:$L$12,4)</f>
        <v>21576.039420916743</v>
      </c>
      <c r="F43" s="20">
        <f>+'KU Total'!F43*VLOOKUP($B43,'Juri %'!$A$2:$L$12,5)</f>
        <v>38347.107430874923</v>
      </c>
      <c r="G43" s="20">
        <f>+'KU Total'!G43*VLOOKUP($B43,'Juri %'!$A$2:$L$12,6)</f>
        <v>44418.519596424128</v>
      </c>
      <c r="H43" s="20">
        <f>+'KU Total'!H43*VLOOKUP($B43,'Juri %'!$A$2:$L$12,7)</f>
        <v>207.85511860078338</v>
      </c>
      <c r="I43" s="20">
        <f>+'KU Total'!I43*VLOOKUP($B43,'Juri %'!$A$2:$L$12,8)</f>
        <v>0</v>
      </c>
      <c r="J43" s="20">
        <f>+'KU Total'!J43*VLOOKUP($B43,'Juri %'!$A$2:$L$12,9)</f>
        <v>0</v>
      </c>
      <c r="K43" s="20">
        <f>+'KU Total'!K43*VLOOKUP($B43,'Juri %'!$A$2:$L$12,10)</f>
        <v>0</v>
      </c>
      <c r="L43" s="20">
        <f>+'KU Total'!L43*VLOOKUP($B43,'Juri %'!$A$2:$L$12,11)</f>
        <v>0</v>
      </c>
      <c r="M43" s="20">
        <f>+'KU Total'!M43*VLOOKUP($B43,'Juri %'!$A$2:$L$12,12)</f>
        <v>0</v>
      </c>
      <c r="N43" s="17"/>
    </row>
    <row r="44" spans="1:14" x14ac:dyDescent="0.25">
      <c r="B44" s="24">
        <v>512</v>
      </c>
      <c r="C44" s="20">
        <f>+'KU Total'!C44*VLOOKUP($B44,'Juri %'!$A$2:$L$12,2)</f>
        <v>4371531.7918410376</v>
      </c>
      <c r="D44" s="20">
        <f>+'KU Total'!D44*VLOOKUP($B44,'Juri %'!$A$2:$L$12,3)</f>
        <v>532845.5064785335</v>
      </c>
      <c r="E44" s="20">
        <f>+'KU Total'!E44*VLOOKUP($B44,'Juri %'!$A$2:$L$12,4)</f>
        <v>1276587.5711480179</v>
      </c>
      <c r="F44" s="20">
        <f>+'KU Total'!F44*VLOOKUP($B44,'Juri %'!$A$2:$L$12,5)</f>
        <v>3374848.2554277154</v>
      </c>
      <c r="G44" s="20">
        <f>+'KU Total'!G44*VLOOKUP($B44,'Juri %'!$A$2:$L$12,6)</f>
        <v>1665752.6758664097</v>
      </c>
      <c r="H44" s="20">
        <f>+'KU Total'!H44*VLOOKUP($B44,'Juri %'!$A$2:$L$12,7)</f>
        <v>1978603.6922926605</v>
      </c>
      <c r="I44" s="20">
        <f>+'KU Total'!I44*VLOOKUP($B44,'Juri %'!$A$2:$L$12,8)</f>
        <v>2182627.1868887655</v>
      </c>
      <c r="J44" s="20">
        <f>+'KU Total'!J44*VLOOKUP($B44,'Juri %'!$A$2:$L$12,9)</f>
        <v>1079881.6218772782</v>
      </c>
      <c r="K44" s="20">
        <f>+'KU Total'!K44*VLOOKUP($B44,'Juri %'!$A$2:$L$12,10)</f>
        <v>1102745.5650114876</v>
      </c>
      <c r="L44" s="20">
        <f>+'KU Total'!L44*VLOOKUP($B44,'Juri %'!$A$2:$L$12,11)</f>
        <v>4790048.332107041</v>
      </c>
      <c r="M44" s="20">
        <f>+'KU Total'!M44*VLOOKUP($B44,'Juri %'!$A$2:$L$12,12)</f>
        <v>2470705.9895539358</v>
      </c>
      <c r="N44" s="17"/>
    </row>
    <row r="45" spans="1:14" x14ac:dyDescent="0.25">
      <c r="B45" s="24">
        <v>513</v>
      </c>
      <c r="C45" s="20">
        <f>+'KU Total'!C45*VLOOKUP($B45,'Juri %'!$A$2:$L$12,2)</f>
        <v>3811000.1201030458</v>
      </c>
      <c r="D45" s="20">
        <f>+'KU Total'!D45*VLOOKUP($B45,'Juri %'!$A$2:$L$12,3)</f>
        <v>99002.190510811488</v>
      </c>
      <c r="E45" s="20">
        <f>+'KU Total'!E45*VLOOKUP($B45,'Juri %'!$A$2:$L$12,4)</f>
        <v>358005.08894423378</v>
      </c>
      <c r="F45" s="20">
        <f>+'KU Total'!F45*VLOOKUP($B45,'Juri %'!$A$2:$L$12,5)</f>
        <v>748493.38936445885</v>
      </c>
      <c r="G45" s="20">
        <f>+'KU Total'!G45*VLOOKUP($B45,'Juri %'!$A$2:$L$12,6)</f>
        <v>596452.45352262282</v>
      </c>
      <c r="H45" s="20">
        <f>+'KU Total'!H45*VLOOKUP($B45,'Juri %'!$A$2:$L$12,7)</f>
        <v>67642.360194858964</v>
      </c>
      <c r="I45" s="20">
        <f>+'KU Total'!I45*VLOOKUP($B45,'Juri %'!$A$2:$L$12,8)</f>
        <v>993702.14390987321</v>
      </c>
      <c r="J45" s="20">
        <f>+'KU Total'!J45*VLOOKUP($B45,'Juri %'!$A$2:$L$12,9)</f>
        <v>870588.60395643755</v>
      </c>
      <c r="K45" s="20">
        <f>+'KU Total'!K45*VLOOKUP($B45,'Juri %'!$A$2:$L$12,10)</f>
        <v>123113.53995343561</v>
      </c>
      <c r="L45" s="20">
        <f>+'KU Total'!L45*VLOOKUP($B45,'Juri %'!$A$2:$L$12,11)</f>
        <v>5114399.0042516785</v>
      </c>
      <c r="M45" s="20">
        <f>+'KU Total'!M45*VLOOKUP($B45,'Juri %'!$A$2:$L$12,12)</f>
        <v>0</v>
      </c>
      <c r="N45" s="17"/>
    </row>
    <row r="46" spans="1:14" x14ac:dyDescent="0.25">
      <c r="B46" s="24">
        <v>514</v>
      </c>
      <c r="C46" s="20">
        <f>+'KU Total'!C46*VLOOKUP($B46,'Juri %'!$A$2:$L$12,2)</f>
        <v>1840.8771653483984</v>
      </c>
      <c r="D46" s="20">
        <f>+'KU Total'!D46*VLOOKUP($B46,'Juri %'!$A$2:$L$12,3)</f>
        <v>0</v>
      </c>
      <c r="E46" s="20">
        <f>+'KU Total'!E46*VLOOKUP($B46,'Juri %'!$A$2:$L$12,4)</f>
        <v>0</v>
      </c>
      <c r="F46" s="20">
        <f>+'KU Total'!F46*VLOOKUP($B46,'Juri %'!$A$2:$L$12,5)</f>
        <v>0</v>
      </c>
      <c r="G46" s="20">
        <f>+'KU Total'!G46*VLOOKUP($B46,'Juri %'!$A$2:$L$12,6)</f>
        <v>0</v>
      </c>
      <c r="H46" s="20">
        <f>+'KU Total'!H46*VLOOKUP($B46,'Juri %'!$A$2:$L$12,7)</f>
        <v>0</v>
      </c>
      <c r="I46" s="20">
        <f>+'KU Total'!I46*VLOOKUP($B46,'Juri %'!$A$2:$L$12,8)</f>
        <v>0</v>
      </c>
      <c r="J46" s="20">
        <f>+'KU Total'!J46*VLOOKUP($B46,'Juri %'!$A$2:$L$12,9)</f>
        <v>0</v>
      </c>
      <c r="K46" s="20">
        <f>+'KU Total'!K46*VLOOKUP($B46,'Juri %'!$A$2:$L$12,10)</f>
        <v>0</v>
      </c>
      <c r="L46" s="20">
        <f>+'KU Total'!L46*VLOOKUP($B46,'Juri %'!$A$2:$L$12,11)</f>
        <v>0</v>
      </c>
      <c r="M46" s="20">
        <f>+'KU Total'!M46*VLOOKUP($B46,'Juri %'!$A$2:$L$12,12)</f>
        <v>0</v>
      </c>
      <c r="N46" s="17"/>
    </row>
    <row r="47" spans="1:14" x14ac:dyDescent="0.25">
      <c r="A47" s="16" t="s">
        <v>58</v>
      </c>
      <c r="B47" s="24">
        <v>510</v>
      </c>
      <c r="C47" s="20">
        <f>+'KU Total'!C47*VLOOKUP($B47,'Juri %'!$A$2:$L$12,2)</f>
        <v>0</v>
      </c>
      <c r="D47" s="20">
        <f>+'KU Total'!D47*VLOOKUP($B47,'Juri %'!$A$2:$L$12,3)</f>
        <v>0</v>
      </c>
      <c r="E47" s="20">
        <f>+'KU Total'!E47*VLOOKUP($B47,'Juri %'!$A$2:$L$12,4)</f>
        <v>283559.69027870835</v>
      </c>
      <c r="F47" s="20">
        <f>+'KU Total'!F47*VLOOKUP($B47,'Juri %'!$A$2:$L$12,5)</f>
        <v>0</v>
      </c>
      <c r="G47" s="20">
        <f>+'KU Total'!G47*VLOOKUP($B47,'Juri %'!$A$2:$L$12,6)</f>
        <v>0</v>
      </c>
      <c r="H47" s="20">
        <f>+'KU Total'!H47*VLOOKUP($B47,'Juri %'!$A$2:$L$12,7)</f>
        <v>0</v>
      </c>
      <c r="I47" s="20">
        <f>+'KU Total'!I47*VLOOKUP($B47,'Juri %'!$A$2:$L$12,8)</f>
        <v>0</v>
      </c>
      <c r="J47" s="20">
        <f>+'KU Total'!J47*VLOOKUP($B47,'Juri %'!$A$2:$L$12,9)</f>
        <v>0</v>
      </c>
      <c r="K47" s="20">
        <f>+'KU Total'!K47*VLOOKUP($B47,'Juri %'!$A$2:$L$12,10)</f>
        <v>934541.94106829457</v>
      </c>
      <c r="L47" s="20">
        <f>+'KU Total'!L47*VLOOKUP($B47,'Juri %'!$A$2:$L$12,11)</f>
        <v>0</v>
      </c>
      <c r="M47" s="20">
        <f>+'KU Total'!M47*VLOOKUP($B47,'Juri %'!$A$2:$L$12,12)</f>
        <v>0</v>
      </c>
      <c r="N47" s="17"/>
    </row>
    <row r="48" spans="1:14" x14ac:dyDescent="0.25">
      <c r="B48" s="24">
        <v>511</v>
      </c>
      <c r="C48" s="20">
        <f>+'KU Total'!C48*VLOOKUP($B48,'Juri %'!$A$2:$L$12,2)</f>
        <v>7748.2527111202553</v>
      </c>
      <c r="D48" s="20">
        <f>+'KU Total'!D48*VLOOKUP($B48,'Juri %'!$A$2:$L$12,3)</f>
        <v>5100.0358117105643</v>
      </c>
      <c r="E48" s="20">
        <f>+'KU Total'!E48*VLOOKUP($B48,'Juri %'!$A$2:$L$12,4)</f>
        <v>7264.5636801272194</v>
      </c>
      <c r="F48" s="20">
        <f>+'KU Total'!F48*VLOOKUP($B48,'Juri %'!$A$2:$L$12,5)</f>
        <v>330.02543367044507</v>
      </c>
      <c r="G48" s="20">
        <f>+'KU Total'!G48*VLOOKUP($B48,'Juri %'!$A$2:$L$12,6)</f>
        <v>38565.726753546085</v>
      </c>
      <c r="H48" s="20">
        <f>+'KU Total'!H48*VLOOKUP($B48,'Juri %'!$A$2:$L$12,7)</f>
        <v>17951.498462656524</v>
      </c>
      <c r="I48" s="20">
        <f>+'KU Total'!I48*VLOOKUP($B48,'Juri %'!$A$2:$L$12,8)</f>
        <v>0</v>
      </c>
      <c r="J48" s="20">
        <f>+'KU Total'!J48*VLOOKUP($B48,'Juri %'!$A$2:$L$12,9)</f>
        <v>0</v>
      </c>
      <c r="K48" s="20">
        <f>+'KU Total'!K48*VLOOKUP($B48,'Juri %'!$A$2:$L$12,10)</f>
        <v>0</v>
      </c>
      <c r="L48" s="20">
        <f>+'KU Total'!L48*VLOOKUP($B48,'Juri %'!$A$2:$L$12,11)</f>
        <v>0</v>
      </c>
      <c r="M48" s="20">
        <f>+'KU Total'!M48*VLOOKUP($B48,'Juri %'!$A$2:$L$12,12)</f>
        <v>0</v>
      </c>
    </row>
    <row r="49" spans="1:13" x14ac:dyDescent="0.25">
      <c r="B49" s="24">
        <v>512</v>
      </c>
      <c r="C49" s="20">
        <f>+'KU Total'!C49*VLOOKUP($B49,'Juri %'!$A$2:$L$12,2)</f>
        <v>2420973.0620125039</v>
      </c>
      <c r="D49" s="20">
        <f>+'KU Total'!D49*VLOOKUP($B49,'Juri %'!$A$2:$L$12,3)</f>
        <v>864572.20915236813</v>
      </c>
      <c r="E49" s="20">
        <f>+'KU Total'!E49*VLOOKUP($B49,'Juri %'!$A$2:$L$12,4)</f>
        <v>3588477.5268065287</v>
      </c>
      <c r="F49" s="20">
        <f>+'KU Total'!F49*VLOOKUP($B49,'Juri %'!$A$2:$L$12,5)</f>
        <v>2220256.2243003659</v>
      </c>
      <c r="G49" s="20">
        <f>+'KU Total'!G49*VLOOKUP($B49,'Juri %'!$A$2:$L$12,6)</f>
        <v>2293835.9710125336</v>
      </c>
      <c r="H49" s="20">
        <f>+'KU Total'!H49*VLOOKUP($B49,'Juri %'!$A$2:$L$12,7)</f>
        <v>2020945.6484285104</v>
      </c>
      <c r="I49" s="20">
        <f>+'KU Total'!I49*VLOOKUP($B49,'Juri %'!$A$2:$L$12,8)</f>
        <v>1194201.3375483255</v>
      </c>
      <c r="J49" s="20">
        <f>+'KU Total'!J49*VLOOKUP($B49,'Juri %'!$A$2:$L$12,9)</f>
        <v>1194201.3375483255</v>
      </c>
      <c r="K49" s="20">
        <f>+'KU Total'!K49*VLOOKUP($B49,'Juri %'!$A$2:$L$12,10)</f>
        <v>2387523.292668412</v>
      </c>
      <c r="L49" s="20">
        <f>+'KU Total'!L49*VLOOKUP($B49,'Juri %'!$A$2:$L$12,11)</f>
        <v>1848328.757786544</v>
      </c>
      <c r="M49" s="20">
        <f>+'KU Total'!M49*VLOOKUP($B49,'Juri %'!$A$2:$L$12,12)</f>
        <v>2261053.2362546483</v>
      </c>
    </row>
    <row r="50" spans="1:13" x14ac:dyDescent="0.25">
      <c r="B50" s="24">
        <v>513</v>
      </c>
      <c r="C50" s="20">
        <f>+'KU Total'!C50*VLOOKUP($B50,'Juri %'!$A$2:$L$12,2)</f>
        <v>1184874.0948831958</v>
      </c>
      <c r="D50" s="20">
        <f>+'KU Total'!D50*VLOOKUP($B50,'Juri %'!$A$2:$L$12,3)</f>
        <v>136084.92215696265</v>
      </c>
      <c r="E50" s="20">
        <f>+'KU Total'!E50*VLOOKUP($B50,'Juri %'!$A$2:$L$12,4)</f>
        <v>292935.3261921737</v>
      </c>
      <c r="F50" s="20">
        <f>+'KU Total'!F50*VLOOKUP($B50,'Juri %'!$A$2:$L$12,5)</f>
        <v>1030676.0762654375</v>
      </c>
      <c r="G50" s="20">
        <f>+'KU Total'!G50*VLOOKUP($B50,'Juri %'!$A$2:$L$12,6)</f>
        <v>638625.63138013415</v>
      </c>
      <c r="H50" s="20">
        <f>+'KU Total'!H50*VLOOKUP($B50,'Juri %'!$A$2:$L$12,7)</f>
        <v>467522.30493040796</v>
      </c>
      <c r="I50" s="20">
        <f>+'KU Total'!I50*VLOOKUP($B50,'Juri %'!$A$2:$L$12,8)</f>
        <v>127510.45209462974</v>
      </c>
      <c r="J50" s="20">
        <f>+'KU Total'!J50*VLOOKUP($B50,'Juri %'!$A$2:$L$12,9)</f>
        <v>127510.45209462974</v>
      </c>
      <c r="K50" s="20">
        <f>+'KU Total'!K50*VLOOKUP($B50,'Juri %'!$A$2:$L$12,10)</f>
        <v>3057612.7029863973</v>
      </c>
      <c r="L50" s="20">
        <f>+'KU Total'!L50*VLOOKUP($B50,'Juri %'!$A$2:$L$12,11)</f>
        <v>1029460.8289808066</v>
      </c>
      <c r="M50" s="20">
        <f>+'KU Total'!M50*VLOOKUP($B50,'Juri %'!$A$2:$L$12,12)</f>
        <v>225635.25018757404</v>
      </c>
    </row>
    <row r="51" spans="1:13" x14ac:dyDescent="0.25">
      <c r="B51" s="24">
        <v>514</v>
      </c>
      <c r="C51" s="20">
        <f>+'KU Total'!C51*VLOOKUP($B51,'Juri %'!$A$2:$L$12,2)</f>
        <v>0</v>
      </c>
      <c r="D51" s="20">
        <f>+'KU Total'!D51*VLOOKUP($B51,'Juri %'!$A$2:$L$12,3)</f>
        <v>0</v>
      </c>
      <c r="E51" s="20">
        <f>+'KU Total'!E51*VLOOKUP($B51,'Juri %'!$A$2:$L$12,4)</f>
        <v>144.03543748416615</v>
      </c>
      <c r="F51" s="20">
        <f>+'KU Total'!F51*VLOOKUP($B51,'Juri %'!$A$2:$L$12,5)</f>
        <v>179.95460791401246</v>
      </c>
      <c r="G51" s="20">
        <f>+'KU Total'!G51*VLOOKUP($B51,'Juri %'!$A$2:$L$12,6)</f>
        <v>0</v>
      </c>
      <c r="H51" s="20">
        <f>+'KU Total'!H51*VLOOKUP($B51,'Juri %'!$A$2:$L$12,7)</f>
        <v>0</v>
      </c>
      <c r="I51" s="20">
        <f>+'KU Total'!I51*VLOOKUP($B51,'Juri %'!$A$2:$L$12,8)</f>
        <v>0</v>
      </c>
      <c r="J51" s="20">
        <f>+'KU Total'!J51*VLOOKUP($B51,'Juri %'!$A$2:$L$12,9)</f>
        <v>0</v>
      </c>
      <c r="K51" s="20">
        <f>+'KU Total'!K51*VLOOKUP($B51,'Juri %'!$A$2:$L$12,10)</f>
        <v>0</v>
      </c>
      <c r="L51" s="20">
        <f>+'KU Total'!L51*VLOOKUP($B51,'Juri %'!$A$2:$L$12,11)</f>
        <v>0</v>
      </c>
      <c r="M51" s="20">
        <f>+'KU Total'!M51*VLOOKUP($B51,'Juri %'!$A$2:$L$12,12)</f>
        <v>0</v>
      </c>
    </row>
    <row r="52" spans="1:13" x14ac:dyDescent="0.25">
      <c r="A52" s="16" t="s">
        <v>59</v>
      </c>
      <c r="B52" s="24">
        <v>510</v>
      </c>
      <c r="C52" s="20">
        <f>+'KU Total'!C52*VLOOKUP($B52,'Juri %'!$A$2:$L$12,2)</f>
        <v>0</v>
      </c>
      <c r="D52" s="20">
        <f>+'KU Total'!D52*VLOOKUP($B52,'Juri %'!$A$2:$L$12,3)</f>
        <v>0</v>
      </c>
      <c r="E52" s="20">
        <f>+'KU Total'!E52*VLOOKUP($B52,'Juri %'!$A$2:$L$12,4)</f>
        <v>707459.64014799765</v>
      </c>
      <c r="F52" s="20">
        <f>+'KU Total'!F52*VLOOKUP($B52,'Juri %'!$A$2:$L$12,5)</f>
        <v>128295.12736749463</v>
      </c>
      <c r="G52" s="20">
        <f>+'KU Total'!G52*VLOOKUP($B52,'Juri %'!$A$2:$L$12,6)</f>
        <v>0</v>
      </c>
      <c r="H52" s="20">
        <f>+'KU Total'!H52*VLOOKUP($B52,'Juri %'!$A$2:$L$12,7)</f>
        <v>0</v>
      </c>
      <c r="I52" s="20">
        <f>+'KU Total'!I52*VLOOKUP($B52,'Juri %'!$A$2:$L$12,8)</f>
        <v>369470.06972467457</v>
      </c>
      <c r="J52" s="20">
        <f>+'KU Total'!J52*VLOOKUP($B52,'Juri %'!$A$2:$L$12,9)</f>
        <v>0</v>
      </c>
      <c r="K52" s="20">
        <f>+'KU Total'!K52*VLOOKUP($B52,'Juri %'!$A$2:$L$12,10)</f>
        <v>369470.06972467457</v>
      </c>
      <c r="L52" s="20">
        <f>+'KU Total'!L52*VLOOKUP($B52,'Juri %'!$A$2:$L$12,11)</f>
        <v>0</v>
      </c>
      <c r="M52" s="20">
        <f>+'KU Total'!M52*VLOOKUP($B52,'Juri %'!$A$2:$L$12,12)</f>
        <v>0</v>
      </c>
    </row>
    <row r="53" spans="1:13" x14ac:dyDescent="0.25">
      <c r="B53" s="24">
        <v>511</v>
      </c>
      <c r="C53" s="20">
        <f>+'KU Total'!C53*VLOOKUP($B53,'Juri %'!$A$2:$L$12,2)</f>
        <v>29776.070367210534</v>
      </c>
      <c r="D53" s="20">
        <f>+'KU Total'!D53*VLOOKUP($B53,'Juri %'!$A$2:$L$12,3)</f>
        <v>409.40725767323613</v>
      </c>
      <c r="E53" s="20">
        <f>+'KU Total'!E53*VLOOKUP($B53,'Juri %'!$A$2:$L$12,4)</f>
        <v>52773.741626078096</v>
      </c>
      <c r="F53" s="20">
        <f>+'KU Total'!F53*VLOOKUP($B53,'Juri %'!$A$2:$L$12,5)</f>
        <v>8576.9062452128201</v>
      </c>
      <c r="G53" s="20">
        <f>+'KU Total'!G53*VLOOKUP($B53,'Juri %'!$A$2:$L$12,6)</f>
        <v>112854.14191385101</v>
      </c>
      <c r="H53" s="20">
        <f>+'KU Total'!H53*VLOOKUP($B53,'Juri %'!$A$2:$L$12,7)</f>
        <v>112403.6078233578</v>
      </c>
      <c r="I53" s="20">
        <f>+'KU Total'!I53*VLOOKUP($B53,'Juri %'!$A$2:$L$12,8)</f>
        <v>0</v>
      </c>
      <c r="J53" s="20">
        <f>+'KU Total'!J53*VLOOKUP($B53,'Juri %'!$A$2:$L$12,9)</f>
        <v>0</v>
      </c>
      <c r="K53" s="20">
        <f>+'KU Total'!K53*VLOOKUP($B53,'Juri %'!$A$2:$L$12,10)</f>
        <v>0</v>
      </c>
      <c r="L53" s="20">
        <f>+'KU Total'!L53*VLOOKUP($B53,'Juri %'!$A$2:$L$12,11)</f>
        <v>0</v>
      </c>
      <c r="M53" s="20">
        <f>+'KU Total'!M53*VLOOKUP($B53,'Juri %'!$A$2:$L$12,12)</f>
        <v>0</v>
      </c>
    </row>
    <row r="54" spans="1:13" x14ac:dyDescent="0.25">
      <c r="B54" s="24">
        <v>512</v>
      </c>
      <c r="C54" s="20">
        <f>+'KU Total'!C54*VLOOKUP($B54,'Juri %'!$A$2:$L$12,2)</f>
        <v>1239726.3178495867</v>
      </c>
      <c r="D54" s="20">
        <f>+'KU Total'!D54*VLOOKUP($B54,'Juri %'!$A$2:$L$12,3)</f>
        <v>889089.62205226708</v>
      </c>
      <c r="E54" s="20">
        <f>+'KU Total'!E54*VLOOKUP($B54,'Juri %'!$A$2:$L$12,4)</f>
        <v>3420106.5089764125</v>
      </c>
      <c r="F54" s="20">
        <f>+'KU Total'!F54*VLOOKUP($B54,'Juri %'!$A$2:$L$12,5)</f>
        <v>-97614.106785780168</v>
      </c>
      <c r="G54" s="20">
        <f>+'KU Total'!G54*VLOOKUP($B54,'Juri %'!$A$2:$L$12,6)</f>
        <v>1940251.567064462</v>
      </c>
      <c r="H54" s="20">
        <f>+'KU Total'!H54*VLOOKUP($B54,'Juri %'!$A$2:$L$12,7)</f>
        <v>1979719.2064905302</v>
      </c>
      <c r="I54" s="20">
        <f>+'KU Total'!I54*VLOOKUP($B54,'Juri %'!$A$2:$L$12,8)</f>
        <v>0</v>
      </c>
      <c r="J54" s="20">
        <f>+'KU Total'!J54*VLOOKUP($B54,'Juri %'!$A$2:$L$12,9)</f>
        <v>1504623.3347166311</v>
      </c>
      <c r="K54" s="20">
        <f>+'KU Total'!K54*VLOOKUP($B54,'Juri %'!$A$2:$L$12,10)</f>
        <v>2900203.2483316478</v>
      </c>
      <c r="L54" s="20">
        <f>+'KU Total'!L54*VLOOKUP($B54,'Juri %'!$A$2:$L$12,11)</f>
        <v>2396434.3863671925</v>
      </c>
      <c r="M54" s="20">
        <f>+'KU Total'!M54*VLOOKUP($B54,'Juri %'!$A$2:$L$12,12)</f>
        <v>2917275.7555501759</v>
      </c>
    </row>
    <row r="55" spans="1:13" x14ac:dyDescent="0.25">
      <c r="A55" s="16"/>
      <c r="B55" s="24">
        <v>513</v>
      </c>
      <c r="C55" s="20">
        <f>+'KU Total'!C55*VLOOKUP($B55,'Juri %'!$A$2:$L$12,2)</f>
        <v>194411.20870042834</v>
      </c>
      <c r="D55" s="20">
        <f>+'KU Total'!D55*VLOOKUP($B55,'Juri %'!$A$2:$L$12,3)</f>
        <v>89933.56651025165</v>
      </c>
      <c r="E55" s="20">
        <f>+'KU Total'!E55*VLOOKUP($B55,'Juri %'!$A$2:$L$12,4)</f>
        <v>3519889.203241427</v>
      </c>
      <c r="F55" s="20">
        <f>+'KU Total'!F55*VLOOKUP($B55,'Juri %'!$A$2:$L$12,5)</f>
        <v>119526.19774066814</v>
      </c>
      <c r="G55" s="20">
        <f>+'KU Total'!G55*VLOOKUP($B55,'Juri %'!$A$2:$L$12,6)</f>
        <v>350705.20300494047</v>
      </c>
      <c r="H55" s="20">
        <f>+'KU Total'!H55*VLOOKUP($B55,'Juri %'!$A$2:$L$12,7)</f>
        <v>335509.3092773041</v>
      </c>
      <c r="I55" s="20">
        <f>+'KU Total'!I55*VLOOKUP($B55,'Juri %'!$A$2:$L$12,8)</f>
        <v>0</v>
      </c>
      <c r="J55" s="20">
        <f>+'KU Total'!J55*VLOOKUP($B55,'Juri %'!$A$2:$L$12,9)</f>
        <v>123113.53995343561</v>
      </c>
      <c r="K55" s="20">
        <f>+'KU Total'!K55*VLOOKUP($B55,'Juri %'!$A$2:$L$12,10)</f>
        <v>875864.89852587052</v>
      </c>
      <c r="L55" s="20">
        <f>+'KU Total'!L55*VLOOKUP($B55,'Juri %'!$A$2:$L$12,11)</f>
        <v>211533.04705085067</v>
      </c>
      <c r="M55" s="20">
        <f>+'KU Total'!M55*VLOOKUP($B55,'Juri %'!$A$2:$L$12,12)</f>
        <v>225635.25018757404</v>
      </c>
    </row>
    <row r="56" spans="1:13" x14ac:dyDescent="0.25">
      <c r="A56" s="16"/>
      <c r="B56" s="24">
        <v>514</v>
      </c>
      <c r="C56" s="20">
        <f>+'KU Total'!C56*VLOOKUP($B56,'Juri %'!$A$2:$L$12,2)</f>
        <v>0</v>
      </c>
      <c r="D56" s="20">
        <f>+'KU Total'!D56*VLOOKUP($B56,'Juri %'!$A$2:$L$12,3)</f>
        <v>0</v>
      </c>
      <c r="E56" s="20">
        <f>+'KU Total'!E56*VLOOKUP($B56,'Juri %'!$A$2:$L$12,4)</f>
        <v>5325.0544098111777</v>
      </c>
      <c r="F56" s="20">
        <f>+'KU Total'!F56*VLOOKUP($B56,'Juri %'!$A$2:$L$12,5)</f>
        <v>0</v>
      </c>
      <c r="G56" s="20">
        <f>+'KU Total'!G56*VLOOKUP($B56,'Juri %'!$A$2:$L$12,6)</f>
        <v>0</v>
      </c>
      <c r="H56" s="20">
        <f>+'KU Total'!H56*VLOOKUP($B56,'Juri %'!$A$2:$L$12,7)</f>
        <v>0</v>
      </c>
      <c r="I56" s="20">
        <f>+'KU Total'!I56*VLOOKUP($B56,'Juri %'!$A$2:$L$12,8)</f>
        <v>0</v>
      </c>
      <c r="J56" s="20">
        <f>+'KU Total'!J56*VLOOKUP($B56,'Juri %'!$A$2:$L$12,9)</f>
        <v>0</v>
      </c>
      <c r="K56" s="20">
        <f>+'KU Total'!K56*VLOOKUP($B56,'Juri %'!$A$2:$L$12,10)</f>
        <v>0</v>
      </c>
      <c r="L56" s="20">
        <f>+'KU Total'!L56*VLOOKUP($B56,'Juri %'!$A$2:$L$12,11)</f>
        <v>0</v>
      </c>
      <c r="M56" s="20">
        <f>+'KU Total'!M56*VLOOKUP($B56,'Juri %'!$A$2:$L$12,12)</f>
        <v>0</v>
      </c>
    </row>
    <row r="57" spans="1:13" x14ac:dyDescent="0.25">
      <c r="A57" s="16" t="s">
        <v>60</v>
      </c>
      <c r="B57" s="24">
        <v>511</v>
      </c>
      <c r="C57" s="20">
        <f>+'KU Total'!C57*VLOOKUP($B57,'Juri %'!$A$2:$L$12,2)</f>
        <v>0</v>
      </c>
      <c r="D57" s="20">
        <f>+'KU Total'!D57*VLOOKUP($B57,'Juri %'!$A$2:$L$12,3)</f>
        <v>0</v>
      </c>
      <c r="E57" s="20">
        <f>+'KU Total'!E57*VLOOKUP($B57,'Juri %'!$A$2:$L$12,4)</f>
        <v>0</v>
      </c>
      <c r="F57" s="20">
        <f>+'KU Total'!F57*VLOOKUP($B57,'Juri %'!$A$2:$L$12,5)</f>
        <v>1985.1506167814282</v>
      </c>
      <c r="G57" s="20">
        <f>+'KU Total'!G57*VLOOKUP($B57,'Juri %'!$A$2:$L$12,6)</f>
        <v>0</v>
      </c>
      <c r="H57" s="20">
        <f>+'KU Total'!H57*VLOOKUP($B57,'Juri %'!$A$2:$L$12,7)</f>
        <v>0</v>
      </c>
      <c r="I57" s="20">
        <f>+'KU Total'!I57*VLOOKUP($B57,'Juri %'!$A$2:$L$12,8)</f>
        <v>0</v>
      </c>
      <c r="J57" s="20">
        <f>+'KU Total'!J57*VLOOKUP($B57,'Juri %'!$A$2:$L$12,9)</f>
        <v>0</v>
      </c>
      <c r="K57" s="20">
        <f>+'KU Total'!K57*VLOOKUP($B57,'Juri %'!$A$2:$L$12,10)</f>
        <v>0</v>
      </c>
      <c r="L57" s="20">
        <f>+'KU Total'!L57*VLOOKUP($B57,'Juri %'!$A$2:$L$12,11)</f>
        <v>0</v>
      </c>
      <c r="M57" s="20">
        <f>+'KU Total'!M57*VLOOKUP($B57,'Juri %'!$A$2:$L$12,12)</f>
        <v>0</v>
      </c>
    </row>
    <row r="58" spans="1:13" x14ac:dyDescent="0.25">
      <c r="A58" s="16"/>
      <c r="B58" s="24">
        <v>512</v>
      </c>
      <c r="C58" s="20">
        <f>+'KU Total'!C58*VLOOKUP($B58,'Juri %'!$A$2:$L$12,2)</f>
        <v>92370.70079958484</v>
      </c>
      <c r="D58" s="20">
        <f>+'KU Total'!D58*VLOOKUP($B58,'Juri %'!$A$2:$L$12,3)</f>
        <v>20421.087101449586</v>
      </c>
      <c r="E58" s="20">
        <f>+'KU Total'!E58*VLOOKUP($B58,'Juri %'!$A$2:$L$12,4)</f>
        <v>8827.1098784825717</v>
      </c>
      <c r="F58" s="20">
        <f>+'KU Total'!F58*VLOOKUP($B58,'Juri %'!$A$2:$L$12,5)</f>
        <v>988.21308908890876</v>
      </c>
      <c r="G58" s="20">
        <f>+'KU Total'!G58*VLOOKUP($B58,'Juri %'!$A$2:$L$12,6)</f>
        <v>0</v>
      </c>
      <c r="H58" s="20">
        <f>+'KU Total'!H58*VLOOKUP($B58,'Juri %'!$A$2:$L$12,7)</f>
        <v>0</v>
      </c>
      <c r="I58" s="20">
        <f>+'KU Total'!I58*VLOOKUP($B58,'Juri %'!$A$2:$L$12,8)</f>
        <v>0</v>
      </c>
      <c r="J58" s="20">
        <f>+'KU Total'!J58*VLOOKUP($B58,'Juri %'!$A$2:$L$12,9)</f>
        <v>0</v>
      </c>
      <c r="K58" s="20">
        <f>+'KU Total'!K58*VLOOKUP($B58,'Juri %'!$A$2:$L$12,10)</f>
        <v>0</v>
      </c>
      <c r="L58" s="20">
        <f>+'KU Total'!L58*VLOOKUP($B58,'Juri %'!$A$2:$L$12,11)</f>
        <v>0</v>
      </c>
      <c r="M58" s="20">
        <f>+'KU Total'!M58*VLOOKUP($B58,'Juri %'!$A$2:$L$12,12)</f>
        <v>0</v>
      </c>
    </row>
    <row r="59" spans="1:13" x14ac:dyDescent="0.25">
      <c r="A59" s="16"/>
      <c r="B59" s="24">
        <v>513</v>
      </c>
      <c r="C59" s="20">
        <f>+'KU Total'!C59*VLOOKUP($B59,'Juri %'!$A$2:$L$12,2)</f>
        <v>0</v>
      </c>
      <c r="D59" s="20">
        <f>+'KU Total'!D59*VLOOKUP($B59,'Juri %'!$A$2:$L$12,3)</f>
        <v>0</v>
      </c>
      <c r="E59" s="20">
        <f>+'KU Total'!E59*VLOOKUP($B59,'Juri %'!$A$2:$L$12,4)</f>
        <v>598.11937684576742</v>
      </c>
      <c r="F59" s="20">
        <f>+'KU Total'!F59*VLOOKUP($B59,'Juri %'!$A$2:$L$12,5)</f>
        <v>1686.7223018184256</v>
      </c>
      <c r="G59" s="20">
        <f>+'KU Total'!G59*VLOOKUP($B59,'Juri %'!$A$2:$L$12,6)</f>
        <v>20993.552671931735</v>
      </c>
      <c r="H59" s="20">
        <f>+'KU Total'!H59*VLOOKUP($B59,'Juri %'!$A$2:$L$12,7)</f>
        <v>15260.178298132534</v>
      </c>
      <c r="I59" s="20">
        <f>+'KU Total'!I59*VLOOKUP($B59,'Juri %'!$A$2:$L$12,8)</f>
        <v>0</v>
      </c>
      <c r="J59" s="20">
        <f>+'KU Total'!J59*VLOOKUP($B59,'Juri %'!$A$2:$L$12,9)</f>
        <v>0</v>
      </c>
      <c r="K59" s="20">
        <f>+'KU Total'!K59*VLOOKUP($B59,'Juri %'!$A$2:$L$12,10)</f>
        <v>0</v>
      </c>
      <c r="L59" s="20">
        <f>+'KU Total'!L59*VLOOKUP($B59,'Juri %'!$A$2:$L$12,11)</f>
        <v>0</v>
      </c>
      <c r="M59" s="20">
        <f>+'KU Total'!M59*VLOOKUP($B59,'Juri %'!$A$2:$L$12,12)</f>
        <v>0</v>
      </c>
    </row>
    <row r="60" spans="1:13" x14ac:dyDescent="0.25">
      <c r="A60" s="16" t="s">
        <v>61</v>
      </c>
      <c r="B60" s="24">
        <v>511</v>
      </c>
      <c r="C60" s="20">
        <f>+'KU Total'!C60*VLOOKUP($B60,'Juri %'!$A$2:$L$12,2)</f>
        <v>0</v>
      </c>
      <c r="D60" s="20">
        <f>+'KU Total'!D60*VLOOKUP($B60,'Juri %'!$A$2:$L$12,3)</f>
        <v>129.02102519193269</v>
      </c>
      <c r="E60" s="20">
        <f>+'KU Total'!E60*VLOOKUP($B60,'Juri %'!$A$2:$L$12,4)</f>
        <v>0</v>
      </c>
      <c r="F60" s="20">
        <f>+'KU Total'!F60*VLOOKUP($B60,'Juri %'!$A$2:$L$12,5)</f>
        <v>48.954468037082464</v>
      </c>
      <c r="G60" s="20">
        <f>+'KU Total'!G60*VLOOKUP($B60,'Juri %'!$A$2:$L$12,6)</f>
        <v>5884.3076403802224</v>
      </c>
      <c r="H60" s="20">
        <f>+'KU Total'!H60*VLOOKUP($B60,'Juri %'!$A$2:$L$12,7)</f>
        <v>5880.4717466852289</v>
      </c>
      <c r="I60" s="20">
        <f>+'KU Total'!I60*VLOOKUP($B60,'Juri %'!$A$2:$L$12,8)</f>
        <v>0</v>
      </c>
      <c r="J60" s="20">
        <f>+'KU Total'!J60*VLOOKUP($B60,'Juri %'!$A$2:$L$12,9)</f>
        <v>0</v>
      </c>
      <c r="K60" s="20">
        <f>+'KU Total'!K60*VLOOKUP($B60,'Juri %'!$A$2:$L$12,10)</f>
        <v>0</v>
      </c>
      <c r="L60" s="20">
        <f>+'KU Total'!L60*VLOOKUP($B60,'Juri %'!$A$2:$L$12,11)</f>
        <v>0</v>
      </c>
      <c r="M60" s="20">
        <f>+'KU Total'!M60*VLOOKUP($B60,'Juri %'!$A$2:$L$12,12)</f>
        <v>0</v>
      </c>
    </row>
    <row r="61" spans="1:13" x14ac:dyDescent="0.25">
      <c r="A61" s="16"/>
      <c r="B61" s="24">
        <v>512</v>
      </c>
      <c r="C61" s="20">
        <f>+'KU Total'!C61*VLOOKUP($B61,'Juri %'!$A$2:$L$12,2)</f>
        <v>23754.403919686032</v>
      </c>
      <c r="D61" s="20">
        <f>+'KU Total'!D61*VLOOKUP($B61,'Juri %'!$A$2:$L$12,3)</f>
        <v>1715.5755174928704</v>
      </c>
      <c r="E61" s="20">
        <f>+'KU Total'!E61*VLOOKUP($B61,'Juri %'!$A$2:$L$12,4)</f>
        <v>5592.4152942567907</v>
      </c>
      <c r="F61" s="20">
        <f>+'KU Total'!F61*VLOOKUP($B61,'Juri %'!$A$2:$L$12,5)</f>
        <v>0</v>
      </c>
      <c r="G61" s="20">
        <f>+'KU Total'!G61*VLOOKUP($B61,'Juri %'!$A$2:$L$12,6)</f>
        <v>0</v>
      </c>
      <c r="H61" s="20">
        <f>+'KU Total'!H61*VLOOKUP($B61,'Juri %'!$A$2:$L$12,7)</f>
        <v>0</v>
      </c>
      <c r="I61" s="20">
        <f>+'KU Total'!I61*VLOOKUP($B61,'Juri %'!$A$2:$L$12,8)</f>
        <v>0</v>
      </c>
      <c r="J61" s="20">
        <f>+'KU Total'!J61*VLOOKUP($B61,'Juri %'!$A$2:$L$12,9)</f>
        <v>0</v>
      </c>
      <c r="K61" s="20">
        <f>+'KU Total'!K61*VLOOKUP($B61,'Juri %'!$A$2:$L$12,10)</f>
        <v>0</v>
      </c>
      <c r="L61" s="20">
        <f>+'KU Total'!L61*VLOOKUP($B61,'Juri %'!$A$2:$L$12,11)</f>
        <v>0</v>
      </c>
      <c r="M61" s="20">
        <f>+'KU Total'!M61*VLOOKUP($B61,'Juri %'!$A$2:$L$12,12)</f>
        <v>0</v>
      </c>
    </row>
    <row r="62" spans="1:13" x14ac:dyDescent="0.25">
      <c r="A62" s="16"/>
      <c r="B62" s="24">
        <v>513</v>
      </c>
      <c r="C62" s="20">
        <f>+'KU Total'!C62*VLOOKUP($B62,'Juri %'!$A$2:$L$12,2)</f>
        <v>0</v>
      </c>
      <c r="D62" s="20">
        <f>+'KU Total'!D62*VLOOKUP($B62,'Juri %'!$A$2:$L$12,3)</f>
        <v>0</v>
      </c>
      <c r="E62" s="20">
        <f>+'KU Total'!E62*VLOOKUP($B62,'Juri %'!$A$2:$L$12,4)</f>
        <v>618.43007805580066</v>
      </c>
      <c r="F62" s="20">
        <f>+'KU Total'!F62*VLOOKUP($B62,'Juri %'!$A$2:$L$12,5)</f>
        <v>768.63461808817817</v>
      </c>
      <c r="G62" s="20">
        <f>+'KU Total'!G62*VLOOKUP($B62,'Juri %'!$A$2:$L$12,6)</f>
        <v>311.17871896399254</v>
      </c>
      <c r="H62" s="20">
        <f>+'KU Total'!H62*VLOOKUP($B62,'Juri %'!$A$2:$L$12,7)</f>
        <v>311.27499812369723</v>
      </c>
      <c r="I62" s="20">
        <f>+'KU Total'!I62*VLOOKUP($B62,'Juri %'!$A$2:$L$12,8)</f>
        <v>0</v>
      </c>
      <c r="J62" s="20">
        <f>+'KU Total'!J62*VLOOKUP($B62,'Juri %'!$A$2:$L$12,9)</f>
        <v>0</v>
      </c>
      <c r="K62" s="20">
        <f>+'KU Total'!K62*VLOOKUP($B62,'Juri %'!$A$2:$L$12,10)</f>
        <v>0</v>
      </c>
      <c r="L62" s="20">
        <f>+'KU Total'!L62*VLOOKUP($B62,'Juri %'!$A$2:$L$12,11)</f>
        <v>0</v>
      </c>
      <c r="M62" s="20">
        <f>+'KU Total'!M62*VLOOKUP($B62,'Juri %'!$A$2:$L$12,12)</f>
        <v>0</v>
      </c>
    </row>
    <row r="63" spans="1:13" x14ac:dyDescent="0.25">
      <c r="A63" s="16" t="s">
        <v>14</v>
      </c>
      <c r="B63" s="24">
        <v>549</v>
      </c>
      <c r="C63" s="20">
        <f>+'KU Total'!C63*VLOOKUP($B63,'Juri %'!$A$2:$L$12,2)</f>
        <v>0</v>
      </c>
      <c r="D63" s="20">
        <f>+'KU Total'!D63*VLOOKUP($B63,'Juri %'!$A$2:$L$12,3)</f>
        <v>0</v>
      </c>
      <c r="E63" s="20">
        <f>+'KU Total'!E63*VLOOKUP($B63,'Juri %'!$A$2:$L$12,4)</f>
        <v>0</v>
      </c>
      <c r="F63" s="20">
        <f>+'KU Total'!F63*VLOOKUP($B63,'Juri %'!$A$2:$L$12,5)</f>
        <v>51496.640571297867</v>
      </c>
      <c r="G63" s="20">
        <f>+'KU Total'!G63*VLOOKUP($B63,'Juri %'!$A$2:$L$12,6)</f>
        <v>22.228194480110389</v>
      </c>
      <c r="H63" s="20">
        <f>+'KU Total'!H63*VLOOKUP($B63,'Juri %'!$A$2:$L$12,7)</f>
        <v>0</v>
      </c>
      <c r="I63" s="20">
        <f>+'KU Total'!I63*VLOOKUP($B63,'Juri %'!$A$2:$L$12,8)</f>
        <v>0</v>
      </c>
      <c r="J63" s="20">
        <f>+'KU Total'!J63*VLOOKUP($B63,'Juri %'!$A$2:$L$12,9)</f>
        <v>0</v>
      </c>
      <c r="K63" s="20">
        <f>+'KU Total'!K63*VLOOKUP($B63,'Juri %'!$A$2:$L$12,10)</f>
        <v>0</v>
      </c>
      <c r="L63" s="20">
        <f>+'KU Total'!L63*VLOOKUP($B63,'Juri %'!$A$2:$L$12,11)</f>
        <v>0</v>
      </c>
      <c r="M63" s="20">
        <f>+'KU Total'!M63*VLOOKUP($B63,'Juri %'!$A$2:$L$12,12)</f>
        <v>0</v>
      </c>
    </row>
    <row r="64" spans="1:13" x14ac:dyDescent="0.25">
      <c r="A64" s="16"/>
      <c r="B64" s="25">
        <v>551</v>
      </c>
      <c r="C64" s="20">
        <f>+'KU Total'!C64*VLOOKUP($B64,'Juri %'!$A$2:$L$12,2)</f>
        <v>0</v>
      </c>
      <c r="D64" s="20">
        <f>+'KU Total'!D64*VLOOKUP($B64,'Juri %'!$A$2:$L$12,3)</f>
        <v>0</v>
      </c>
      <c r="E64" s="20">
        <f>+'KU Total'!E64*VLOOKUP($B64,'Juri %'!$A$2:$L$12,4)</f>
        <v>0</v>
      </c>
      <c r="F64" s="20">
        <f>+'KU Total'!F64*VLOOKUP($B64,'Juri %'!$A$2:$L$12,5)</f>
        <v>0</v>
      </c>
      <c r="G64" s="20">
        <f>+'KU Total'!G64*VLOOKUP($B64,'Juri %'!$A$2:$L$12,6)</f>
        <v>0</v>
      </c>
      <c r="H64" s="20">
        <f>+'KU Total'!H64*VLOOKUP($B64,'Juri %'!$A$2:$L$12,7)</f>
        <v>0</v>
      </c>
      <c r="I64" s="20">
        <f>+'KU Total'!I64*VLOOKUP($B64,'Juri %'!$A$2:$L$12,8)</f>
        <v>0</v>
      </c>
      <c r="J64" s="20">
        <f>+'KU Total'!J64*VLOOKUP($B64,'Juri %'!$A$2:$L$12,9)</f>
        <v>0</v>
      </c>
      <c r="K64" s="20">
        <f>+'KU Total'!K64*VLOOKUP($B64,'Juri %'!$A$2:$L$12,10)</f>
        <v>0</v>
      </c>
      <c r="L64" s="20">
        <f>+'KU Total'!L64*VLOOKUP($B64,'Juri %'!$A$2:$L$12,11)</f>
        <v>164044.60010401538</v>
      </c>
      <c r="M64" s="20">
        <f>+'KU Total'!M64*VLOOKUP($B64,'Juri %'!$A$2:$L$12,12)</f>
        <v>0</v>
      </c>
    </row>
    <row r="65" spans="1:13" x14ac:dyDescent="0.25">
      <c r="B65" s="24">
        <v>552</v>
      </c>
      <c r="C65" s="20">
        <f>+'KU Total'!C65*VLOOKUP($B65,'Juri %'!$A$2:$L$12,2)</f>
        <v>0</v>
      </c>
      <c r="D65" s="20">
        <f>+'KU Total'!D65*VLOOKUP($B65,'Juri %'!$A$2:$L$12,3)</f>
        <v>0</v>
      </c>
      <c r="E65" s="20">
        <f>+'KU Total'!E65*VLOOKUP($B65,'Juri %'!$A$2:$L$12,4)</f>
        <v>0</v>
      </c>
      <c r="F65" s="20">
        <f>+'KU Total'!F65*VLOOKUP($B65,'Juri %'!$A$2:$L$12,5)</f>
        <v>5042.7002030894646</v>
      </c>
      <c r="G65" s="20">
        <f>+'KU Total'!G65*VLOOKUP($B65,'Juri %'!$A$2:$L$12,6)</f>
        <v>65557.771877958075</v>
      </c>
      <c r="H65" s="20">
        <f>+'KU Total'!H65*VLOOKUP($B65,'Juri %'!$A$2:$L$12,7)</f>
        <v>0</v>
      </c>
      <c r="I65" s="20">
        <f>+'KU Total'!I65*VLOOKUP($B65,'Juri %'!$A$2:$L$12,8)</f>
        <v>1222759.7619312541</v>
      </c>
      <c r="J65" s="20">
        <f>+'KU Total'!J65*VLOOKUP($B65,'Juri %'!$A$2:$L$12,9)</f>
        <v>1222706.0101897658</v>
      </c>
      <c r="K65" s="20">
        <f>+'KU Total'!K65*VLOOKUP($B65,'Juri %'!$A$2:$L$12,10)</f>
        <v>0</v>
      </c>
      <c r="L65" s="20">
        <f>+'KU Total'!L65*VLOOKUP($B65,'Juri %'!$A$2:$L$12,11)</f>
        <v>2821380.7074707649</v>
      </c>
      <c r="M65" s="20">
        <f>+'KU Total'!M65*VLOOKUP($B65,'Juri %'!$A$2:$L$12,12)</f>
        <v>0</v>
      </c>
    </row>
    <row r="66" spans="1:13" x14ac:dyDescent="0.25">
      <c r="B66" s="24">
        <v>553</v>
      </c>
      <c r="C66" s="20">
        <f>+'KU Total'!C66*VLOOKUP($B66,'Juri %'!$A$2:$L$12,2)</f>
        <v>0</v>
      </c>
      <c r="D66" s="20">
        <f>+'KU Total'!D66*VLOOKUP($B66,'Juri %'!$A$2:$L$12,3)</f>
        <v>0</v>
      </c>
      <c r="E66" s="20">
        <f>+'KU Total'!E66*VLOOKUP($B66,'Juri %'!$A$2:$L$12,4)</f>
        <v>0</v>
      </c>
      <c r="F66" s="20">
        <f>+'KU Total'!F66*VLOOKUP($B66,'Juri %'!$A$2:$L$12,5)</f>
        <v>133337.90151626634</v>
      </c>
      <c r="G66" s="20">
        <f>+'KU Total'!G66*VLOOKUP($B66,'Juri %'!$A$2:$L$12,6)</f>
        <v>680408.60615378525</v>
      </c>
      <c r="H66" s="20">
        <f>+'KU Total'!H66*VLOOKUP($B66,'Juri %'!$A$2:$L$12,7)</f>
        <v>480125.56655010226</v>
      </c>
      <c r="I66" s="20">
        <f>+'KU Total'!I66*VLOOKUP($B66,'Juri %'!$A$2:$L$12,8)</f>
        <v>524414.4797417816</v>
      </c>
      <c r="J66" s="20">
        <f>+'KU Total'!J66*VLOOKUP($B66,'Juri %'!$A$2:$L$12,9)</f>
        <v>524391.4268147673</v>
      </c>
      <c r="K66" s="20">
        <f>+'KU Total'!K66*VLOOKUP($B66,'Juri %'!$A$2:$L$12,10)</f>
        <v>0</v>
      </c>
      <c r="L66" s="20">
        <f>+'KU Total'!L66*VLOOKUP($B66,'Juri %'!$A$2:$L$12,11)</f>
        <v>1064425.7574930999</v>
      </c>
      <c r="M66" s="20">
        <f>+'KU Total'!M66*VLOOKUP($B66,'Juri %'!$A$2:$L$12,12)</f>
        <v>0</v>
      </c>
    </row>
    <row r="67" spans="1:13" x14ac:dyDescent="0.25">
      <c r="B67" s="24">
        <v>554</v>
      </c>
      <c r="C67" s="20">
        <f>+'KU Total'!C67*VLOOKUP($B67,'Juri %'!$A$2:$L$12,2)</f>
        <v>0</v>
      </c>
      <c r="D67" s="20">
        <f>+'KU Total'!D67*VLOOKUP($B67,'Juri %'!$A$2:$L$12,3)</f>
        <v>0</v>
      </c>
      <c r="E67" s="20">
        <f>+'KU Total'!E67*VLOOKUP($B67,'Juri %'!$A$2:$L$12,4)</f>
        <v>0</v>
      </c>
      <c r="F67" s="20">
        <f>+'KU Total'!F67*VLOOKUP($B67,'Juri %'!$A$2:$L$12,5)</f>
        <v>56148.217081074748</v>
      </c>
      <c r="G67" s="20">
        <f>+'KU Total'!G67*VLOOKUP($B67,'Juri %'!$A$2:$L$12,6)</f>
        <v>212949.19982138294</v>
      </c>
      <c r="H67" s="20">
        <f>+'KU Total'!H67*VLOOKUP($B67,'Juri %'!$A$2:$L$12,7)</f>
        <v>563900.2003322253</v>
      </c>
      <c r="I67" s="20">
        <f>+'KU Total'!I67*VLOOKUP($B67,'Juri %'!$A$2:$L$12,8)</f>
        <v>529658.6245391994</v>
      </c>
      <c r="J67" s="20">
        <f>+'KU Total'!J67*VLOOKUP($B67,'Juri %'!$A$2:$L$12,9)</f>
        <v>529635.34108291497</v>
      </c>
      <c r="K67" s="20">
        <f>+'KU Total'!K67*VLOOKUP($B67,'Juri %'!$A$2:$L$12,10)</f>
        <v>870528.03637135739</v>
      </c>
      <c r="L67" s="20">
        <f>+'KU Total'!L67*VLOOKUP($B67,'Juri %'!$A$2:$L$12,11)</f>
        <v>1095184.1200126028</v>
      </c>
      <c r="M67" s="20">
        <f>+'KU Total'!M67*VLOOKUP($B67,'Juri %'!$A$2:$L$12,12)</f>
        <v>1038327.7529310974</v>
      </c>
    </row>
    <row r="68" spans="1:13" x14ac:dyDescent="0.25">
      <c r="A68" s="16" t="s">
        <v>17</v>
      </c>
      <c r="B68" s="24">
        <v>553</v>
      </c>
      <c r="C68" s="20">
        <f>+'KU Total'!C68*VLOOKUP($B68,'Juri %'!$A$2:$L$12,2)</f>
        <v>-4578.8091286618392</v>
      </c>
      <c r="D68" s="20">
        <f>+'KU Total'!D68*VLOOKUP($B68,'Juri %'!$A$2:$L$12,3)</f>
        <v>33787.59416249887</v>
      </c>
      <c r="E68" s="20">
        <f>+'KU Total'!E68*VLOOKUP($B68,'Juri %'!$A$2:$L$12,4)</f>
        <v>76980.266297031107</v>
      </c>
      <c r="F68" s="20">
        <f>+'KU Total'!F68*VLOOKUP($B68,'Juri %'!$A$2:$L$12,5)</f>
        <v>44366.259653276902</v>
      </c>
      <c r="G68" s="20">
        <f>+'KU Total'!G68*VLOOKUP($B68,'Juri %'!$A$2:$L$12,6)</f>
        <v>59562.46035835761</v>
      </c>
      <c r="H68" s="20">
        <f>+'KU Total'!H68*VLOOKUP($B68,'Juri %'!$A$2:$L$12,7)</f>
        <v>47253.908600576775</v>
      </c>
      <c r="I68" s="20">
        <f>+'KU Total'!I68*VLOOKUP($B68,'Juri %'!$A$2:$L$12,8)</f>
        <v>0</v>
      </c>
      <c r="J68" s="20">
        <f>+'KU Total'!J68*VLOOKUP($B68,'Juri %'!$A$2:$L$12,9)</f>
        <v>0</v>
      </c>
      <c r="K68" s="20">
        <f>+'KU Total'!K68*VLOOKUP($B68,'Juri %'!$A$2:$L$12,10)</f>
        <v>0</v>
      </c>
      <c r="L68" s="20">
        <f>+'KU Total'!L68*VLOOKUP($B68,'Juri %'!$A$2:$L$12,11)</f>
        <v>0</v>
      </c>
      <c r="M68" s="20">
        <f>+'KU Total'!M68*VLOOKUP($B68,'Juri %'!$A$2:$L$12,12)</f>
        <v>0</v>
      </c>
    </row>
    <row r="69" spans="1:13" x14ac:dyDescent="0.25">
      <c r="B69" s="24">
        <v>554</v>
      </c>
      <c r="C69" s="20">
        <f>+'KU Total'!C69*VLOOKUP($B69,'Juri %'!$A$2:$L$12,2)</f>
        <v>0</v>
      </c>
      <c r="D69" s="20">
        <f>+'KU Total'!D69*VLOOKUP($B69,'Juri %'!$A$2:$L$12,3)</f>
        <v>315.00209482173955</v>
      </c>
      <c r="E69" s="20">
        <f>+'KU Total'!E69*VLOOKUP($B69,'Juri %'!$A$2:$L$12,4)</f>
        <v>0</v>
      </c>
      <c r="F69" s="20">
        <f>+'KU Total'!F69*VLOOKUP($B69,'Juri %'!$A$2:$L$12,5)</f>
        <v>0</v>
      </c>
      <c r="G69" s="20">
        <f>+'KU Total'!G69*VLOOKUP($B69,'Juri %'!$A$2:$L$12,6)</f>
        <v>0</v>
      </c>
      <c r="H69" s="20">
        <f>+'KU Total'!H69*VLOOKUP($B69,'Juri %'!$A$2:$L$12,7)</f>
        <v>0</v>
      </c>
      <c r="I69" s="20">
        <f>+'KU Total'!I69*VLOOKUP($B69,'Juri %'!$A$2:$L$12,8)</f>
        <v>0</v>
      </c>
      <c r="J69" s="20">
        <f>+'KU Total'!J69*VLOOKUP($B69,'Juri %'!$A$2:$L$12,9)</f>
        <v>0</v>
      </c>
      <c r="K69" s="20">
        <f>+'KU Total'!K69*VLOOKUP($B69,'Juri %'!$A$2:$L$12,10)</f>
        <v>0</v>
      </c>
      <c r="L69" s="20">
        <f>+'KU Total'!L69*VLOOKUP($B69,'Juri %'!$A$2:$L$12,11)</f>
        <v>0</v>
      </c>
      <c r="M69" s="20">
        <f>+'KU Total'!M69*VLOOKUP($B69,'Juri %'!$A$2:$L$12,12)</f>
        <v>0</v>
      </c>
    </row>
    <row r="70" spans="1:13" x14ac:dyDescent="0.25">
      <c r="A70" s="16" t="s">
        <v>133</v>
      </c>
      <c r="B70" s="24">
        <v>553</v>
      </c>
      <c r="C70" s="20">
        <f>+'KU Total'!C70*VLOOKUP($B70,'Juri %'!$A$2:$L$12,2)</f>
        <v>0</v>
      </c>
      <c r="D70" s="20">
        <f>+'KU Total'!D70*VLOOKUP($B70,'Juri %'!$A$2:$L$12,3)</f>
        <v>0</v>
      </c>
      <c r="E70" s="20">
        <f>+'KU Total'!E70*VLOOKUP($B70,'Juri %'!$A$2:$L$12,4)</f>
        <v>0</v>
      </c>
      <c r="F70" s="20">
        <f>+'KU Total'!F70*VLOOKUP($B70,'Juri %'!$A$2:$L$12,5)</f>
        <v>0</v>
      </c>
      <c r="G70" s="20">
        <f>+'KU Total'!G70*VLOOKUP($B70,'Juri %'!$A$2:$L$12,6)</f>
        <v>0</v>
      </c>
      <c r="H70" s="20">
        <f>+'KU Total'!H70*VLOOKUP($B70,'Juri %'!$A$2:$L$12,7)</f>
        <v>13651.656811411111</v>
      </c>
      <c r="I70" s="20">
        <f>+'KU Total'!I70*VLOOKUP($B70,'Juri %'!$A$2:$L$12,8)</f>
        <v>0</v>
      </c>
      <c r="J70" s="20">
        <f>+'KU Total'!J70*VLOOKUP($B70,'Juri %'!$A$2:$L$12,9)</f>
        <v>0</v>
      </c>
      <c r="K70" s="20">
        <f>+'KU Total'!K70*VLOOKUP($B70,'Juri %'!$A$2:$L$12,10)</f>
        <v>0</v>
      </c>
      <c r="L70" s="20">
        <f>+'KU Total'!L70*VLOOKUP($B70,'Juri %'!$A$2:$L$12,11)</f>
        <v>0</v>
      </c>
      <c r="M70" s="20">
        <f>+'KU Total'!M70*VLOOKUP($B70,'Juri %'!$A$2:$L$12,12)</f>
        <v>0</v>
      </c>
    </row>
    <row r="71" spans="1:13" x14ac:dyDescent="0.25">
      <c r="A71" s="16" t="s">
        <v>32</v>
      </c>
      <c r="B71" s="24">
        <v>553</v>
      </c>
      <c r="C71" s="20">
        <f>+'KU Total'!C71*VLOOKUP($B71,'Juri %'!$A$2:$L$12,2)</f>
        <v>0</v>
      </c>
      <c r="D71" s="20">
        <f>+'KU Total'!D71*VLOOKUP($B71,'Juri %'!$A$2:$L$12,3)</f>
        <v>0</v>
      </c>
      <c r="E71" s="20">
        <f>+'KU Total'!E71*VLOOKUP($B71,'Juri %'!$A$2:$L$12,4)</f>
        <v>0</v>
      </c>
      <c r="F71" s="20">
        <f>+'KU Total'!F71*VLOOKUP($B71,'Juri %'!$A$2:$L$12,5)</f>
        <v>1093.4261747244179</v>
      </c>
      <c r="G71" s="20">
        <f>+'KU Total'!G71*VLOOKUP($B71,'Juri %'!$A$2:$L$12,6)</f>
        <v>0</v>
      </c>
      <c r="H71" s="20">
        <f>+'KU Total'!H71*VLOOKUP($B71,'Juri %'!$A$2:$L$12,7)</f>
        <v>12113.441959421125</v>
      </c>
      <c r="I71" s="20">
        <f>+'KU Total'!I71*VLOOKUP($B71,'Juri %'!$A$2:$L$12,8)</f>
        <v>0</v>
      </c>
      <c r="J71" s="20">
        <f>+'KU Total'!J71*VLOOKUP($B71,'Juri %'!$A$2:$L$12,9)</f>
        <v>0</v>
      </c>
      <c r="K71" s="20">
        <f>+'KU Total'!K71*VLOOKUP($B71,'Juri %'!$A$2:$L$12,10)</f>
        <v>0</v>
      </c>
      <c r="L71" s="20">
        <f>+'KU Total'!L71*VLOOKUP($B71,'Juri %'!$A$2:$L$12,11)</f>
        <v>0</v>
      </c>
      <c r="M71" s="20">
        <f>+'KU Total'!M71*VLOOKUP($B71,'Juri %'!$A$2:$L$12,12)</f>
        <v>0</v>
      </c>
    </row>
    <row r="72" spans="1:13" x14ac:dyDescent="0.25">
      <c r="A72" s="16" t="s">
        <v>134</v>
      </c>
      <c r="B72" s="24">
        <v>553</v>
      </c>
      <c r="C72" s="20">
        <f>+'KU Total'!C72*VLOOKUP($B72,'Juri %'!$A$2:$L$12,2)</f>
        <v>0</v>
      </c>
      <c r="D72" s="20">
        <f>+'KU Total'!D72*VLOOKUP($B72,'Juri %'!$A$2:$L$12,3)</f>
        <v>0</v>
      </c>
      <c r="E72" s="20">
        <f>+'KU Total'!E72*VLOOKUP($B72,'Juri %'!$A$2:$L$12,4)</f>
        <v>0</v>
      </c>
      <c r="F72" s="20">
        <f>+'KU Total'!F72*VLOOKUP($B72,'Juri %'!$A$2:$L$12,5)</f>
        <v>0</v>
      </c>
      <c r="G72" s="20">
        <f>+'KU Total'!G72*VLOOKUP($B72,'Juri %'!$A$2:$L$12,6)</f>
        <v>0</v>
      </c>
      <c r="H72" s="20">
        <f>+'KU Total'!H72*VLOOKUP($B72,'Juri %'!$A$2:$L$12,7)</f>
        <v>12113.441959421125</v>
      </c>
      <c r="I72" s="20">
        <f>+'KU Total'!I72*VLOOKUP($B72,'Juri %'!$A$2:$L$12,8)</f>
        <v>0</v>
      </c>
      <c r="J72" s="20">
        <f>+'KU Total'!J72*VLOOKUP($B72,'Juri %'!$A$2:$L$12,9)</f>
        <v>0</v>
      </c>
      <c r="K72" s="20">
        <f>+'KU Total'!K72*VLOOKUP($B72,'Juri %'!$A$2:$L$12,10)</f>
        <v>0</v>
      </c>
      <c r="L72" s="20">
        <f>+'KU Total'!L72*VLOOKUP($B72,'Juri %'!$A$2:$L$12,11)</f>
        <v>0</v>
      </c>
      <c r="M72" s="20">
        <f>+'KU Total'!M72*VLOOKUP($B72,'Juri %'!$A$2:$L$12,12)</f>
        <v>0</v>
      </c>
    </row>
    <row r="73" spans="1:13" x14ac:dyDescent="0.25">
      <c r="A73" s="16" t="s">
        <v>135</v>
      </c>
      <c r="B73" s="24">
        <v>553</v>
      </c>
      <c r="C73" s="20">
        <f>+'KU Total'!C73*VLOOKUP($B73,'Juri %'!$A$2:$L$12,2)</f>
        <v>0</v>
      </c>
      <c r="D73" s="20">
        <f>+'KU Total'!D73*VLOOKUP($B73,'Juri %'!$A$2:$L$12,3)</f>
        <v>0</v>
      </c>
      <c r="E73" s="20">
        <f>+'KU Total'!E73*VLOOKUP($B73,'Juri %'!$A$2:$L$12,4)</f>
        <v>0</v>
      </c>
      <c r="F73" s="20">
        <f>+'KU Total'!F73*VLOOKUP($B73,'Juri %'!$A$2:$L$12,5)</f>
        <v>0</v>
      </c>
      <c r="G73" s="20">
        <f>+'KU Total'!G73*VLOOKUP($B73,'Juri %'!$A$2:$L$12,6)</f>
        <v>0</v>
      </c>
      <c r="H73" s="20">
        <f>+'KU Total'!H73*VLOOKUP($B73,'Juri %'!$A$2:$L$12,7)</f>
        <v>12113.441959421125</v>
      </c>
      <c r="I73" s="20">
        <f>+'KU Total'!I73*VLOOKUP($B73,'Juri %'!$A$2:$L$12,8)</f>
        <v>0</v>
      </c>
      <c r="J73" s="20">
        <f>+'KU Total'!J73*VLOOKUP($B73,'Juri %'!$A$2:$L$12,9)</f>
        <v>0</v>
      </c>
      <c r="K73" s="20">
        <f>+'KU Total'!K73*VLOOKUP($B73,'Juri %'!$A$2:$L$12,10)</f>
        <v>0</v>
      </c>
      <c r="L73" s="20">
        <f>+'KU Total'!L73*VLOOKUP($B73,'Juri %'!$A$2:$L$12,11)</f>
        <v>0</v>
      </c>
      <c r="M73" s="20">
        <f>+'KU Total'!M73*VLOOKUP($B73,'Juri %'!$A$2:$L$12,12)</f>
        <v>0</v>
      </c>
    </row>
    <row r="74" spans="1:13" x14ac:dyDescent="0.25">
      <c r="A74" s="16" t="s">
        <v>136</v>
      </c>
      <c r="B74" s="24">
        <v>553</v>
      </c>
      <c r="C74" s="20">
        <f>+'KU Total'!C74*VLOOKUP($B74,'Juri %'!$A$2:$L$12,2)</f>
        <v>0</v>
      </c>
      <c r="D74" s="20">
        <f>+'KU Total'!D74*VLOOKUP($B74,'Juri %'!$A$2:$L$12,3)</f>
        <v>0</v>
      </c>
      <c r="E74" s="20">
        <f>+'KU Total'!E74*VLOOKUP($B74,'Juri %'!$A$2:$L$12,4)</f>
        <v>0</v>
      </c>
      <c r="F74" s="20">
        <f>+'KU Total'!F74*VLOOKUP($B74,'Juri %'!$A$2:$L$12,5)</f>
        <v>0</v>
      </c>
      <c r="G74" s="20">
        <f>+'KU Total'!G74*VLOOKUP($B74,'Juri %'!$A$2:$L$12,6)</f>
        <v>0</v>
      </c>
      <c r="H74" s="20">
        <f>+'KU Total'!H74*VLOOKUP($B74,'Juri %'!$A$2:$L$12,7)</f>
        <v>13214.663955732138</v>
      </c>
      <c r="I74" s="20">
        <f>+'KU Total'!I74*VLOOKUP($B74,'Juri %'!$A$2:$L$12,8)</f>
        <v>0</v>
      </c>
      <c r="J74" s="20">
        <f>+'KU Total'!J74*VLOOKUP($B74,'Juri %'!$A$2:$L$12,9)</f>
        <v>0</v>
      </c>
      <c r="K74" s="20">
        <f>+'KU Total'!K74*VLOOKUP($B74,'Juri %'!$A$2:$L$12,10)</f>
        <v>0</v>
      </c>
      <c r="L74" s="20">
        <f>+'KU Total'!L74*VLOOKUP($B74,'Juri %'!$A$2:$L$12,11)</f>
        <v>0</v>
      </c>
      <c r="M74" s="20">
        <f>+'KU Total'!M74*VLOOKUP($B74,'Juri %'!$A$2:$L$12,12)</f>
        <v>0</v>
      </c>
    </row>
    <row r="75" spans="1:13" x14ac:dyDescent="0.25">
      <c r="A75" s="16" t="s">
        <v>53</v>
      </c>
      <c r="B75" s="24">
        <v>553</v>
      </c>
      <c r="C75" s="20">
        <f>+'KU Total'!C75*VLOOKUP($B75,'Juri %'!$A$2:$L$12,2)</f>
        <v>0</v>
      </c>
      <c r="D75" s="20">
        <f>+'KU Total'!D75*VLOOKUP($B75,'Juri %'!$A$2:$L$12,3)</f>
        <v>0</v>
      </c>
      <c r="E75" s="20">
        <f>+'KU Total'!E75*VLOOKUP($B75,'Juri %'!$A$2:$L$12,4)</f>
        <v>0</v>
      </c>
      <c r="F75" s="20">
        <f>+'KU Total'!F75*VLOOKUP($B75,'Juri %'!$A$2:$L$12,5)</f>
        <v>0</v>
      </c>
      <c r="G75" s="20">
        <f>+'KU Total'!G75*VLOOKUP($B75,'Juri %'!$A$2:$L$12,6)</f>
        <v>0</v>
      </c>
      <c r="H75" s="20">
        <f>+'KU Total'!H75*VLOOKUP($B75,'Juri %'!$A$2:$L$12,7)</f>
        <v>0</v>
      </c>
      <c r="I75" s="20">
        <f>+'KU Total'!I75*VLOOKUP($B75,'Juri %'!$A$2:$L$12,8)</f>
        <v>0</v>
      </c>
      <c r="J75" s="20">
        <f>+'KU Total'!J75*VLOOKUP($B75,'Juri %'!$A$2:$L$12,9)</f>
        <v>151575.34192080851</v>
      </c>
      <c r="K75" s="20">
        <f>+'KU Total'!K75*VLOOKUP($B75,'Juri %'!$A$2:$L$12,10)</f>
        <v>0</v>
      </c>
      <c r="L75" s="20">
        <f>+'KU Total'!L75*VLOOKUP($B75,'Juri %'!$A$2:$L$12,11)</f>
        <v>0</v>
      </c>
      <c r="M75" s="20">
        <f>+'KU Total'!M75*VLOOKUP($B75,'Juri %'!$A$2:$L$12,12)</f>
        <v>0</v>
      </c>
    </row>
    <row r="76" spans="1:13" x14ac:dyDescent="0.25">
      <c r="A76" s="16"/>
      <c r="B76" s="24">
        <v>554</v>
      </c>
      <c r="C76" s="20">
        <f>+'KU Total'!C76*VLOOKUP($B76,'Juri %'!$A$2:$L$12,2)</f>
        <v>0</v>
      </c>
      <c r="D76" s="20">
        <f>+'KU Total'!D76*VLOOKUP($B76,'Juri %'!$A$2:$L$12,3)</f>
        <v>0</v>
      </c>
      <c r="E76" s="20">
        <f>+'KU Total'!E76*VLOOKUP($B76,'Juri %'!$A$2:$L$12,4)</f>
        <v>0</v>
      </c>
      <c r="F76" s="20">
        <f>+'KU Total'!F76*VLOOKUP($B76,'Juri %'!$A$2:$L$12,5)</f>
        <v>12157.658676706798</v>
      </c>
      <c r="G76" s="20">
        <f>+'KU Total'!G76*VLOOKUP($B76,'Juri %'!$A$2:$L$12,6)</f>
        <v>0</v>
      </c>
      <c r="H76" s="20">
        <f>+'KU Total'!H76*VLOOKUP($B76,'Juri %'!$A$2:$L$12,7)</f>
        <v>0</v>
      </c>
      <c r="I76" s="20">
        <f>+'KU Total'!I76*VLOOKUP($B76,'Juri %'!$A$2:$L$12,8)</f>
        <v>0</v>
      </c>
      <c r="J76" s="20">
        <f>+'KU Total'!J76*VLOOKUP($B76,'Juri %'!$A$2:$L$12,9)</f>
        <v>0</v>
      </c>
      <c r="K76" s="20">
        <f>+'KU Total'!K76*VLOOKUP($B76,'Juri %'!$A$2:$L$12,10)</f>
        <v>0</v>
      </c>
      <c r="L76" s="20">
        <f>+'KU Total'!L76*VLOOKUP($B76,'Juri %'!$A$2:$L$12,11)</f>
        <v>0</v>
      </c>
      <c r="M76" s="20">
        <f>+'KU Total'!M76*VLOOKUP($B76,'Juri %'!$A$2:$L$12,12)</f>
        <v>0</v>
      </c>
    </row>
    <row r="77" spans="1:13" x14ac:dyDescent="0.25">
      <c r="A77" s="16" t="s">
        <v>46</v>
      </c>
      <c r="B77" s="25">
        <v>551</v>
      </c>
      <c r="C77" s="20">
        <f>+'KU Total'!C77*VLOOKUP($B77,'Juri %'!$A$2:$L$12,2)</f>
        <v>0</v>
      </c>
      <c r="D77" s="20">
        <f>+'KU Total'!D77*VLOOKUP($B77,'Juri %'!$A$2:$L$12,3)</f>
        <v>0</v>
      </c>
      <c r="E77" s="20">
        <f>+'KU Total'!E77*VLOOKUP($B77,'Juri %'!$A$2:$L$12,4)</f>
        <v>0</v>
      </c>
      <c r="F77" s="20">
        <f>+'KU Total'!F77*VLOOKUP($B77,'Juri %'!$A$2:$L$12,5)</f>
        <v>0</v>
      </c>
      <c r="G77" s="20">
        <f>+'KU Total'!G77*VLOOKUP($B77,'Juri %'!$A$2:$L$12,6)</f>
        <v>0</v>
      </c>
      <c r="H77" s="20">
        <f>+'KU Total'!H77*VLOOKUP($B77,'Juri %'!$A$2:$L$12,7)</f>
        <v>71317.234046808357</v>
      </c>
      <c r="I77" s="20">
        <f>+'KU Total'!I77*VLOOKUP($B77,'Juri %'!$A$2:$L$12,8)</f>
        <v>0</v>
      </c>
      <c r="J77" s="20">
        <f>+'KU Total'!J77*VLOOKUP($B77,'Juri %'!$A$2:$L$12,9)</f>
        <v>0</v>
      </c>
      <c r="K77" s="20">
        <f>+'KU Total'!K77*VLOOKUP($B77,'Juri %'!$A$2:$L$12,10)</f>
        <v>0</v>
      </c>
      <c r="L77" s="20">
        <f>+'KU Total'!L77*VLOOKUP($B77,'Juri %'!$A$2:$L$12,11)</f>
        <v>0</v>
      </c>
      <c r="M77" s="20">
        <f>+'KU Total'!M77*VLOOKUP($B77,'Juri %'!$A$2:$L$12,12)</f>
        <v>0</v>
      </c>
    </row>
    <row r="78" spans="1:13" x14ac:dyDescent="0.25">
      <c r="A78" s="16"/>
      <c r="B78" s="25">
        <v>552</v>
      </c>
      <c r="C78" s="20">
        <f>+'KU Total'!C78*VLOOKUP($B78,'Juri %'!$A$2:$L$12,2)</f>
        <v>0</v>
      </c>
      <c r="D78" s="20">
        <f>+'KU Total'!D78*VLOOKUP($B78,'Juri %'!$A$2:$L$12,3)</f>
        <v>0</v>
      </c>
      <c r="E78" s="20">
        <f>+'KU Total'!E78*VLOOKUP($B78,'Juri %'!$A$2:$L$12,4)</f>
        <v>0</v>
      </c>
      <c r="F78" s="20">
        <f>+'KU Total'!F78*VLOOKUP($B78,'Juri %'!$A$2:$L$12,5)</f>
        <v>0</v>
      </c>
      <c r="G78" s="20">
        <f>+'KU Total'!G78*VLOOKUP($B78,'Juri %'!$A$2:$L$12,6)</f>
        <v>0</v>
      </c>
      <c r="H78" s="20">
        <f>+'KU Total'!H78*VLOOKUP($B78,'Juri %'!$A$2:$L$12,7)</f>
        <v>49065.557835635067</v>
      </c>
      <c r="I78" s="20">
        <f>+'KU Total'!I78*VLOOKUP($B78,'Juri %'!$A$2:$L$12,8)</f>
        <v>0</v>
      </c>
      <c r="J78" s="20">
        <f>+'KU Total'!J78*VLOOKUP($B78,'Juri %'!$A$2:$L$12,9)</f>
        <v>0</v>
      </c>
      <c r="K78" s="20">
        <f>+'KU Total'!K78*VLOOKUP($B78,'Juri %'!$A$2:$L$12,10)</f>
        <v>0</v>
      </c>
      <c r="L78" s="20">
        <f>+'KU Total'!L78*VLOOKUP($B78,'Juri %'!$A$2:$L$12,11)</f>
        <v>0</v>
      </c>
      <c r="M78" s="20">
        <f>+'KU Total'!M78*VLOOKUP($B78,'Juri %'!$A$2:$L$12,12)</f>
        <v>0</v>
      </c>
    </row>
    <row r="79" spans="1:13" x14ac:dyDescent="0.25">
      <c r="A79" s="16"/>
      <c r="B79" s="24">
        <v>553</v>
      </c>
      <c r="C79" s="20">
        <f>+'KU Total'!C79*VLOOKUP($B79,'Juri %'!$A$2:$L$12,2)</f>
        <v>14191.432556874108</v>
      </c>
      <c r="D79" s="20">
        <f>+'KU Total'!D79*VLOOKUP($B79,'Juri %'!$A$2:$L$12,3)</f>
        <v>23018.820174108358</v>
      </c>
      <c r="E79" s="20">
        <f>+'KU Total'!E79*VLOOKUP($B79,'Juri %'!$A$2:$L$12,4)</f>
        <v>63266.970684752217</v>
      </c>
      <c r="F79" s="20">
        <f>+'KU Total'!F79*VLOOKUP($B79,'Juri %'!$A$2:$L$12,5)</f>
        <v>18187.222011247541</v>
      </c>
      <c r="G79" s="20">
        <f>+'KU Total'!G79*VLOOKUP($B79,'Juri %'!$A$2:$L$12,6)</f>
        <v>6491.8180685234547</v>
      </c>
      <c r="H79" s="20">
        <f>+'KU Total'!H79*VLOOKUP($B79,'Juri %'!$A$2:$L$12,7)</f>
        <v>49817.1855474029</v>
      </c>
      <c r="I79" s="20">
        <f>+'KU Total'!I79*VLOOKUP($B79,'Juri %'!$A$2:$L$12,8)</f>
        <v>499329.98712746636</v>
      </c>
      <c r="J79" s="20">
        <f>+'KU Total'!J79*VLOOKUP($B79,'Juri %'!$A$2:$L$12,9)</f>
        <v>52019.629540024915</v>
      </c>
      <c r="K79" s="20">
        <f>+'KU Total'!K79*VLOOKUP($B79,'Juri %'!$A$2:$L$12,10)</f>
        <v>467113.4575886628</v>
      </c>
      <c r="L79" s="20">
        <f>+'KU Total'!L79*VLOOKUP($B79,'Juri %'!$A$2:$L$12,11)</f>
        <v>30627.872496692875</v>
      </c>
      <c r="M79" s="20">
        <f>+'KU Total'!M79*VLOOKUP($B79,'Juri %'!$A$2:$L$12,12)</f>
        <v>57788.438673005425</v>
      </c>
    </row>
    <row r="80" spans="1:13" x14ac:dyDescent="0.25">
      <c r="A80" s="16"/>
      <c r="B80" s="24">
        <v>554</v>
      </c>
      <c r="C80" s="20">
        <f>+'KU Total'!C80*VLOOKUP($B80,'Juri %'!$A$2:$L$12,2)</f>
        <v>0</v>
      </c>
      <c r="D80" s="20">
        <f>+'KU Total'!D80*VLOOKUP($B80,'Juri %'!$A$2:$L$12,3)</f>
        <v>0</v>
      </c>
      <c r="E80" s="20">
        <f>+'KU Total'!E80*VLOOKUP($B80,'Juri %'!$A$2:$L$12,4)</f>
        <v>0</v>
      </c>
      <c r="F80" s="20">
        <f>+'KU Total'!F80*VLOOKUP($B80,'Juri %'!$A$2:$L$12,5)</f>
        <v>0</v>
      </c>
      <c r="G80" s="20">
        <f>+'KU Total'!G80*VLOOKUP($B80,'Juri %'!$A$2:$L$12,6)</f>
        <v>0</v>
      </c>
      <c r="H80" s="20">
        <f>+'KU Total'!H80*VLOOKUP($B80,'Juri %'!$A$2:$L$12,7)</f>
        <v>15172.391949173933</v>
      </c>
      <c r="I80" s="20">
        <f>+'KU Total'!I80*VLOOKUP($B80,'Juri %'!$A$2:$L$12,8)</f>
        <v>0</v>
      </c>
      <c r="J80" s="20">
        <f>+'KU Total'!J80*VLOOKUP($B80,'Juri %'!$A$2:$L$12,9)</f>
        <v>0</v>
      </c>
      <c r="K80" s="20">
        <f>+'KU Total'!K80*VLOOKUP($B80,'Juri %'!$A$2:$L$12,10)</f>
        <v>0</v>
      </c>
      <c r="L80" s="20">
        <f>+'KU Total'!L80*VLOOKUP($B80,'Juri %'!$A$2:$L$12,11)</f>
        <v>0</v>
      </c>
      <c r="M80" s="20">
        <f>+'KU Total'!M80*VLOOKUP($B80,'Juri %'!$A$2:$L$12,12)</f>
        <v>0</v>
      </c>
    </row>
    <row r="81" spans="1:13" x14ac:dyDescent="0.25">
      <c r="A81" s="16" t="s">
        <v>47</v>
      </c>
      <c r="B81" s="24">
        <v>553</v>
      </c>
      <c r="C81" s="20">
        <f>+'KU Total'!C81*VLOOKUP($B81,'Juri %'!$A$2:$L$12,2)</f>
        <v>129049.93526553165</v>
      </c>
      <c r="D81" s="20">
        <f>+'KU Total'!D81*VLOOKUP($B81,'Juri %'!$A$2:$L$12,3)</f>
        <v>-34812.54558932301</v>
      </c>
      <c r="E81" s="20">
        <f>+'KU Total'!E81*VLOOKUP($B81,'Juri %'!$A$2:$L$12,4)</f>
        <v>130959.19680867728</v>
      </c>
      <c r="F81" s="20">
        <f>+'KU Total'!F81*VLOOKUP($B81,'Juri %'!$A$2:$L$12,5)</f>
        <v>-62546.733282612819</v>
      </c>
      <c r="G81" s="20">
        <f>+'KU Total'!G81*VLOOKUP($B81,'Juri %'!$A$2:$L$12,6)</f>
        <v>29506.021811578252</v>
      </c>
      <c r="H81" s="20">
        <f>+'KU Total'!H81*VLOOKUP($B81,'Juri %'!$A$2:$L$12,7)</f>
        <v>20510.353722155131</v>
      </c>
      <c r="I81" s="20">
        <f>+'KU Total'!I81*VLOOKUP($B81,'Juri %'!$A$2:$L$12,8)</f>
        <v>26010.958195192372</v>
      </c>
      <c r="J81" s="20">
        <f>+'KU Total'!J81*VLOOKUP($B81,'Juri %'!$A$2:$L$12,9)</f>
        <v>27635.428193138239</v>
      </c>
      <c r="K81" s="20">
        <f>+'KU Total'!K81*VLOOKUP($B81,'Juri %'!$A$2:$L$12,10)</f>
        <v>28178.538044791727</v>
      </c>
      <c r="L81" s="20">
        <f>+'KU Total'!L81*VLOOKUP($B81,'Juri %'!$A$2:$L$12,11)</f>
        <v>30627.872496692875</v>
      </c>
      <c r="M81" s="20">
        <f>+'KU Total'!M81*VLOOKUP($B81,'Juri %'!$A$2:$L$12,12)</f>
        <v>512005.56664282794</v>
      </c>
    </row>
    <row r="82" spans="1:13" x14ac:dyDescent="0.25">
      <c r="A82" s="18" t="s">
        <v>113</v>
      </c>
      <c r="B82" s="24">
        <v>553</v>
      </c>
      <c r="C82" s="20">
        <f>+'KU Total'!C82*VLOOKUP($B82,'Juri %'!$A$2:$L$12,2)</f>
        <v>0</v>
      </c>
      <c r="D82" s="20">
        <f>+'KU Total'!D82*VLOOKUP($B82,'Juri %'!$A$2:$L$12,3)</f>
        <v>0</v>
      </c>
      <c r="E82" s="20">
        <f>+'KU Total'!E82*VLOOKUP($B82,'Juri %'!$A$2:$L$12,4)</f>
        <v>0</v>
      </c>
      <c r="F82" s="20">
        <f>+'KU Total'!F82*VLOOKUP($B82,'Juri %'!$A$2:$L$12,5)</f>
        <v>0</v>
      </c>
      <c r="G82" s="20">
        <f>+'KU Total'!G82*VLOOKUP($B82,'Juri %'!$A$2:$L$12,6)</f>
        <v>0</v>
      </c>
      <c r="H82" s="20">
        <f>+'KU Total'!H82*VLOOKUP($B82,'Juri %'!$A$2:$L$12,7)</f>
        <v>0</v>
      </c>
      <c r="I82" s="20">
        <f>+'KU Total'!I82*VLOOKUP($B82,'Juri %'!$A$2:$L$12,8)</f>
        <v>0</v>
      </c>
      <c r="J82" s="20">
        <f>+'KU Total'!J82*VLOOKUP($B82,'Juri %'!$A$2:$L$12,9)</f>
        <v>0</v>
      </c>
      <c r="K82" s="20">
        <f>+'KU Total'!K82*VLOOKUP($B82,'Juri %'!$A$2:$L$12,10)</f>
        <v>0</v>
      </c>
      <c r="L82" s="20">
        <f>+'KU Total'!L82*VLOOKUP($B82,'Juri %'!$A$2:$L$12,11)</f>
        <v>0</v>
      </c>
      <c r="M82" s="20">
        <f>+'KU Total'!M82*VLOOKUP($B82,'Juri %'!$A$2:$L$12,12)</f>
        <v>372828.63660003495</v>
      </c>
    </row>
    <row r="83" spans="1:13" x14ac:dyDescent="0.25">
      <c r="A83" s="18"/>
      <c r="B83" s="24">
        <v>554</v>
      </c>
      <c r="C83" s="20">
        <f>+'KU Total'!C83*VLOOKUP($B83,'Juri %'!$A$2:$L$12,2)</f>
        <v>0</v>
      </c>
      <c r="D83" s="20">
        <f>+'KU Total'!D83*VLOOKUP($B83,'Juri %'!$A$2:$L$12,3)</f>
        <v>0</v>
      </c>
      <c r="E83" s="20">
        <f>+'KU Total'!E83*VLOOKUP($B83,'Juri %'!$A$2:$L$12,4)</f>
        <v>0</v>
      </c>
      <c r="F83" s="20">
        <f>+'KU Total'!F83*VLOOKUP($B83,'Juri %'!$A$2:$L$12,5)</f>
        <v>0</v>
      </c>
      <c r="G83" s="20">
        <f>+'KU Total'!G83*VLOOKUP($B83,'Juri %'!$A$2:$L$12,6)</f>
        <v>0</v>
      </c>
      <c r="H83" s="20">
        <f>+'KU Total'!H83*VLOOKUP($B83,'Juri %'!$A$2:$L$12,7)</f>
        <v>56809.071238266464</v>
      </c>
      <c r="I83" s="20">
        <f>+'KU Total'!I83*VLOOKUP($B83,'Juri %'!$A$2:$L$12,8)</f>
        <v>56811.568638693003</v>
      </c>
      <c r="J83" s="20">
        <f>+'KU Total'!J83*VLOOKUP($B83,'Juri %'!$A$2:$L$12,9)</f>
        <v>56809.071238266464</v>
      </c>
      <c r="K83" s="20">
        <f>+'KU Total'!K83*VLOOKUP($B83,'Juri %'!$A$2:$L$12,10)</f>
        <v>30590.844651603926</v>
      </c>
      <c r="L83" s="20">
        <f>+'KU Total'!L83*VLOOKUP($B83,'Juri %'!$A$2:$L$12,11)</f>
        <v>61516.725039005774</v>
      </c>
      <c r="M83" s="20">
        <f>+'KU Total'!M83*VLOOKUP($B83,'Juri %'!$A$2:$L$12,12)</f>
        <v>61516.725039005774</v>
      </c>
    </row>
    <row r="84" spans="1:13" x14ac:dyDescent="0.25">
      <c r="A84" s="16" t="s">
        <v>49</v>
      </c>
      <c r="B84" s="24">
        <v>553</v>
      </c>
      <c r="C84" s="20">
        <f>+'KU Total'!C84*VLOOKUP($B84,'Juri %'!$A$2:$L$12,2)</f>
        <v>0</v>
      </c>
      <c r="D84" s="20">
        <f>+'KU Total'!D84*VLOOKUP($B84,'Juri %'!$A$2:$L$12,3)</f>
        <v>244890.55708299464</v>
      </c>
      <c r="E84" s="20">
        <f>+'KU Total'!E84*VLOOKUP($B84,'Juri %'!$A$2:$L$12,4)</f>
        <v>-14057.457201915202</v>
      </c>
      <c r="F84" s="20">
        <f>+'KU Total'!F84*VLOOKUP($B84,'Juri %'!$A$2:$L$12,5)</f>
        <v>0</v>
      </c>
      <c r="G84" s="20">
        <f>+'KU Total'!G84*VLOOKUP($B84,'Juri %'!$A$2:$L$12,6)</f>
        <v>0</v>
      </c>
      <c r="H84" s="20">
        <f>+'KU Total'!H84*VLOOKUP($B84,'Juri %'!$A$2:$L$12,7)</f>
        <v>0</v>
      </c>
      <c r="I84" s="20">
        <f>+'KU Total'!I84*VLOOKUP($B84,'Juri %'!$A$2:$L$12,8)</f>
        <v>0</v>
      </c>
      <c r="J84" s="20">
        <f>+'KU Total'!J84*VLOOKUP($B84,'Juri %'!$A$2:$L$12,9)</f>
        <v>0</v>
      </c>
      <c r="K84" s="20">
        <f>+'KU Total'!K84*VLOOKUP($B84,'Juri %'!$A$2:$L$12,10)</f>
        <v>0</v>
      </c>
      <c r="L84" s="20">
        <f>+'KU Total'!L84*VLOOKUP($B84,'Juri %'!$A$2:$L$12,11)</f>
        <v>0</v>
      </c>
      <c r="M84" s="20">
        <f>+'KU Total'!M84*VLOOKUP($B84,'Juri %'!$A$2:$L$12,12)</f>
        <v>0</v>
      </c>
    </row>
    <row r="85" spans="1:13" x14ac:dyDescent="0.25">
      <c r="B85" s="24">
        <v>554</v>
      </c>
      <c r="C85" s="20">
        <f>+'KU Total'!C85*VLOOKUP($B85,'Juri %'!$A$2:$L$12,2)</f>
        <v>0</v>
      </c>
      <c r="D85" s="20">
        <f>+'KU Total'!D85*VLOOKUP($B85,'Juri %'!$A$2:$L$12,3)</f>
        <v>0</v>
      </c>
      <c r="E85" s="20">
        <f>+'KU Total'!E85*VLOOKUP($B85,'Juri %'!$A$2:$L$12,4)</f>
        <v>30555.001938648671</v>
      </c>
      <c r="F85" s="20">
        <f>+'KU Total'!F85*VLOOKUP($B85,'Juri %'!$A$2:$L$12,5)</f>
        <v>0</v>
      </c>
      <c r="G85" s="20">
        <f>+'KU Total'!G85*VLOOKUP($B85,'Juri %'!$A$2:$L$12,6)</f>
        <v>0</v>
      </c>
      <c r="H85" s="20">
        <f>+'KU Total'!H85*VLOOKUP($B85,'Juri %'!$A$2:$L$12,7)</f>
        <v>0</v>
      </c>
      <c r="I85" s="20">
        <f>+'KU Total'!I85*VLOOKUP($B85,'Juri %'!$A$2:$L$12,8)</f>
        <v>0</v>
      </c>
      <c r="J85" s="20">
        <f>+'KU Total'!J85*VLOOKUP($B85,'Juri %'!$A$2:$L$12,9)</f>
        <v>0</v>
      </c>
      <c r="K85" s="20">
        <f>+'KU Total'!K85*VLOOKUP($B85,'Juri %'!$A$2:$L$12,10)</f>
        <v>0</v>
      </c>
      <c r="L85" s="20">
        <f>+'KU Total'!L85*VLOOKUP($B85,'Juri %'!$A$2:$L$12,11)</f>
        <v>0</v>
      </c>
      <c r="M85" s="20">
        <f>+'KU Total'!M85*VLOOKUP($B85,'Juri %'!$A$2:$L$12,12)</f>
        <v>0</v>
      </c>
    </row>
    <row r="86" spans="1:13" x14ac:dyDescent="0.25">
      <c r="A86" s="16" t="s">
        <v>48</v>
      </c>
      <c r="B86" s="24">
        <v>553</v>
      </c>
      <c r="C86" s="20">
        <f>+'KU Total'!C86*VLOOKUP($B86,'Juri %'!$A$2:$L$12,2)</f>
        <v>0</v>
      </c>
      <c r="D86" s="20">
        <f>+'KU Total'!D86*VLOOKUP($B86,'Juri %'!$A$2:$L$12,3)</f>
        <v>0</v>
      </c>
      <c r="E86" s="20">
        <f>+'KU Total'!E86*VLOOKUP($B86,'Juri %'!$A$2:$L$12,4)</f>
        <v>23135.130027873878</v>
      </c>
      <c r="F86" s="20">
        <f>+'KU Total'!F86*VLOOKUP($B86,'Juri %'!$A$2:$L$12,5)</f>
        <v>274447.39652795653</v>
      </c>
      <c r="G86" s="20">
        <f>+'KU Total'!G86*VLOOKUP($B86,'Juri %'!$A$2:$L$12,6)</f>
        <v>0</v>
      </c>
      <c r="H86" s="20">
        <f>+'KU Total'!H86*VLOOKUP($B86,'Juri %'!$A$2:$L$12,7)</f>
        <v>0</v>
      </c>
      <c r="I86" s="20">
        <f>+'KU Total'!I86*VLOOKUP($B86,'Juri %'!$A$2:$L$12,8)</f>
        <v>0</v>
      </c>
      <c r="J86" s="20">
        <f>+'KU Total'!J86*VLOOKUP($B86,'Juri %'!$A$2:$L$12,9)</f>
        <v>0</v>
      </c>
      <c r="K86" s="20">
        <f>+'KU Total'!K86*VLOOKUP($B86,'Juri %'!$A$2:$L$12,10)</f>
        <v>0</v>
      </c>
      <c r="L86" s="20">
        <f>+'KU Total'!L86*VLOOKUP($B86,'Juri %'!$A$2:$L$12,11)</f>
        <v>0</v>
      </c>
      <c r="M86" s="20">
        <f>+'KU Total'!M86*VLOOKUP($B86,'Juri %'!$A$2:$L$12,12)</f>
        <v>0</v>
      </c>
    </row>
    <row r="87" spans="1:13" x14ac:dyDescent="0.25">
      <c r="B87" s="24">
        <v>554</v>
      </c>
      <c r="C87" s="20">
        <f>+'KU Total'!C87*VLOOKUP($B87,'Juri %'!$A$2:$L$12,2)</f>
        <v>0</v>
      </c>
      <c r="D87" s="20">
        <f>+'KU Total'!D87*VLOOKUP($B87,'Juri %'!$A$2:$L$12,3)</f>
        <v>0</v>
      </c>
      <c r="E87" s="20">
        <f>+'KU Total'!E87*VLOOKUP($B87,'Juri %'!$A$2:$L$12,4)</f>
        <v>0</v>
      </c>
      <c r="F87" s="20">
        <f>+'KU Total'!F87*VLOOKUP($B87,'Juri %'!$A$2:$L$12,5)</f>
        <v>33825.164796219848</v>
      </c>
      <c r="G87" s="20">
        <f>+'KU Total'!G87*VLOOKUP($B87,'Juri %'!$A$2:$L$12,6)</f>
        <v>0</v>
      </c>
      <c r="H87" s="20">
        <f>+'KU Total'!H87*VLOOKUP($B87,'Juri %'!$A$2:$L$12,7)</f>
        <v>0</v>
      </c>
      <c r="I87" s="20">
        <f>+'KU Total'!I87*VLOOKUP($B87,'Juri %'!$A$2:$L$12,8)</f>
        <v>0</v>
      </c>
      <c r="J87" s="20">
        <f>+'KU Total'!J87*VLOOKUP($B87,'Juri %'!$A$2:$L$12,9)</f>
        <v>0</v>
      </c>
      <c r="K87" s="20">
        <f>+'KU Total'!K87*VLOOKUP($B87,'Juri %'!$A$2:$L$12,10)</f>
        <v>0</v>
      </c>
      <c r="L87" s="20">
        <f>+'KU Total'!L87*VLOOKUP($B87,'Juri %'!$A$2:$L$12,11)</f>
        <v>0</v>
      </c>
      <c r="M87" s="20">
        <f>+'KU Total'!M87*VLOOKUP($B87,'Juri %'!$A$2:$L$12,12)</f>
        <v>0</v>
      </c>
    </row>
    <row r="88" spans="1:13" x14ac:dyDescent="0.25">
      <c r="A88" s="18" t="s">
        <v>114</v>
      </c>
      <c r="B88" s="24">
        <v>553</v>
      </c>
      <c r="C88" s="20">
        <f>+'KU Total'!C88*VLOOKUP($B88,'Juri %'!$A$2:$L$12,2)</f>
        <v>0</v>
      </c>
      <c r="D88" s="20">
        <f>+'KU Total'!D88*VLOOKUP($B88,'Juri %'!$A$2:$L$12,3)</f>
        <v>0</v>
      </c>
      <c r="E88" s="20">
        <f>+'KU Total'!E88*VLOOKUP($B88,'Juri %'!$A$2:$L$12,4)</f>
        <v>0</v>
      </c>
      <c r="F88" s="20">
        <f>+'KU Total'!F88*VLOOKUP($B88,'Juri %'!$A$2:$L$12,5)</f>
        <v>0</v>
      </c>
      <c r="G88" s="20">
        <f>+'KU Total'!G88*VLOOKUP($B88,'Juri %'!$A$2:$L$12,6)</f>
        <v>0</v>
      </c>
      <c r="H88" s="20">
        <f>+'KU Total'!H88*VLOOKUP($B88,'Juri %'!$A$2:$L$12,7)</f>
        <v>0</v>
      </c>
      <c r="I88" s="20">
        <f>+'KU Total'!I88*VLOOKUP($B88,'Juri %'!$A$2:$L$12,8)</f>
        <v>299790.27758571849</v>
      </c>
      <c r="J88" s="20">
        <f>+'KU Total'!J88*VLOOKUP($B88,'Juri %'!$A$2:$L$12,9)</f>
        <v>0</v>
      </c>
      <c r="K88" s="20">
        <f>+'KU Total'!K88*VLOOKUP($B88,'Juri %'!$A$2:$L$12,10)</f>
        <v>299790.27758571849</v>
      </c>
      <c r="L88" s="20">
        <f>+'KU Total'!L88*VLOOKUP($B88,'Juri %'!$A$2:$L$12,11)</f>
        <v>0</v>
      </c>
      <c r="M88" s="20">
        <f>+'KU Total'!M88*VLOOKUP($B88,'Juri %'!$A$2:$L$12,12)</f>
        <v>0</v>
      </c>
    </row>
    <row r="89" spans="1:13" x14ac:dyDescent="0.25">
      <c r="A89" s="16" t="s">
        <v>54</v>
      </c>
      <c r="B89" s="24">
        <v>554</v>
      </c>
      <c r="C89" s="20">
        <f>+'KU Total'!C89*VLOOKUP($B89,'Juri %'!$A$2:$L$12,2)</f>
        <v>1.8085883284705806</v>
      </c>
      <c r="D89" s="20">
        <f>+'KU Total'!D89*VLOOKUP($B89,'Juri %'!$A$2:$L$12,3)</f>
        <v>0</v>
      </c>
      <c r="E89" s="20">
        <f>+'KU Total'!E89*VLOOKUP($B89,'Juri %'!$A$2:$L$12,4)</f>
        <v>0</v>
      </c>
      <c r="F89" s="20">
        <f>+'KU Total'!F89*VLOOKUP($B89,'Juri %'!$A$2:$L$12,5)</f>
        <v>0</v>
      </c>
      <c r="G89" s="20">
        <f>+'KU Total'!G89*VLOOKUP($B89,'Juri %'!$A$2:$L$12,6)</f>
        <v>141016.55474206872</v>
      </c>
      <c r="H89" s="20">
        <f>+'KU Total'!H89*VLOOKUP($B89,'Juri %'!$A$2:$L$12,7)</f>
        <v>0</v>
      </c>
      <c r="I89" s="20">
        <f>+'KU Total'!I89*VLOOKUP($B89,'Juri %'!$A$2:$L$12,8)</f>
        <v>0</v>
      </c>
      <c r="J89" s="20">
        <f>+'KU Total'!J89*VLOOKUP($B89,'Juri %'!$A$2:$L$12,9)</f>
        <v>0</v>
      </c>
      <c r="K89" s="20">
        <f>+'KU Total'!K89*VLOOKUP($B89,'Juri %'!$A$2:$L$12,10)</f>
        <v>0</v>
      </c>
      <c r="L89" s="20">
        <f>+'KU Total'!L89*VLOOKUP($B89,'Juri %'!$A$2:$L$12,11)</f>
        <v>0</v>
      </c>
      <c r="M89" s="20">
        <f>+'KU Total'!M89*VLOOKUP($B89,'Juri %'!$A$2:$L$12,12)</f>
        <v>0</v>
      </c>
    </row>
    <row r="90" spans="1:13" x14ac:dyDescent="0.25">
      <c r="A90" s="16" t="s">
        <v>50</v>
      </c>
      <c r="B90" s="24">
        <v>553</v>
      </c>
      <c r="C90" s="20">
        <f>+'KU Total'!C90*VLOOKUP($B90,'Juri %'!$A$2:$L$12,2)</f>
        <v>1914.1614270702989</v>
      </c>
      <c r="D90" s="20">
        <f>+'KU Total'!D90*VLOOKUP($B90,'Juri %'!$A$2:$L$12,3)</f>
        <v>6033.4326350703441</v>
      </c>
      <c r="E90" s="20">
        <f>+'KU Total'!E90*VLOOKUP($B90,'Juri %'!$A$2:$L$12,4)</f>
        <v>65.475004154247159</v>
      </c>
      <c r="F90" s="20">
        <f>+'KU Total'!F90*VLOOKUP($B90,'Juri %'!$A$2:$L$12,5)</f>
        <v>0</v>
      </c>
      <c r="G90" s="20">
        <f>+'KU Total'!G90*VLOOKUP($B90,'Juri %'!$A$2:$L$12,6)</f>
        <v>0</v>
      </c>
      <c r="H90" s="20">
        <f>+'KU Total'!H90*VLOOKUP($B90,'Juri %'!$A$2:$L$12,7)</f>
        <v>15731.74280444302</v>
      </c>
      <c r="I90" s="20">
        <f>+'KU Total'!I90*VLOOKUP($B90,'Juri %'!$A$2:$L$12,8)</f>
        <v>15732.434392253448</v>
      </c>
      <c r="J90" s="20">
        <f>+'KU Total'!J90*VLOOKUP($B90,'Juri %'!$A$2:$L$12,9)</f>
        <v>15731.74280444302</v>
      </c>
      <c r="K90" s="20">
        <f>+'KU Total'!K90*VLOOKUP($B90,'Juri %'!$A$2:$L$12,10)</f>
        <v>15732.434392253448</v>
      </c>
      <c r="L90" s="20">
        <f>+'KU Total'!L90*VLOOKUP($B90,'Juri %'!$A$2:$L$12,11)</f>
        <v>17709.36023850166</v>
      </c>
      <c r="M90" s="20">
        <f>+'KU Total'!M90*VLOOKUP($B90,'Juri %'!$A$2:$L$12,12)</f>
        <v>17709.36023850166</v>
      </c>
    </row>
    <row r="91" spans="1:13" x14ac:dyDescent="0.25">
      <c r="A91" s="16" t="s">
        <v>51</v>
      </c>
      <c r="B91" s="24">
        <v>553</v>
      </c>
      <c r="C91" s="20">
        <f>+'KU Total'!C91*VLOOKUP($B91,'Juri %'!$A$2:$L$12,2)</f>
        <v>0</v>
      </c>
      <c r="D91" s="20">
        <f>+'KU Total'!D91*VLOOKUP($B91,'Juri %'!$A$2:$L$12,3)</f>
        <v>6033.4326350703441</v>
      </c>
      <c r="E91" s="20">
        <f>+'KU Total'!E91*VLOOKUP($B91,'Juri %'!$A$2:$L$12,4)</f>
        <v>65.475004154247159</v>
      </c>
      <c r="F91" s="20">
        <f>+'KU Total'!F91*VLOOKUP($B91,'Juri %'!$A$2:$L$12,5)</f>
        <v>0</v>
      </c>
      <c r="G91" s="20">
        <f>+'KU Total'!G91*VLOOKUP($B91,'Juri %'!$A$2:$L$12,6)</f>
        <v>0</v>
      </c>
      <c r="H91" s="20">
        <f>+'KU Total'!H91*VLOOKUP($B91,'Juri %'!$A$2:$L$12,7)</f>
        <v>15731.74280444302</v>
      </c>
      <c r="I91" s="20">
        <f>+'KU Total'!I91*VLOOKUP($B91,'Juri %'!$A$2:$L$12,8)</f>
        <v>15732.434392253448</v>
      </c>
      <c r="J91" s="20">
        <f>+'KU Total'!J91*VLOOKUP($B91,'Juri %'!$A$2:$L$12,9)</f>
        <v>15731.74280444302</v>
      </c>
      <c r="K91" s="20">
        <f>+'KU Total'!K91*VLOOKUP($B91,'Juri %'!$A$2:$L$12,10)</f>
        <v>15732.434392253448</v>
      </c>
      <c r="L91" s="20">
        <f>+'KU Total'!L91*VLOOKUP($B91,'Juri %'!$A$2:$L$12,11)</f>
        <v>17709.36023850166</v>
      </c>
      <c r="M91" s="20">
        <f>+'KU Total'!M91*VLOOKUP($B91,'Juri %'!$A$2:$L$12,12)</f>
        <v>17709.36023850166</v>
      </c>
    </row>
    <row r="92" spans="1:13" x14ac:dyDescent="0.25">
      <c r="A92" s="16" t="s">
        <v>52</v>
      </c>
      <c r="B92" s="24">
        <v>553</v>
      </c>
      <c r="C92" s="20">
        <f>+'KU Total'!C92*VLOOKUP($B92,'Juri %'!$A$2:$L$12,2)</f>
        <v>0</v>
      </c>
      <c r="D92" s="20">
        <f>+'KU Total'!D92*VLOOKUP($B92,'Juri %'!$A$2:$L$12,3)</f>
        <v>133417.97342990508</v>
      </c>
      <c r="E92" s="20">
        <f>+'KU Total'!E92*VLOOKUP($B92,'Juri %'!$A$2:$L$12,4)</f>
        <v>0</v>
      </c>
      <c r="F92" s="20">
        <f>+'KU Total'!F92*VLOOKUP($B92,'Juri %'!$A$2:$L$12,5)</f>
        <v>0</v>
      </c>
      <c r="G92" s="20">
        <f>+'KU Total'!G92*VLOOKUP($B92,'Juri %'!$A$2:$L$12,6)</f>
        <v>0</v>
      </c>
      <c r="H92" s="20">
        <f>+'KU Total'!H92*VLOOKUP($B92,'Juri %'!$A$2:$L$12,7)</f>
        <v>0</v>
      </c>
      <c r="I92" s="20">
        <f>+'KU Total'!I92*VLOOKUP($B92,'Juri %'!$A$2:$L$12,8)</f>
        <v>0</v>
      </c>
      <c r="J92" s="20">
        <f>+'KU Total'!J92*VLOOKUP($B92,'Juri %'!$A$2:$L$12,9)</f>
        <v>0</v>
      </c>
      <c r="K92" s="20">
        <f>+'KU Total'!K92*VLOOKUP($B92,'Juri %'!$A$2:$L$12,10)</f>
        <v>0</v>
      </c>
      <c r="L92" s="20">
        <f>+'KU Total'!L92*VLOOKUP($B92,'Juri %'!$A$2:$L$12,11)</f>
        <v>0</v>
      </c>
      <c r="M92" s="20">
        <f>+'KU Total'!M92*VLOOKUP($B92,'Juri %'!$A$2:$L$12,12)</f>
        <v>0</v>
      </c>
    </row>
    <row r="93" spans="1:13" ht="16.5" thickBot="1" x14ac:dyDescent="0.3">
      <c r="A93" s="16"/>
      <c r="B93" s="14"/>
      <c r="C93" s="22">
        <f>SUM(C3:C92)</f>
        <v>28836483.448672634</v>
      </c>
      <c r="D93" s="22">
        <f t="shared" ref="D93:M93" si="2">SUM(D3:D92)</f>
        <v>8870573.427062897</v>
      </c>
      <c r="E93" s="22">
        <f t="shared" si="2"/>
        <v>23096027.941669047</v>
      </c>
      <c r="F93" s="22">
        <f t="shared" si="2"/>
        <v>24697261.416175164</v>
      </c>
      <c r="G93" s="22">
        <f t="shared" si="2"/>
        <v>16162856.391167777</v>
      </c>
      <c r="H93" s="22">
        <f t="shared" si="2"/>
        <v>15370449.517813202</v>
      </c>
      <c r="I93" s="22">
        <f t="shared" si="2"/>
        <v>22100351.199945293</v>
      </c>
      <c r="J93" s="22">
        <f t="shared" si="2"/>
        <v>12624712.946224142</v>
      </c>
      <c r="K93" s="22">
        <f t="shared" si="2"/>
        <v>27520461.382103831</v>
      </c>
      <c r="L93" s="22">
        <f t="shared" si="2"/>
        <v>28235583.007183436</v>
      </c>
      <c r="M93" s="22">
        <f t="shared" si="2"/>
        <v>27070332.340367094</v>
      </c>
    </row>
    <row r="94" spans="1:13" ht="16.5" thickTop="1" x14ac:dyDescent="0.25">
      <c r="A94" s="16"/>
      <c r="B94" s="14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x14ac:dyDescent="0.25">
      <c r="A95" s="16"/>
      <c r="B95" s="14"/>
      <c r="C95" s="20"/>
      <c r="D95" s="20"/>
      <c r="E95" s="20"/>
      <c r="F95" s="20"/>
      <c r="G95" s="20"/>
    </row>
    <row r="96" spans="1:13" x14ac:dyDescent="0.25">
      <c r="A96" s="16"/>
      <c r="B96" s="16"/>
      <c r="C96" s="20"/>
      <c r="D96" s="20"/>
      <c r="E96" s="20"/>
      <c r="F96" s="20"/>
      <c r="G96" s="20"/>
    </row>
    <row r="97" spans="1:7" x14ac:dyDescent="0.25">
      <c r="A97" s="16"/>
      <c r="B97" s="14"/>
      <c r="C97" s="20"/>
      <c r="D97" s="20"/>
      <c r="E97" s="20"/>
      <c r="F97" s="20"/>
      <c r="G97" s="20"/>
    </row>
    <row r="98" spans="1:7" x14ac:dyDescent="0.25">
      <c r="A98" s="16"/>
      <c r="B98" s="14"/>
      <c r="C98" s="20"/>
      <c r="D98" s="20"/>
      <c r="E98" s="20"/>
      <c r="F98" s="20"/>
      <c r="G98" s="20"/>
    </row>
    <row r="99" spans="1:7" x14ac:dyDescent="0.25">
      <c r="A99" s="16"/>
      <c r="B99" s="14"/>
      <c r="C99" s="20"/>
      <c r="D99" s="20"/>
      <c r="E99" s="20"/>
      <c r="F99" s="20"/>
      <c r="G99" s="20"/>
    </row>
    <row r="100" spans="1:7" x14ac:dyDescent="0.25">
      <c r="A100" s="16"/>
      <c r="B100" s="14"/>
      <c r="C100" s="20"/>
      <c r="D100" s="20"/>
      <c r="E100" s="20"/>
      <c r="F100" s="20"/>
      <c r="G100" s="20"/>
    </row>
    <row r="101" spans="1:7" x14ac:dyDescent="0.25">
      <c r="A101" s="16"/>
      <c r="B101" s="14"/>
      <c r="C101" s="20"/>
      <c r="D101" s="20"/>
      <c r="E101" s="20"/>
      <c r="F101" s="20"/>
      <c r="G101" s="20"/>
    </row>
    <row r="102" spans="1:7" x14ac:dyDescent="0.25">
      <c r="A102" s="16"/>
      <c r="B102" s="14"/>
      <c r="C102" s="20"/>
      <c r="D102" s="20"/>
      <c r="E102" s="20"/>
      <c r="F102" s="20"/>
      <c r="G102" s="20"/>
    </row>
    <row r="103" spans="1:7" x14ac:dyDescent="0.25">
      <c r="A103" s="16"/>
      <c r="B103" s="14"/>
      <c r="C103" s="20"/>
      <c r="D103" s="20"/>
      <c r="E103" s="20"/>
      <c r="F103" s="20"/>
      <c r="G103" s="20"/>
    </row>
    <row r="104" spans="1:7" x14ac:dyDescent="0.25">
      <c r="A104" s="16"/>
      <c r="B104" s="14"/>
      <c r="C104" s="20"/>
      <c r="D104" s="20"/>
      <c r="E104" s="20"/>
      <c r="F104" s="20"/>
      <c r="G104" s="20"/>
    </row>
    <row r="105" spans="1:7" x14ac:dyDescent="0.25">
      <c r="A105" s="16"/>
      <c r="B105" s="14"/>
      <c r="C105" s="20"/>
      <c r="D105" s="20"/>
      <c r="E105" s="20"/>
      <c r="F105" s="20"/>
      <c r="G105" s="20"/>
    </row>
    <row r="106" spans="1:7" x14ac:dyDescent="0.25">
      <c r="A106" s="16"/>
      <c r="B106" s="14"/>
      <c r="C106" s="20"/>
      <c r="D106" s="20"/>
      <c r="E106" s="20"/>
      <c r="F106" s="20"/>
      <c r="G106" s="20"/>
    </row>
    <row r="107" spans="1:7" x14ac:dyDescent="0.25">
      <c r="A107" s="16"/>
      <c r="B107" s="14"/>
      <c r="C107" s="20"/>
      <c r="D107" s="20"/>
      <c r="E107" s="20"/>
      <c r="F107" s="20"/>
      <c r="G107" s="20"/>
    </row>
    <row r="108" spans="1:7" x14ac:dyDescent="0.25">
      <c r="A108" s="16"/>
      <c r="B108" s="14"/>
      <c r="C108" s="20"/>
      <c r="D108" s="20"/>
      <c r="E108" s="20"/>
      <c r="F108" s="20"/>
      <c r="G108" s="20"/>
    </row>
    <row r="109" spans="1:7" x14ac:dyDescent="0.25">
      <c r="A109" s="16"/>
      <c r="B109" s="14"/>
      <c r="C109" s="20"/>
      <c r="D109" s="20"/>
      <c r="E109" s="20"/>
      <c r="F109" s="20"/>
      <c r="G109" s="20"/>
    </row>
    <row r="110" spans="1:7" x14ac:dyDescent="0.25">
      <c r="A110" s="16"/>
      <c r="B110" s="14"/>
      <c r="C110" s="20"/>
      <c r="D110" s="20"/>
      <c r="E110" s="20"/>
      <c r="F110" s="20"/>
      <c r="G110" s="20"/>
    </row>
    <row r="111" spans="1:7" x14ac:dyDescent="0.25">
      <c r="A111" s="16"/>
      <c r="B111" s="14"/>
      <c r="C111" s="20"/>
      <c r="D111" s="20"/>
      <c r="E111" s="20"/>
      <c r="F111" s="20"/>
      <c r="G111" s="20"/>
    </row>
    <row r="112" spans="1:7" x14ac:dyDescent="0.25">
      <c r="A112" s="14"/>
      <c r="B112" s="14"/>
    </row>
    <row r="113" spans="1:2" x14ac:dyDescent="0.25">
      <c r="A113" s="14"/>
      <c r="B113" s="14"/>
    </row>
    <row r="114" spans="1:2" x14ac:dyDescent="0.25">
      <c r="A114" s="14"/>
      <c r="B114" s="14"/>
    </row>
    <row r="115" spans="1:2" x14ac:dyDescent="0.25">
      <c r="A115" s="14"/>
      <c r="B115" s="14"/>
    </row>
    <row r="116" spans="1:2" x14ac:dyDescent="0.25">
      <c r="A116" s="14"/>
      <c r="B116" s="14"/>
    </row>
    <row r="117" spans="1:2" x14ac:dyDescent="0.25">
      <c r="A117" s="14"/>
      <c r="B117" s="14"/>
    </row>
  </sheetData>
  <pageMargins left="0.5" right="0.5" top="1" bottom="1" header="0.5" footer="0.5"/>
  <pageSetup scale="59" fitToHeight="2" orientation="landscape" r:id="rId1"/>
  <headerFooter>
    <oddFooter>&amp;R&amp;"Times New Roman,Bold"&amp;12Attachment to Response to Kroger-2 Question No. 9
Page &amp;P of &amp;N
Bellar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zoomScaleNormal="100" workbookViewId="0"/>
  </sheetViews>
  <sheetFormatPr defaultRowHeight="15.75" x14ac:dyDescent="0.25"/>
  <cols>
    <col min="1" max="1" width="58.140625" style="12" bestFit="1" customWidth="1"/>
    <col min="2" max="2" width="7" style="12" bestFit="1" customWidth="1"/>
    <col min="3" max="9" width="12.7109375" style="12" bestFit="1" customWidth="1"/>
    <col min="10" max="10" width="16.140625" style="12" bestFit="1" customWidth="1"/>
    <col min="11" max="11" width="12.7109375" style="12" bestFit="1" customWidth="1"/>
    <col min="12" max="12" width="14" style="12" bestFit="1" customWidth="1"/>
    <col min="13" max="13" width="15.7109375" style="12" bestFit="1" customWidth="1"/>
    <col min="14" max="14" width="11.5703125" style="12" bestFit="1" customWidth="1"/>
    <col min="15" max="16384" width="9.140625" style="12"/>
  </cols>
  <sheetData>
    <row r="1" spans="1:13" x14ac:dyDescent="0.25">
      <c r="A1" s="23" t="s">
        <v>144</v>
      </c>
      <c r="C1" s="13">
        <v>2012</v>
      </c>
      <c r="D1" s="13">
        <f>+C1+1</f>
        <v>2013</v>
      </c>
      <c r="E1" s="13">
        <f t="shared" ref="E1:G1" si="0">+D1+1</f>
        <v>2014</v>
      </c>
      <c r="F1" s="13">
        <f t="shared" si="0"/>
        <v>2015</v>
      </c>
      <c r="G1" s="13">
        <f t="shared" si="0"/>
        <v>2016</v>
      </c>
      <c r="H1" s="13" t="s">
        <v>96</v>
      </c>
      <c r="I1" s="13" t="s">
        <v>98</v>
      </c>
      <c r="J1" s="13">
        <v>2017</v>
      </c>
      <c r="K1" s="13">
        <f>+J1+1</f>
        <v>2018</v>
      </c>
      <c r="L1" s="13">
        <f t="shared" ref="L1:M1" si="1">+K1+1</f>
        <v>2019</v>
      </c>
      <c r="M1" s="13">
        <f t="shared" si="1"/>
        <v>2020</v>
      </c>
    </row>
    <row r="2" spans="1:13" x14ac:dyDescent="0.25">
      <c r="A2" s="14" t="s">
        <v>95</v>
      </c>
      <c r="B2" s="14" t="s">
        <v>68</v>
      </c>
      <c r="C2" s="15" t="s">
        <v>99</v>
      </c>
      <c r="D2" s="15" t="s">
        <v>99</v>
      </c>
      <c r="E2" s="15" t="s">
        <v>99</v>
      </c>
      <c r="F2" s="15" t="s">
        <v>99</v>
      </c>
      <c r="G2" s="15" t="s">
        <v>99</v>
      </c>
      <c r="H2" s="15" t="s">
        <v>97</v>
      </c>
      <c r="I2" s="15" t="s">
        <v>97</v>
      </c>
      <c r="J2" s="15" t="s">
        <v>100</v>
      </c>
      <c r="K2" s="15" t="s">
        <v>100</v>
      </c>
      <c r="L2" s="15" t="s">
        <v>100</v>
      </c>
      <c r="M2" s="15" t="s">
        <v>100</v>
      </c>
    </row>
    <row r="3" spans="1:13" x14ac:dyDescent="0.25">
      <c r="A3" s="16" t="s">
        <v>27</v>
      </c>
      <c r="B3" t="s">
        <v>75</v>
      </c>
      <c r="C3" s="20">
        <f>SUMIF('actual data'!$P:$P,'KU Total'!$B3&amp;'KU Total'!$A$3&amp;'KU Total'!C$1,'actual data'!$O:$O)</f>
        <v>121561.1145</v>
      </c>
      <c r="D3" s="20">
        <f>SUMIF('actual data'!$P:$P,'KU Total'!$B3&amp;'KU Total'!$A$3&amp;'KU Total'!D$1,'actual data'!$O:$O)</f>
        <v>0</v>
      </c>
      <c r="E3" s="20">
        <f>SUMIF('actual data'!$P:$P,'KU Total'!$B3&amp;'KU Total'!$A$3&amp;'KU Total'!E$1,'actual data'!$O:$O)</f>
        <v>196413.941475</v>
      </c>
      <c r="F3" s="20">
        <f>SUMIF('actual data'!$P:$P,'KU Total'!$B3&amp;'KU Total'!$A$3&amp;'KU Total'!F$1,'actual data'!$O:$O)</f>
        <v>0</v>
      </c>
      <c r="G3" s="20">
        <f>SUMIF('actual data'!$P:$P,'KU Total'!$B3&amp;'KU Total'!$A$3&amp;'KU Total'!G$1,'actual data'!$O:$O)</f>
        <v>283682.58615000005</v>
      </c>
      <c r="H3" s="20">
        <f>SUMIF('data for base'!$R:$R,'KU Total'!$B3&amp;'KU Total'!$A$3&amp;'KU Total'!H$1,'data for base'!$Q:$Q)</f>
        <v>267261.97050000005</v>
      </c>
      <c r="I3" s="20">
        <f>SUMIF('test yr'!V:V,'KU Total'!B3&amp;'KU Total'!A$3,'test yr'!U:U)*1000</f>
        <v>0</v>
      </c>
      <c r="J3" s="20">
        <f>SUMIF('2017 thru 2020'!$L:$L,'KU Total'!$B3&amp;'KU Total'!$A$3,'2017 thru 2020'!H:H)*1000</f>
        <v>0</v>
      </c>
      <c r="K3" s="20">
        <f>SUMIF('2017 thru 2020'!$L:$L,'KU Total'!$B3&amp;'KU Total'!$A$3,'2017 thru 2020'!I:I)*1000</f>
        <v>0</v>
      </c>
      <c r="L3" s="20">
        <f>SUMIF('2017 thru 2020'!$L:$L,'KU Total'!$B3&amp;'KU Total'!$A$3,'2017 thru 2020'!J:J)*1000</f>
        <v>0</v>
      </c>
      <c r="M3" s="20">
        <f>SUMIF('2017 thru 2020'!$L:$L,'KU Total'!$B3&amp;'KU Total'!$A$3,'2017 thru 2020'!K:K)*1000</f>
        <v>167000</v>
      </c>
    </row>
    <row r="4" spans="1:13" x14ac:dyDescent="0.25">
      <c r="B4" t="s">
        <v>137</v>
      </c>
      <c r="C4" s="20">
        <f>SUMIF('actual data'!$P:$P,'KU Total'!$B4&amp;'KU Total'!$A$3&amp;'KU Total'!C$1,'actual data'!$O:$O)</f>
        <v>0</v>
      </c>
      <c r="D4" s="20">
        <f>SUMIF('actual data'!$P:$P,'KU Total'!$B4&amp;'KU Total'!$A$3&amp;'KU Total'!D$1,'actual data'!$O:$O)</f>
        <v>0</v>
      </c>
      <c r="E4" s="20">
        <f>SUMIF('actual data'!$P:$P,'KU Total'!$B4&amp;'KU Total'!$A$3&amp;'KU Total'!E$1,'actual data'!$O:$O)</f>
        <v>0</v>
      </c>
      <c r="F4" s="20">
        <f>SUMIF('actual data'!$P:$P,'KU Total'!$B4&amp;'KU Total'!$A$3&amp;'KU Total'!F$1,'actual data'!$O:$O)</f>
        <v>3098.25</v>
      </c>
      <c r="G4" s="20">
        <f>SUMIF('actual data'!$P:$P,'KU Total'!$B4&amp;'KU Total'!$A$3&amp;'KU Total'!G$1,'actual data'!$O:$O)</f>
        <v>0</v>
      </c>
      <c r="H4" s="20">
        <f>SUMIF('data for base'!$R:$R,'KU Total'!$B4&amp;'KU Total'!$A$3&amp;'KU Total'!H$1,'data for base'!$Q:$Q)</f>
        <v>0</v>
      </c>
      <c r="I4" s="20">
        <f>SUMIF('test yr'!V:V,'KU Total'!B4&amp;'KU Total'!A$3,'test yr'!U:U)*1000</f>
        <v>0</v>
      </c>
      <c r="J4" s="20">
        <f>SUMIF('2017 thru 2020'!$L:$L,'KU Total'!$B4&amp;'KU Total'!$A$3,'2017 thru 2020'!H:H)*1000</f>
        <v>0</v>
      </c>
      <c r="K4" s="20">
        <f>SUMIF('2017 thru 2020'!$L:$L,'KU Total'!$B4&amp;'KU Total'!$A$3,'2017 thru 2020'!I:I)*1000</f>
        <v>0</v>
      </c>
      <c r="L4" s="20">
        <f>SUMIF('2017 thru 2020'!$L:$L,'KU Total'!$B4&amp;'KU Total'!$A$3,'2017 thru 2020'!J:J)*1000</f>
        <v>0</v>
      </c>
      <c r="M4" s="20">
        <f>SUMIF('2017 thru 2020'!$L:$L,'KU Total'!$B4&amp;'KU Total'!$A$3,'2017 thru 2020'!K:K)*1000</f>
        <v>0</v>
      </c>
    </row>
    <row r="5" spans="1:13" x14ac:dyDescent="0.25">
      <c r="B5" t="s">
        <v>69</v>
      </c>
      <c r="C5" s="20">
        <f>SUMIF('actual data'!$P:$P,'KU Total'!$B5&amp;'KU Total'!$A$3&amp;'KU Total'!C$1,'actual data'!$O:$O)</f>
        <v>510429.08402999997</v>
      </c>
      <c r="D5" s="20">
        <f>SUMIF('actual data'!$P:$P,'KU Total'!$B5&amp;'KU Total'!$A$3&amp;'KU Total'!D$1,'actual data'!$O:$O)</f>
        <v>2270.4401250000001</v>
      </c>
      <c r="E5" s="20">
        <f>SUMIF('actual data'!$P:$P,'KU Total'!$B5&amp;'KU Total'!$A$3&amp;'KU Total'!E$1,'actual data'!$O:$O)</f>
        <v>2265632.1002700008</v>
      </c>
      <c r="F5" s="20">
        <f>SUMIF('actual data'!$P:$P,'KU Total'!$B5&amp;'KU Total'!$A$3&amp;'KU Total'!F$1,'actual data'!$O:$O)</f>
        <v>561889.87686000008</v>
      </c>
      <c r="G5" s="20">
        <f>SUMIF('actual data'!$P:$P,'KU Total'!$B5&amp;'KU Total'!$A$3&amp;'KU Total'!G$1,'actual data'!$O:$O)</f>
        <v>1276085.98881</v>
      </c>
      <c r="H5" s="20">
        <f>SUMIF('data for base'!$R:$R,'KU Total'!$B5&amp;'KU Total'!$A$3&amp;'KU Total'!H$1,'data for base'!$Q:$Q)</f>
        <v>1181241.4157549997</v>
      </c>
      <c r="I5" s="20">
        <f>SUMIF('test yr'!V:V,'KU Total'!B5&amp;'KU Total'!A$3,'test yr'!U:U)*1000</f>
        <v>4700000</v>
      </c>
      <c r="J5" s="20">
        <f>SUMIF('2017 thru 2020'!$L:$L,'KU Total'!$B5&amp;'KU Total'!$A$3,'2017 thru 2020'!H:H)*1000</f>
        <v>464000</v>
      </c>
      <c r="K5" s="20">
        <f>SUMIF('2017 thru 2020'!$L:$L,'KU Total'!$B5&amp;'KU Total'!$A$3,'2017 thru 2020'!I:I)*1000</f>
        <v>4700000</v>
      </c>
      <c r="L5" s="20">
        <f>SUMIF('2017 thru 2020'!$L:$L,'KU Total'!$B5&amp;'KU Total'!$A$3,'2017 thru 2020'!J:J)*1000</f>
        <v>1243000</v>
      </c>
      <c r="M5" s="20">
        <f>SUMIF('2017 thru 2020'!$L:$L,'KU Total'!$B5&amp;'KU Total'!$A$3,'2017 thru 2020'!K:K)*1000</f>
        <v>2834000</v>
      </c>
    </row>
    <row r="6" spans="1:13" x14ac:dyDescent="0.25">
      <c r="B6" t="s">
        <v>74</v>
      </c>
      <c r="C6" s="20">
        <f>SUMIF('actual data'!$P:$P,'KU Total'!$B6&amp;'KU Total'!$A$3&amp;'KU Total'!C$1,'actual data'!$O:$O)</f>
        <v>407476.67017499998</v>
      </c>
      <c r="D6" s="20">
        <f>SUMIF('actual data'!$P:$P,'KU Total'!$B6&amp;'KU Total'!$A$3&amp;'KU Total'!D$1,'actual data'!$O:$O)</f>
        <v>1639.3812750000002</v>
      </c>
      <c r="E6" s="20">
        <f>SUMIF('actual data'!$P:$P,'KU Total'!$B6&amp;'KU Total'!$A$3&amp;'KU Total'!E$1,'actual data'!$O:$O)</f>
        <v>192162.33450000006</v>
      </c>
      <c r="F6" s="20">
        <f>SUMIF('actual data'!$P:$P,'KU Total'!$B6&amp;'KU Total'!$A$3&amp;'KU Total'!F$1,'actual data'!$O:$O)</f>
        <v>158778.11362500006</v>
      </c>
      <c r="G6" s="20">
        <f>SUMIF('actual data'!$P:$P,'KU Total'!$B6&amp;'KU Total'!$A$3&amp;'KU Total'!G$1,'actual data'!$O:$O)</f>
        <v>953698.86810000008</v>
      </c>
      <c r="H6" s="20">
        <f>SUMIF('data for base'!$R:$R,'KU Total'!$B6&amp;'KU Total'!$A$3&amp;'KU Total'!H$1,'data for base'!$Q:$Q)</f>
        <v>909314.60220000008</v>
      </c>
      <c r="I6" s="20">
        <f>SUMIF('test yr'!V:V,'KU Total'!B6&amp;'KU Total'!A$3,'test yr'!U:U)*1000</f>
        <v>548000</v>
      </c>
      <c r="J6" s="20">
        <f>SUMIF('2017 thru 2020'!$L:$L,'KU Total'!$B6&amp;'KU Total'!$A$3,'2017 thru 2020'!H:H)*1000</f>
        <v>1623000</v>
      </c>
      <c r="K6" s="20">
        <f>SUMIF('2017 thru 2020'!$L:$L,'KU Total'!$B6&amp;'KU Total'!$A$3,'2017 thru 2020'!I:I)*1000</f>
        <v>547000</v>
      </c>
      <c r="L6" s="20">
        <f>SUMIF('2017 thru 2020'!$L:$L,'KU Total'!$B6&amp;'KU Total'!$A$3,'2017 thru 2020'!J:J)*1000</f>
        <v>364000</v>
      </c>
      <c r="M6" s="20">
        <f>SUMIF('2017 thru 2020'!$L:$L,'KU Total'!$B6&amp;'KU Total'!$A$3,'2017 thru 2020'!K:K)*1000</f>
        <v>395000</v>
      </c>
    </row>
    <row r="7" spans="1:13" x14ac:dyDescent="0.25">
      <c r="A7" s="16" t="s">
        <v>66</v>
      </c>
      <c r="B7" t="s">
        <v>74</v>
      </c>
      <c r="C7" s="20">
        <f>SUMIF('actual data'!$P:$P,'KU Total'!$B7&amp;'KU Total'!$A$7&amp;'KU Total'!C$1,'actual data'!$O:$O)</f>
        <v>0</v>
      </c>
      <c r="D7" s="20">
        <f>SUMIF('actual data'!$P:$P,'KU Total'!$B7&amp;'KU Total'!$A$7&amp;'KU Total'!D$1,'actual data'!$O:$O)</f>
        <v>0</v>
      </c>
      <c r="E7" s="20">
        <f>SUMIF('actual data'!$P:$P,'KU Total'!$B7&amp;'KU Total'!$A$7&amp;'KU Total'!E$1,'actual data'!$O:$O)</f>
        <v>0</v>
      </c>
      <c r="F7" s="20">
        <f>SUMIF('actual data'!$P:$P,'KU Total'!$B7&amp;'KU Total'!$A$7&amp;'KU Total'!F$1,'actual data'!$O:$O)</f>
        <v>0</v>
      </c>
      <c r="G7" s="20">
        <f>SUMIF('actual data'!$P:$P,'KU Total'!$B7&amp;'KU Total'!$A$7&amp;'KU Total'!G$1,'actual data'!$O:$O)</f>
        <v>0</v>
      </c>
      <c r="H7" s="20">
        <f>SUMIF('data for base'!$R:$R,'KU Total'!$B7&amp;'KU Total'!$A$7&amp;'KU Total'!H$1,'data for base'!$Q:$Q)</f>
        <v>0</v>
      </c>
      <c r="I7" s="20">
        <f>SUMIF('test yr'!V:V,'KU Total'!B7&amp;'KU Total'!A$7,'test yr'!U:U)*1000</f>
        <v>0</v>
      </c>
      <c r="J7" s="20">
        <f>SUMIF('2017 thru 2020'!$L:$L,'KU Total'!$B7&amp;'KU Total'!$A$7,'2017 thru 2020'!H:H)*1000</f>
        <v>0</v>
      </c>
      <c r="K7" s="20">
        <f>SUMIF('2017 thru 2020'!$L:$L,'KU Total'!$B7&amp;'KU Total'!$A$7,'2017 thru 2020'!I:I)*1000</f>
        <v>0</v>
      </c>
      <c r="L7" s="20">
        <f>SUMIF('2017 thru 2020'!$L:$L,'KU Total'!$B7&amp;'KU Total'!$A$7,'2017 thru 2020'!J:J)*1000</f>
        <v>0</v>
      </c>
      <c r="M7" s="20">
        <f>SUMIF('2017 thru 2020'!$L:$L,'KU Total'!$B7&amp;'KU Total'!$A$7,'2017 thru 2020'!K:K)*1000</f>
        <v>1000000</v>
      </c>
    </row>
    <row r="8" spans="1:13" x14ac:dyDescent="0.25">
      <c r="A8" s="16" t="s">
        <v>35</v>
      </c>
      <c r="B8" t="s">
        <v>141</v>
      </c>
      <c r="C8" s="20">
        <f>SUMIF('actual data'!$P:$P,'KU Total'!$B8&amp;'KU Total'!$A$8&amp;'KU Total'!C$1,'actual data'!$O:$O)</f>
        <v>0</v>
      </c>
      <c r="D8" s="20">
        <f>SUMIF('actual data'!$P:$P,'KU Total'!$B8&amp;'KU Total'!$A$8&amp;'KU Total'!D$1,'actual data'!$O:$O)</f>
        <v>15598.240000000002</v>
      </c>
      <c r="E8" s="20">
        <f>SUMIF('actual data'!$P:$P,'KU Total'!$B8&amp;'KU Total'!$A$8&amp;'KU Total'!E$1,'actual data'!$O:$O)</f>
        <v>0</v>
      </c>
      <c r="F8" s="20">
        <f>SUMIF('actual data'!$P:$P,'KU Total'!$B8&amp;'KU Total'!$A$8&amp;'KU Total'!F$1,'actual data'!$O:$O)</f>
        <v>0</v>
      </c>
      <c r="G8" s="20">
        <f>SUMIF('actual data'!$P:$P,'KU Total'!$B8&amp;'KU Total'!$A$8&amp;'KU Total'!G$1,'actual data'!$O:$O)</f>
        <v>0</v>
      </c>
      <c r="H8" s="20">
        <f>SUMIF('data for base'!$R:$R,'KU Total'!$B8&amp;'KU Total'!$A$8&amp;'KU Total'!H$1,'data for base'!$Q:$Q)</f>
        <v>0</v>
      </c>
      <c r="I8" s="20">
        <f>SUMIF('test yr'!V:V,'KU Total'!B8&amp;'KU Total'!A$8,'test yr'!U:U)*1000</f>
        <v>0</v>
      </c>
      <c r="J8" s="20">
        <f>SUMIF('2017 thru 2020'!$L:$L,'KU Total'!$B8&amp;'KU Total'!$A$8,'2017 thru 2020'!H:H)*1000</f>
        <v>0</v>
      </c>
      <c r="K8" s="20">
        <f>SUMIF('2017 thru 2020'!$L:$L,'KU Total'!$B8&amp;'KU Total'!$A$8,'2017 thru 2020'!I:I)*1000</f>
        <v>0</v>
      </c>
      <c r="L8" s="20">
        <f>SUMIF('2017 thru 2020'!$L:$L,'KU Total'!$B8&amp;'KU Total'!$A$8,'2017 thru 2020'!J:J)*1000</f>
        <v>0</v>
      </c>
      <c r="M8" s="20">
        <f>SUMIF('2017 thru 2020'!$L:$L,'KU Total'!$B8&amp;'KU Total'!$A$8,'2017 thru 2020'!K:K)*1000</f>
        <v>0</v>
      </c>
    </row>
    <row r="9" spans="1:13" x14ac:dyDescent="0.25">
      <c r="B9" t="s">
        <v>75</v>
      </c>
      <c r="C9" s="20">
        <f>SUMIF('actual data'!$P:$P,'KU Total'!$B9&amp;'KU Total'!$A$8&amp;'KU Total'!C$1,'actual data'!$O:$O)</f>
        <v>92767.049999999988</v>
      </c>
      <c r="D9" s="20">
        <f>SUMIF('actual data'!$P:$P,'KU Total'!$B9&amp;'KU Total'!$A$8&amp;'KU Total'!D$1,'actual data'!$O:$O)</f>
        <v>51149.31</v>
      </c>
      <c r="E9" s="20">
        <f>SUMIF('actual data'!$P:$P,'KU Total'!$B9&amp;'KU Total'!$A$8&amp;'KU Total'!E$1,'actual data'!$O:$O)</f>
        <v>0</v>
      </c>
      <c r="F9" s="20">
        <f>SUMIF('actual data'!$P:$P,'KU Total'!$B9&amp;'KU Total'!$A$8&amp;'KU Total'!F$1,'actual data'!$O:$O)</f>
        <v>0</v>
      </c>
      <c r="G9" s="20">
        <f>SUMIF('actual data'!$P:$P,'KU Total'!$B9&amp;'KU Total'!$A$8&amp;'KU Total'!G$1,'actual data'!$O:$O)</f>
        <v>0</v>
      </c>
      <c r="H9" s="20">
        <f>SUMIF('data for base'!$R:$R,'KU Total'!$B9&amp;'KU Total'!$A$8&amp;'KU Total'!H$1,'data for base'!$Q:$Q)</f>
        <v>0</v>
      </c>
      <c r="I9" s="20">
        <f>SUMIF('test yr'!V:V,'KU Total'!B9&amp;'KU Total'!A$8,'test yr'!U:U)*1000</f>
        <v>0</v>
      </c>
      <c r="J9" s="20">
        <f>SUMIF('2017 thru 2020'!$L:$L,'KU Total'!$B9&amp;'KU Total'!$A$8,'2017 thru 2020'!H:H)*1000</f>
        <v>0</v>
      </c>
      <c r="K9" s="20">
        <f>SUMIF('2017 thru 2020'!$L:$L,'KU Total'!$B9&amp;'KU Total'!$A$8,'2017 thru 2020'!I:I)*1000</f>
        <v>0</v>
      </c>
      <c r="L9" s="20">
        <f>SUMIF('2017 thru 2020'!$L:$L,'KU Total'!$B9&amp;'KU Total'!$A$8,'2017 thru 2020'!J:J)*1000</f>
        <v>0</v>
      </c>
      <c r="M9" s="20">
        <f>SUMIF('2017 thru 2020'!$L:$L,'KU Total'!$B9&amp;'KU Total'!$A$8,'2017 thru 2020'!K:K)*1000</f>
        <v>0</v>
      </c>
    </row>
    <row r="10" spans="1:13" x14ac:dyDescent="0.25">
      <c r="B10" t="s">
        <v>137</v>
      </c>
      <c r="C10" s="20">
        <f>SUMIF('actual data'!$P:$P,'KU Total'!$B10&amp;'KU Total'!$A$8&amp;'KU Total'!C$1,'actual data'!$O:$O)</f>
        <v>0</v>
      </c>
      <c r="D10" s="20">
        <f>SUMIF('actual data'!$P:$P,'KU Total'!$B10&amp;'KU Total'!$A$8&amp;'KU Total'!D$1,'actual data'!$O:$O)</f>
        <v>4414.2300000000005</v>
      </c>
      <c r="E10" s="20">
        <f>SUMIF('actual data'!$P:$P,'KU Total'!$B10&amp;'KU Total'!$A$8&amp;'KU Total'!E$1,'actual data'!$O:$O)</f>
        <v>40264.93</v>
      </c>
      <c r="F10" s="20">
        <f>SUMIF('actual data'!$P:$P,'KU Total'!$B10&amp;'KU Total'!$A$8&amp;'KU Total'!F$1,'actual data'!$O:$O)</f>
        <v>3131.24</v>
      </c>
      <c r="G10" s="20">
        <f>SUMIF('actual data'!$P:$P,'KU Total'!$B10&amp;'KU Total'!$A$8&amp;'KU Total'!G$1,'actual data'!$O:$O)</f>
        <v>0</v>
      </c>
      <c r="H10" s="20">
        <f>SUMIF('data for base'!$R:$R,'KU Total'!$B10&amp;'KU Total'!$A$8&amp;'KU Total'!H$1,'data for base'!$Q:$Q)</f>
        <v>0</v>
      </c>
      <c r="I10" s="20">
        <f>SUMIF('test yr'!V:V,'KU Total'!B10&amp;'KU Total'!A$8,'test yr'!U:U)*1000</f>
        <v>0</v>
      </c>
      <c r="J10" s="20">
        <f>SUMIF('2017 thru 2020'!$L:$L,'KU Total'!$B10&amp;'KU Total'!$A$8,'2017 thru 2020'!H:H)*1000</f>
        <v>0</v>
      </c>
      <c r="K10" s="20">
        <f>SUMIF('2017 thru 2020'!$L:$L,'KU Total'!$B10&amp;'KU Total'!$A$8,'2017 thru 2020'!I:I)*1000</f>
        <v>0</v>
      </c>
      <c r="L10" s="20">
        <f>SUMIF('2017 thru 2020'!$L:$L,'KU Total'!$B10&amp;'KU Total'!$A$8,'2017 thru 2020'!J:J)*1000</f>
        <v>0</v>
      </c>
      <c r="M10" s="20">
        <f>SUMIF('2017 thru 2020'!$L:$L,'KU Total'!$B10&amp;'KU Total'!$A$8,'2017 thru 2020'!K:K)*1000</f>
        <v>0</v>
      </c>
    </row>
    <row r="11" spans="1:13" x14ac:dyDescent="0.25">
      <c r="B11" t="s">
        <v>69</v>
      </c>
      <c r="C11" s="20">
        <f>SUMIF('actual data'!$P:$P,'KU Total'!$B11&amp;'KU Total'!$A$8&amp;'KU Total'!C$1,'actual data'!$O:$O)</f>
        <v>803655.94</v>
      </c>
      <c r="D11" s="20">
        <f>SUMIF('actual data'!$P:$P,'KU Total'!$B11&amp;'KU Total'!$A$8&amp;'KU Total'!D$1,'actual data'!$O:$O)</f>
        <v>213221.83</v>
      </c>
      <c r="E11" s="20">
        <f>SUMIF('actual data'!$P:$P,'KU Total'!$B11&amp;'KU Total'!$A$8&amp;'KU Total'!E$1,'actual data'!$O:$O)</f>
        <v>794746.48</v>
      </c>
      <c r="F11" s="20">
        <f>SUMIF('actual data'!$P:$P,'KU Total'!$B11&amp;'KU Total'!$A$8&amp;'KU Total'!F$1,'actual data'!$O:$O)</f>
        <v>283957.43000000005</v>
      </c>
      <c r="G11" s="20">
        <f>SUMIF('actual data'!$P:$P,'KU Total'!$B11&amp;'KU Total'!$A$8&amp;'KU Total'!G$1,'actual data'!$O:$O)</f>
        <v>0</v>
      </c>
      <c r="H11" s="20">
        <f>SUMIF('data for base'!$R:$R,'KU Total'!$B11&amp;'KU Total'!$A$8&amp;'KU Total'!H$1,'data for base'!$Q:$Q)</f>
        <v>0</v>
      </c>
      <c r="I11" s="20">
        <f>SUMIF('test yr'!V:V,'KU Total'!B11&amp;'KU Total'!A$8,'test yr'!U:U)*1000</f>
        <v>0</v>
      </c>
      <c r="J11" s="20">
        <f>SUMIF('2017 thru 2020'!$L:$L,'KU Total'!$B11&amp;'KU Total'!$A$8,'2017 thru 2020'!H:H)*1000</f>
        <v>0</v>
      </c>
      <c r="K11" s="20">
        <f>SUMIF('2017 thru 2020'!$L:$L,'KU Total'!$B11&amp;'KU Total'!$A$8,'2017 thru 2020'!I:I)*1000</f>
        <v>0</v>
      </c>
      <c r="L11" s="20">
        <f>SUMIF('2017 thru 2020'!$L:$L,'KU Total'!$B11&amp;'KU Total'!$A$8,'2017 thru 2020'!J:J)*1000</f>
        <v>0</v>
      </c>
      <c r="M11" s="20">
        <f>SUMIF('2017 thru 2020'!$L:$L,'KU Total'!$B11&amp;'KU Total'!$A$8,'2017 thru 2020'!K:K)*1000</f>
        <v>0</v>
      </c>
    </row>
    <row r="12" spans="1:13" x14ac:dyDescent="0.25">
      <c r="B12" t="s">
        <v>74</v>
      </c>
      <c r="C12" s="20">
        <f>SUMIF('actual data'!$P:$P,'KU Total'!$B12&amp;'KU Total'!$A$8&amp;'KU Total'!C$1,'actual data'!$O:$O)</f>
        <v>261329.13000000003</v>
      </c>
      <c r="D12" s="20">
        <f>SUMIF('actual data'!$P:$P,'KU Total'!$B12&amp;'KU Total'!$A$8&amp;'KU Total'!D$1,'actual data'!$O:$O)</f>
        <v>14348.2</v>
      </c>
      <c r="E12" s="20">
        <f>SUMIF('actual data'!$P:$P,'KU Total'!$B12&amp;'KU Total'!$A$8&amp;'KU Total'!E$1,'actual data'!$O:$O)</f>
        <v>96096.599999999991</v>
      </c>
      <c r="F12" s="20">
        <f>SUMIF('actual data'!$P:$P,'KU Total'!$B12&amp;'KU Total'!$A$8&amp;'KU Total'!F$1,'actual data'!$O:$O)</f>
        <v>8196.7999999999993</v>
      </c>
      <c r="G12" s="20">
        <f>SUMIF('actual data'!$P:$P,'KU Total'!$B12&amp;'KU Total'!$A$8&amp;'KU Total'!G$1,'actual data'!$O:$O)</f>
        <v>0</v>
      </c>
      <c r="H12" s="20">
        <f>SUMIF('data for base'!$R:$R,'KU Total'!$B12&amp;'KU Total'!$A$8&amp;'KU Total'!H$1,'data for base'!$Q:$Q)</f>
        <v>0</v>
      </c>
      <c r="I12" s="20">
        <f>SUMIF('test yr'!V:V,'KU Total'!B12&amp;'KU Total'!A$8,'test yr'!U:U)*1000</f>
        <v>0</v>
      </c>
      <c r="J12" s="20">
        <f>SUMIF('2017 thru 2020'!$L:$L,'KU Total'!$B12&amp;'KU Total'!$A$8,'2017 thru 2020'!H:H)*1000</f>
        <v>0</v>
      </c>
      <c r="K12" s="20">
        <f>SUMIF('2017 thru 2020'!$L:$L,'KU Total'!$B12&amp;'KU Total'!$A$8,'2017 thru 2020'!I:I)*1000</f>
        <v>0</v>
      </c>
      <c r="L12" s="20">
        <f>SUMIF('2017 thru 2020'!$L:$L,'KU Total'!$B12&amp;'KU Total'!$A$8,'2017 thru 2020'!J:J)*1000</f>
        <v>0</v>
      </c>
      <c r="M12" s="20">
        <f>SUMIF('2017 thru 2020'!$L:$L,'KU Total'!$B12&amp;'KU Total'!$A$8,'2017 thru 2020'!K:K)*1000</f>
        <v>0</v>
      </c>
    </row>
    <row r="13" spans="1:13" x14ac:dyDescent="0.25">
      <c r="B13" t="s">
        <v>140</v>
      </c>
      <c r="C13" s="20">
        <f>SUMIF('actual data'!$P:$P,'KU Total'!$B13&amp;'KU Total'!$A$8&amp;'KU Total'!C$1,'actual data'!$O:$O)</f>
        <v>369.41</v>
      </c>
      <c r="D13" s="20">
        <f>SUMIF('actual data'!$P:$P,'KU Total'!$B13&amp;'KU Total'!$A$8&amp;'KU Total'!D$1,'actual data'!$O:$O)</f>
        <v>0</v>
      </c>
      <c r="E13" s="20">
        <f>SUMIF('actual data'!$P:$P,'KU Total'!$B13&amp;'KU Total'!$A$8&amp;'KU Total'!E$1,'actual data'!$O:$O)</f>
        <v>0</v>
      </c>
      <c r="F13" s="20">
        <f>SUMIF('actual data'!$P:$P,'KU Total'!$B13&amp;'KU Total'!$A$8&amp;'KU Total'!F$1,'actual data'!$O:$O)</f>
        <v>0</v>
      </c>
      <c r="G13" s="20">
        <f>SUMIF('actual data'!$P:$P,'KU Total'!$B13&amp;'KU Total'!$A$8&amp;'KU Total'!G$1,'actual data'!$O:$O)</f>
        <v>0</v>
      </c>
      <c r="H13" s="20">
        <f>SUMIF('data for base'!$R:$R,'KU Total'!$B13&amp;'KU Total'!$A$8&amp;'KU Total'!H$1,'data for base'!$Q:$Q)</f>
        <v>0</v>
      </c>
      <c r="I13" s="20">
        <f>SUMIF('test yr'!V:V,'KU Total'!B13&amp;'KU Total'!A$8,'test yr'!U:U)*1000</f>
        <v>0</v>
      </c>
      <c r="J13" s="20">
        <f>SUMIF('2017 thru 2020'!$L:$L,'KU Total'!$B13&amp;'KU Total'!$A$8,'2017 thru 2020'!H:H)*1000</f>
        <v>0</v>
      </c>
      <c r="K13" s="20">
        <f>SUMIF('2017 thru 2020'!$L:$L,'KU Total'!$B13&amp;'KU Total'!$A$8,'2017 thru 2020'!I:I)*1000</f>
        <v>0</v>
      </c>
      <c r="L13" s="20">
        <f>SUMIF('2017 thru 2020'!$L:$L,'KU Total'!$B13&amp;'KU Total'!$A$8,'2017 thru 2020'!J:J)*1000</f>
        <v>0</v>
      </c>
      <c r="M13" s="20">
        <f>SUMIF('2017 thru 2020'!$L:$L,'KU Total'!$B13&amp;'KU Total'!$A$8,'2017 thru 2020'!K:K)*1000</f>
        <v>0</v>
      </c>
    </row>
    <row r="14" spans="1:13" x14ac:dyDescent="0.25">
      <c r="A14" s="16" t="s">
        <v>36</v>
      </c>
      <c r="B14" t="s">
        <v>141</v>
      </c>
      <c r="C14" s="20">
        <f>SUMIF('actual data'!$P:$P,'KU Total'!$B14&amp;'KU Total'!$A$14&amp;'KU Total'!C$1,'actual data'!$O:$O)</f>
        <v>0</v>
      </c>
      <c r="D14" s="20">
        <f>SUMIF('actual data'!$P:$P,'KU Total'!$B14&amp;'KU Total'!$A$14&amp;'KU Total'!D$1,'actual data'!$O:$O)</f>
        <v>92783.19</v>
      </c>
      <c r="E14" s="20">
        <f>SUMIF('actual data'!$P:$P,'KU Total'!$B14&amp;'KU Total'!$A$14&amp;'KU Total'!E$1,'actual data'!$O:$O)</f>
        <v>0</v>
      </c>
      <c r="F14" s="20">
        <f>SUMIF('actual data'!$P:$P,'KU Total'!$B14&amp;'KU Total'!$A$14&amp;'KU Total'!F$1,'actual data'!$O:$O)</f>
        <v>0</v>
      </c>
      <c r="G14" s="20">
        <f>SUMIF('actual data'!$P:$P,'KU Total'!$B14&amp;'KU Total'!$A$14&amp;'KU Total'!G$1,'actual data'!$O:$O)</f>
        <v>0</v>
      </c>
      <c r="H14" s="20">
        <f>SUMIF('data for base'!$R:$R,'KU Total'!$B14&amp;'KU Total'!$A$14&amp;'KU Total'!H$1,'data for base'!$Q:$Q)</f>
        <v>0</v>
      </c>
      <c r="I14" s="20">
        <f>SUMIF('test yr'!V:V,'KU Total'!B14&amp;'KU Total'!A$14,'test yr'!U:U)*1000</f>
        <v>0</v>
      </c>
      <c r="J14" s="20">
        <f>SUMIF('2017 thru 2020'!$L:$L,'KU Total'!$B14&amp;'KU Total'!$A$14,'2017 thru 2020'!H:H)*1000</f>
        <v>0</v>
      </c>
      <c r="K14" s="20">
        <f>SUMIF('2017 thru 2020'!$L:$L,'KU Total'!$B14&amp;'KU Total'!$A$14,'2017 thru 2020'!I:I)*1000</f>
        <v>0</v>
      </c>
      <c r="L14" s="20">
        <f>SUMIF('2017 thru 2020'!$L:$L,'KU Total'!$B14&amp;'KU Total'!$A$14,'2017 thru 2020'!J:J)*1000</f>
        <v>0</v>
      </c>
      <c r="M14" s="20">
        <f>SUMIF('2017 thru 2020'!$L:$L,'KU Total'!$B14&amp;'KU Total'!$A$14,'2017 thru 2020'!K:K)*1000</f>
        <v>0</v>
      </c>
    </row>
    <row r="15" spans="1:13" x14ac:dyDescent="0.25">
      <c r="B15" t="s">
        <v>137</v>
      </c>
      <c r="C15" s="20">
        <f>SUMIF('actual data'!$P:$P,'KU Total'!$B15&amp;'KU Total'!$A$14&amp;'KU Total'!C$1,'actual data'!$O:$O)</f>
        <v>219.43</v>
      </c>
      <c r="D15" s="20">
        <f>SUMIF('actual data'!$P:$P,'KU Total'!$B15&amp;'KU Total'!$A$14&amp;'KU Total'!D$1,'actual data'!$O:$O)</f>
        <v>28528.58</v>
      </c>
      <c r="E15" s="20">
        <f>SUMIF('actual data'!$P:$P,'KU Total'!$B15&amp;'KU Total'!$A$14&amp;'KU Total'!E$1,'actual data'!$O:$O)</f>
        <v>48385.91</v>
      </c>
      <c r="F15" s="20">
        <f>SUMIF('actual data'!$P:$P,'KU Total'!$B15&amp;'KU Total'!$A$14&amp;'KU Total'!F$1,'actual data'!$O:$O)</f>
        <v>0</v>
      </c>
      <c r="G15" s="20">
        <f>SUMIF('actual data'!$P:$P,'KU Total'!$B15&amp;'KU Total'!$A$14&amp;'KU Total'!G$1,'actual data'!$O:$O)</f>
        <v>0</v>
      </c>
      <c r="H15" s="20">
        <f>SUMIF('data for base'!$R:$R,'KU Total'!$B15&amp;'KU Total'!$A$14&amp;'KU Total'!H$1,'data for base'!$Q:$Q)</f>
        <v>0</v>
      </c>
      <c r="I15" s="20">
        <f>SUMIF('test yr'!V:V,'KU Total'!B15&amp;'KU Total'!A$14,'test yr'!U:U)*1000</f>
        <v>0</v>
      </c>
      <c r="J15" s="20">
        <f>SUMIF('2017 thru 2020'!$L:$L,'KU Total'!$B15&amp;'KU Total'!$A$14,'2017 thru 2020'!H:H)*1000</f>
        <v>0</v>
      </c>
      <c r="K15" s="20">
        <f>SUMIF('2017 thru 2020'!$L:$L,'KU Total'!$B15&amp;'KU Total'!$A$14,'2017 thru 2020'!I:I)*1000</f>
        <v>0</v>
      </c>
      <c r="L15" s="20">
        <f>SUMIF('2017 thru 2020'!$L:$L,'KU Total'!$B15&amp;'KU Total'!$A$14,'2017 thru 2020'!J:J)*1000</f>
        <v>0</v>
      </c>
      <c r="M15" s="20">
        <f>SUMIF('2017 thru 2020'!$L:$L,'KU Total'!$B15&amp;'KU Total'!$A$14,'2017 thru 2020'!K:K)*1000</f>
        <v>0</v>
      </c>
    </row>
    <row r="16" spans="1:13" x14ac:dyDescent="0.25">
      <c r="B16" t="s">
        <v>69</v>
      </c>
      <c r="C16" s="20">
        <f>SUMIF('actual data'!$P:$P,'KU Total'!$B16&amp;'KU Total'!$A$14&amp;'KU Total'!C$1,'actual data'!$O:$O)</f>
        <v>337513.61</v>
      </c>
      <c r="D16" s="20">
        <f>SUMIF('actual data'!$P:$P,'KU Total'!$B16&amp;'KU Total'!$A$14&amp;'KU Total'!D$1,'actual data'!$O:$O)</f>
        <v>953012.71</v>
      </c>
      <c r="E16" s="20">
        <f>SUMIF('actual data'!$P:$P,'KU Total'!$B16&amp;'KU Total'!$A$14&amp;'KU Total'!E$1,'actual data'!$O:$O)</f>
        <v>742579.11</v>
      </c>
      <c r="F16" s="20">
        <f>SUMIF('actual data'!$P:$P,'KU Total'!$B16&amp;'KU Total'!$A$14&amp;'KU Total'!F$1,'actual data'!$O:$O)</f>
        <v>780065.19000000006</v>
      </c>
      <c r="G16" s="20">
        <f>SUMIF('actual data'!$P:$P,'KU Total'!$B16&amp;'KU Total'!$A$14&amp;'KU Total'!G$1,'actual data'!$O:$O)</f>
        <v>0</v>
      </c>
      <c r="H16" s="20">
        <f>SUMIF('data for base'!$R:$R,'KU Total'!$B16&amp;'KU Total'!$A$14&amp;'KU Total'!H$1,'data for base'!$Q:$Q)</f>
        <v>0</v>
      </c>
      <c r="I16" s="20">
        <f>SUMIF('test yr'!V:V,'KU Total'!B16&amp;'KU Total'!A$14,'test yr'!U:U)*1000</f>
        <v>0</v>
      </c>
      <c r="J16" s="20">
        <f>SUMIF('2017 thru 2020'!$L:$L,'KU Total'!$B16&amp;'KU Total'!$A$14,'2017 thru 2020'!H:H)*1000</f>
        <v>0</v>
      </c>
      <c r="K16" s="20">
        <f>SUMIF('2017 thru 2020'!$L:$L,'KU Total'!$B16&amp;'KU Total'!$A$14,'2017 thru 2020'!I:I)*1000</f>
        <v>0</v>
      </c>
      <c r="L16" s="20">
        <f>SUMIF('2017 thru 2020'!$L:$L,'KU Total'!$B16&amp;'KU Total'!$A$14,'2017 thru 2020'!J:J)*1000</f>
        <v>0</v>
      </c>
      <c r="M16" s="20">
        <f>SUMIF('2017 thru 2020'!$L:$L,'KU Total'!$B16&amp;'KU Total'!$A$14,'2017 thru 2020'!K:K)*1000</f>
        <v>0</v>
      </c>
    </row>
    <row r="17" spans="1:14" x14ac:dyDescent="0.25">
      <c r="B17" t="s">
        <v>74</v>
      </c>
      <c r="C17" s="20">
        <f>SUMIF('actual data'!$P:$P,'KU Total'!$B17&amp;'KU Total'!$A$14&amp;'KU Total'!C$1,'actual data'!$O:$O)</f>
        <v>23283.83</v>
      </c>
      <c r="D17" s="20">
        <f>SUMIF('actual data'!$P:$P,'KU Total'!$B17&amp;'KU Total'!$A$14&amp;'KU Total'!D$1,'actual data'!$O:$O)</f>
        <v>105371.70999999999</v>
      </c>
      <c r="E17" s="20">
        <f>SUMIF('actual data'!$P:$P,'KU Total'!$B17&amp;'KU Total'!$A$14&amp;'KU Total'!E$1,'actual data'!$O:$O)</f>
        <v>92238.17</v>
      </c>
      <c r="F17" s="20">
        <f>SUMIF('actual data'!$P:$P,'KU Total'!$B17&amp;'KU Total'!$A$14&amp;'KU Total'!F$1,'actual data'!$O:$O)</f>
        <v>41982.5</v>
      </c>
      <c r="G17" s="20">
        <f>SUMIF('actual data'!$P:$P,'KU Total'!$B17&amp;'KU Total'!$A$14&amp;'KU Total'!G$1,'actual data'!$O:$O)</f>
        <v>0</v>
      </c>
      <c r="H17" s="20">
        <f>SUMIF('data for base'!$R:$R,'KU Total'!$B17&amp;'KU Total'!$A$14&amp;'KU Total'!H$1,'data for base'!$Q:$Q)</f>
        <v>0</v>
      </c>
      <c r="I17" s="20">
        <f>SUMIF('test yr'!V:V,'KU Total'!B17&amp;'KU Total'!A$14,'test yr'!U:U)*1000</f>
        <v>0</v>
      </c>
      <c r="J17" s="20">
        <f>SUMIF('2017 thru 2020'!$L:$L,'KU Total'!$B17&amp;'KU Total'!$A$14,'2017 thru 2020'!H:H)*1000</f>
        <v>0</v>
      </c>
      <c r="K17" s="20">
        <f>SUMIF('2017 thru 2020'!$L:$L,'KU Total'!$B17&amp;'KU Total'!$A$14,'2017 thru 2020'!I:I)*1000</f>
        <v>0</v>
      </c>
      <c r="L17" s="20">
        <f>SUMIF('2017 thru 2020'!$L:$L,'KU Total'!$B17&amp;'KU Total'!$A$14,'2017 thru 2020'!J:J)*1000</f>
        <v>0</v>
      </c>
      <c r="M17" s="20">
        <f>SUMIF('2017 thru 2020'!$L:$L,'KU Total'!$B17&amp;'KU Total'!$A$14,'2017 thru 2020'!K:K)*1000</f>
        <v>0</v>
      </c>
    </row>
    <row r="18" spans="1:14" x14ac:dyDescent="0.25">
      <c r="B18" t="s">
        <v>140</v>
      </c>
      <c r="C18" s="20">
        <f>SUMIF('actual data'!$P:$P,'KU Total'!$B18&amp;'KU Total'!$A$14&amp;'KU Total'!C$1,'actual data'!$O:$O)</f>
        <v>0</v>
      </c>
      <c r="D18" s="20">
        <f>SUMIF('actual data'!$P:$P,'KU Total'!$B18&amp;'KU Total'!$A$14&amp;'KU Total'!D$1,'actual data'!$O:$O)</f>
        <v>18167.810000000001</v>
      </c>
      <c r="E18" s="20">
        <f>SUMIF('actual data'!$P:$P,'KU Total'!$B18&amp;'KU Total'!$A$14&amp;'KU Total'!E$1,'actual data'!$O:$O)</f>
        <v>3955.06</v>
      </c>
      <c r="F18" s="20">
        <f>SUMIF('actual data'!$P:$P,'KU Total'!$B18&amp;'KU Total'!$A$14&amp;'KU Total'!F$1,'actual data'!$O:$O)</f>
        <v>562.81999999999994</v>
      </c>
      <c r="G18" s="20">
        <f>SUMIF('actual data'!$P:$P,'KU Total'!$B18&amp;'KU Total'!$A$14&amp;'KU Total'!G$1,'actual data'!$O:$O)</f>
        <v>0</v>
      </c>
      <c r="H18" s="20">
        <f>SUMIF('data for base'!$R:$R,'KU Total'!$B18&amp;'KU Total'!$A$14&amp;'KU Total'!H$1,'data for base'!$Q:$Q)</f>
        <v>0</v>
      </c>
      <c r="I18" s="20">
        <f>SUMIF('test yr'!V:V,'KU Total'!B18&amp;'KU Total'!A$14,'test yr'!U:U)*1000</f>
        <v>0</v>
      </c>
      <c r="J18" s="20">
        <f>SUMIF('2017 thru 2020'!$L:$L,'KU Total'!$B18&amp;'KU Total'!$A$14,'2017 thru 2020'!H:H)*1000</f>
        <v>0</v>
      </c>
      <c r="K18" s="20">
        <f>SUMIF('2017 thru 2020'!$L:$L,'KU Total'!$B18&amp;'KU Total'!$A$14,'2017 thru 2020'!I:I)*1000</f>
        <v>0</v>
      </c>
      <c r="L18" s="20">
        <f>SUMIF('2017 thru 2020'!$L:$L,'KU Total'!$B18&amp;'KU Total'!$A$14,'2017 thru 2020'!J:J)*1000</f>
        <v>0</v>
      </c>
      <c r="M18" s="20">
        <f>SUMIF('2017 thru 2020'!$L:$L,'KU Total'!$B18&amp;'KU Total'!$A$14,'2017 thru 2020'!K:K)*1000</f>
        <v>0</v>
      </c>
    </row>
    <row r="19" spans="1:14" x14ac:dyDescent="0.25">
      <c r="A19" s="16" t="s">
        <v>43</v>
      </c>
      <c r="B19" t="s">
        <v>75</v>
      </c>
      <c r="C19" s="20">
        <f>SUMIF('actual data'!$P:$P,'KU Total'!$B19&amp;'KU Total'!$A$19&amp;'KU Total'!C$1,'actual data'!$O:$O)</f>
        <v>76626.53</v>
      </c>
      <c r="D19" s="20">
        <f>SUMIF('actual data'!$P:$P,'KU Total'!$B19&amp;'KU Total'!$A$19&amp;'KU Total'!D$1,'actual data'!$O:$O)</f>
        <v>62542.58</v>
      </c>
      <c r="E19" s="20">
        <f>SUMIF('actual data'!$P:$P,'KU Total'!$B19&amp;'KU Total'!$A$19&amp;'KU Total'!E$1,'actual data'!$O:$O)</f>
        <v>0</v>
      </c>
      <c r="F19" s="20">
        <f>SUMIF('actual data'!$P:$P,'KU Total'!$B19&amp;'KU Total'!$A$19&amp;'KU Total'!F$1,'actual data'!$O:$O)</f>
        <v>270023.34000000003</v>
      </c>
      <c r="G19" s="20">
        <f>SUMIF('actual data'!$P:$P,'KU Total'!$B19&amp;'KU Total'!$A$19&amp;'KU Total'!G$1,'actual data'!$O:$O)</f>
        <v>0</v>
      </c>
      <c r="H19" s="20">
        <f>SUMIF('data for base'!$R:$R,'KU Total'!$B19&amp;'KU Total'!$A$19&amp;'KU Total'!H$1,'data for base'!$Q:$Q)</f>
        <v>30000</v>
      </c>
      <c r="I19" s="20">
        <f>SUMIF('test yr'!V:V,'KU Total'!B19&amp;'KU Total'!A$19,'test yr'!U:U)*1000</f>
        <v>250000</v>
      </c>
      <c r="J19" s="20">
        <f>SUMIF('2017 thru 2020'!$L:$L,'KU Total'!$B19&amp;'KU Total'!$A$19,'2017 thru 2020'!H:H)*1000</f>
        <v>0</v>
      </c>
      <c r="K19" s="20">
        <f>SUMIF('2017 thru 2020'!$L:$L,'KU Total'!$B19&amp;'KU Total'!$A$19,'2017 thru 2020'!I:I)*1000</f>
        <v>250000</v>
      </c>
      <c r="L19" s="20">
        <f>SUMIF('2017 thru 2020'!$L:$L,'KU Total'!$B19&amp;'KU Total'!$A$19,'2017 thru 2020'!J:J)*1000</f>
        <v>0</v>
      </c>
      <c r="M19" s="20">
        <f>SUMIF('2017 thru 2020'!$L:$L,'KU Total'!$B19&amp;'KU Total'!$A$19,'2017 thru 2020'!K:K)*1000</f>
        <v>0</v>
      </c>
    </row>
    <row r="20" spans="1:14" x14ac:dyDescent="0.25">
      <c r="B20" t="s">
        <v>137</v>
      </c>
      <c r="C20" s="20">
        <f>SUMIF('actual data'!$P:$P,'KU Total'!$B20&amp;'KU Total'!$A$19&amp;'KU Total'!C$1,'actual data'!$O:$O)</f>
        <v>0</v>
      </c>
      <c r="D20" s="20">
        <f>SUMIF('actual data'!$P:$P,'KU Total'!$B20&amp;'KU Total'!$A$19&amp;'KU Total'!D$1,'actual data'!$O:$O)</f>
        <v>0</v>
      </c>
      <c r="E20" s="20">
        <f>SUMIF('actual data'!$P:$P,'KU Total'!$B20&amp;'KU Total'!$A$19&amp;'KU Total'!E$1,'actual data'!$O:$O)</f>
        <v>0</v>
      </c>
      <c r="F20" s="20">
        <f>SUMIF('actual data'!$P:$P,'KU Total'!$B20&amp;'KU Total'!$A$19&amp;'KU Total'!F$1,'actual data'!$O:$O)</f>
        <v>32425.060000000005</v>
      </c>
      <c r="G20" s="20">
        <f>SUMIF('actual data'!$P:$P,'KU Total'!$B20&amp;'KU Total'!$A$19&amp;'KU Total'!G$1,'actual data'!$O:$O)</f>
        <v>2932.97</v>
      </c>
      <c r="H20" s="20">
        <f>SUMIF('data for base'!$R:$R,'KU Total'!$B20&amp;'KU Total'!$A$19&amp;'KU Total'!H$1,'data for base'!$Q:$Q)</f>
        <v>591.23</v>
      </c>
      <c r="I20" s="20">
        <f>SUMIF('test yr'!V:V,'KU Total'!B20&amp;'KU Total'!A$19,'test yr'!U:U)*1000</f>
        <v>0</v>
      </c>
      <c r="J20" s="20">
        <f>SUMIF('2017 thru 2020'!$L:$L,'KU Total'!$B20&amp;'KU Total'!$A$19,'2017 thru 2020'!H:H)*1000</f>
        <v>0</v>
      </c>
      <c r="K20" s="20">
        <f>SUMIF('2017 thru 2020'!$L:$L,'KU Total'!$B20&amp;'KU Total'!$A$19,'2017 thru 2020'!I:I)*1000</f>
        <v>0</v>
      </c>
      <c r="L20" s="20">
        <f>SUMIF('2017 thru 2020'!$L:$L,'KU Total'!$B20&amp;'KU Total'!$A$19,'2017 thru 2020'!J:J)*1000</f>
        <v>0</v>
      </c>
      <c r="M20" s="20">
        <f>SUMIF('2017 thru 2020'!$L:$L,'KU Total'!$B20&amp;'KU Total'!$A$19,'2017 thru 2020'!K:K)*1000</f>
        <v>0</v>
      </c>
    </row>
    <row r="21" spans="1:14" x14ac:dyDescent="0.25">
      <c r="B21" t="s">
        <v>69</v>
      </c>
      <c r="C21" s="20">
        <f>SUMIF('actual data'!$P:$P,'KU Total'!$B21&amp;'KU Total'!$A$19&amp;'KU Total'!C$1,'actual data'!$O:$O)</f>
        <v>595585.42999999993</v>
      </c>
      <c r="D21" s="20">
        <f>SUMIF('actual data'!$P:$P,'KU Total'!$B21&amp;'KU Total'!$A$19&amp;'KU Total'!D$1,'actual data'!$O:$O)</f>
        <v>358481.31</v>
      </c>
      <c r="E21" s="20">
        <f>SUMIF('actual data'!$P:$P,'KU Total'!$B21&amp;'KU Total'!$A$19&amp;'KU Total'!E$1,'actual data'!$O:$O)</f>
        <v>389715.17000000004</v>
      </c>
      <c r="F21" s="20">
        <f>SUMIF('actual data'!$P:$P,'KU Total'!$B21&amp;'KU Total'!$A$19&amp;'KU Total'!F$1,'actual data'!$O:$O)</f>
        <v>875372.48999999976</v>
      </c>
      <c r="G21" s="20">
        <f>SUMIF('actual data'!$P:$P,'KU Total'!$B21&amp;'KU Total'!$A$19&amp;'KU Total'!G$1,'actual data'!$O:$O)</f>
        <v>482502.50999999989</v>
      </c>
      <c r="H21" s="20">
        <f>SUMIF('data for base'!$R:$R,'KU Total'!$B21&amp;'KU Total'!$A$19&amp;'KU Total'!H$1,'data for base'!$Q:$Q)</f>
        <v>454990.24999999994</v>
      </c>
      <c r="I21" s="20">
        <f>SUMIF('test yr'!V:V,'KU Total'!B21&amp;'KU Total'!A$19,'test yr'!U:U)*1000</f>
        <v>508000</v>
      </c>
      <c r="J21" s="20">
        <f>SUMIF('2017 thru 2020'!$L:$L,'KU Total'!$B21&amp;'KU Total'!$A$19,'2017 thru 2020'!H:H)*1000</f>
        <v>430000</v>
      </c>
      <c r="K21" s="20">
        <f>SUMIF('2017 thru 2020'!$L:$L,'KU Total'!$B21&amp;'KU Total'!$A$19,'2017 thru 2020'!I:I)*1000</f>
        <v>508000</v>
      </c>
      <c r="L21" s="20">
        <f>SUMIF('2017 thru 2020'!$L:$L,'KU Total'!$B21&amp;'KU Total'!$A$19,'2017 thru 2020'!J:J)*1000</f>
        <v>504000</v>
      </c>
      <c r="M21" s="20">
        <f>SUMIF('2017 thru 2020'!$L:$L,'KU Total'!$B21&amp;'KU Total'!$A$19,'2017 thru 2020'!K:K)*1000</f>
        <v>1008000</v>
      </c>
    </row>
    <row r="22" spans="1:14" x14ac:dyDescent="0.25">
      <c r="B22" t="s">
        <v>74</v>
      </c>
      <c r="C22" s="20">
        <f>SUMIF('actual data'!$P:$P,'KU Total'!$B22&amp;'KU Total'!$A$19&amp;'KU Total'!C$1,'actual data'!$O:$O)</f>
        <v>138432.39000000001</v>
      </c>
      <c r="D22" s="20">
        <f>SUMIF('actual data'!$P:$P,'KU Total'!$B22&amp;'KU Total'!$A$19&amp;'KU Total'!D$1,'actual data'!$O:$O)</f>
        <v>45311.45</v>
      </c>
      <c r="E22" s="20">
        <f>SUMIF('actual data'!$P:$P,'KU Total'!$B22&amp;'KU Total'!$A$19&amp;'KU Total'!E$1,'actual data'!$O:$O)</f>
        <v>31138.53</v>
      </c>
      <c r="F22" s="20">
        <f>SUMIF('actual data'!$P:$P,'KU Total'!$B22&amp;'KU Total'!$A$19&amp;'KU Total'!F$1,'actual data'!$O:$O)</f>
        <v>3199094.66</v>
      </c>
      <c r="G22" s="20">
        <f>SUMIF('actual data'!$P:$P,'KU Total'!$B22&amp;'KU Total'!$A$19&amp;'KU Total'!G$1,'actual data'!$O:$O)</f>
        <v>849040.8899999999</v>
      </c>
      <c r="H22" s="20">
        <f>SUMIF('data for base'!$R:$R,'KU Total'!$B22&amp;'KU Total'!$A$19&amp;'KU Total'!H$1,'data for base'!$Q:$Q)</f>
        <v>816170.78999999992</v>
      </c>
      <c r="I22" s="20">
        <f>SUMIF('test yr'!V:V,'KU Total'!B22&amp;'KU Total'!A$19,'test yr'!U:U)*1000</f>
        <v>0</v>
      </c>
      <c r="J22" s="20">
        <f>SUMIF('2017 thru 2020'!$L:$L,'KU Total'!$B22&amp;'KU Total'!$A$19,'2017 thru 2020'!H:H)*1000</f>
        <v>0</v>
      </c>
      <c r="K22" s="20">
        <f>SUMIF('2017 thru 2020'!$L:$L,'KU Total'!$B22&amp;'KU Total'!$A$19,'2017 thru 2020'!I:I)*1000</f>
        <v>0</v>
      </c>
      <c r="L22" s="20">
        <f>SUMIF('2017 thru 2020'!$L:$L,'KU Total'!$B22&amp;'KU Total'!$A$19,'2017 thru 2020'!J:J)*1000</f>
        <v>0</v>
      </c>
      <c r="M22" s="20">
        <f>SUMIF('2017 thru 2020'!$L:$L,'KU Total'!$B22&amp;'KU Total'!$A$19,'2017 thru 2020'!K:K)*1000</f>
        <v>0</v>
      </c>
    </row>
    <row r="23" spans="1:14" x14ac:dyDescent="0.25">
      <c r="A23" s="16" t="s">
        <v>40</v>
      </c>
      <c r="B23" t="s">
        <v>75</v>
      </c>
      <c r="C23" s="20">
        <f>SUMIF('actual data'!$P:$P,'KU Total'!$B23&amp;'KU Total'!$A$23&amp;'KU Total'!C$1,'actual data'!$O:$O)</f>
        <v>183770.91000000003</v>
      </c>
      <c r="D23" s="20">
        <f>SUMIF('actual data'!$P:$P,'KU Total'!$B23&amp;'KU Total'!$A$23&amp;'KU Total'!D$1,'actual data'!$O:$O)</f>
        <v>110888.99</v>
      </c>
      <c r="E23" s="20">
        <f>SUMIF('actual data'!$P:$P,'KU Total'!$B23&amp;'KU Total'!$A$23&amp;'KU Total'!E$1,'actual data'!$O:$O)</f>
        <v>179292</v>
      </c>
      <c r="F23" s="20">
        <f>SUMIF('actual data'!$P:$P,'KU Total'!$B23&amp;'KU Total'!$A$23&amp;'KU Total'!F$1,'actual data'!$O:$O)</f>
        <v>-196266</v>
      </c>
      <c r="G23" s="20">
        <f>SUMIF('actual data'!$P:$P,'KU Total'!$B23&amp;'KU Total'!$A$23&amp;'KU Total'!G$1,'actual data'!$O:$O)</f>
        <v>-8531.9999999999854</v>
      </c>
      <c r="H23" s="20">
        <f>SUMIF('data for base'!$R:$R,'KU Total'!$B23&amp;'KU Total'!$A$23&amp;'KU Total'!H$1,'data for base'!$Q:$Q)</f>
        <v>47216.400000000038</v>
      </c>
      <c r="I23" s="20">
        <f>SUMIF('test yr'!V:V,'KU Total'!B23&amp;'KU Total'!A$23,'test yr'!U:U)*1000</f>
        <v>852000</v>
      </c>
      <c r="J23" s="20">
        <f>SUMIF('2017 thru 2020'!$L:$L,'KU Total'!$B23&amp;'KU Total'!$A$23,'2017 thru 2020'!H:H)*1000</f>
        <v>0</v>
      </c>
      <c r="K23" s="20">
        <f>SUMIF('2017 thru 2020'!$L:$L,'KU Total'!$B23&amp;'KU Total'!$A$23,'2017 thru 2020'!I:I)*1000</f>
        <v>852000</v>
      </c>
      <c r="L23" s="20">
        <f>SUMIF('2017 thru 2020'!$L:$L,'KU Total'!$B23&amp;'KU Total'!$A$23,'2017 thru 2020'!J:J)*1000</f>
        <v>0</v>
      </c>
      <c r="M23" s="20">
        <f>SUMIF('2017 thru 2020'!$L:$L,'KU Total'!$B23&amp;'KU Total'!$A$23,'2017 thru 2020'!K:K)*1000</f>
        <v>0</v>
      </c>
    </row>
    <row r="24" spans="1:14" x14ac:dyDescent="0.25">
      <c r="B24" t="s">
        <v>137</v>
      </c>
      <c r="C24" s="20">
        <f>SUMIF('actual data'!$P:$P,'KU Total'!$B24&amp;'KU Total'!$A$23&amp;'KU Total'!C$1,'actual data'!$O:$O)</f>
        <v>0</v>
      </c>
      <c r="D24" s="20">
        <f>SUMIF('actual data'!$P:$P,'KU Total'!$B24&amp;'KU Total'!$A$23&amp;'KU Total'!D$1,'actual data'!$O:$O)</f>
        <v>0</v>
      </c>
      <c r="E24" s="20">
        <f>SUMIF('actual data'!$P:$P,'KU Total'!$B24&amp;'KU Total'!$A$23&amp;'KU Total'!E$1,'actual data'!$O:$O)</f>
        <v>6112.35</v>
      </c>
      <c r="F24" s="20">
        <f>SUMIF('actual data'!$P:$P,'KU Total'!$B24&amp;'KU Total'!$A$23&amp;'KU Total'!F$1,'actual data'!$O:$O)</f>
        <v>0</v>
      </c>
      <c r="G24" s="20">
        <f>SUMIF('actual data'!$P:$P,'KU Total'!$B24&amp;'KU Total'!$A$23&amp;'KU Total'!G$1,'actual data'!$O:$O)</f>
        <v>0</v>
      </c>
      <c r="H24" s="20">
        <f>SUMIF('data for base'!$R:$R,'KU Total'!$B24&amp;'KU Total'!$A$23&amp;'KU Total'!H$1,'data for base'!$Q:$Q)</f>
        <v>0</v>
      </c>
      <c r="I24" s="20">
        <f>SUMIF('test yr'!V:V,'KU Total'!B24&amp;'KU Total'!A$23,'test yr'!U:U)*1000</f>
        <v>0</v>
      </c>
      <c r="J24" s="20">
        <f>SUMIF('2017 thru 2020'!$L:$L,'KU Total'!$B24&amp;'KU Total'!$A$23,'2017 thru 2020'!H:H)*1000</f>
        <v>0</v>
      </c>
      <c r="K24" s="20">
        <f>SUMIF('2017 thru 2020'!$L:$L,'KU Total'!$B24&amp;'KU Total'!$A$23,'2017 thru 2020'!I:I)*1000</f>
        <v>0</v>
      </c>
      <c r="L24" s="20">
        <f>SUMIF('2017 thru 2020'!$L:$L,'KU Total'!$B24&amp;'KU Total'!$A$23,'2017 thru 2020'!J:J)*1000</f>
        <v>0</v>
      </c>
      <c r="M24" s="20">
        <f>SUMIF('2017 thru 2020'!$L:$L,'KU Total'!$B24&amp;'KU Total'!$A$23,'2017 thru 2020'!K:K)*1000</f>
        <v>0</v>
      </c>
    </row>
    <row r="25" spans="1:14" x14ac:dyDescent="0.25">
      <c r="B25" t="s">
        <v>69</v>
      </c>
      <c r="C25" s="20">
        <f>SUMIF('actual data'!$P:$P,'KU Total'!$B25&amp;'KU Total'!$A$23&amp;'KU Total'!C$1,'actual data'!$O:$O)</f>
        <v>436935.93</v>
      </c>
      <c r="D25" s="20">
        <f>SUMIF('actual data'!$P:$P,'KU Total'!$B25&amp;'KU Total'!$A$23&amp;'KU Total'!D$1,'actual data'!$O:$O)</f>
        <v>785516.94</v>
      </c>
      <c r="E25" s="20">
        <f>SUMIF('actual data'!$P:$P,'KU Total'!$B25&amp;'KU Total'!$A$23&amp;'KU Total'!E$1,'actual data'!$O:$O)</f>
        <v>590600.37</v>
      </c>
      <c r="F25" s="20">
        <f>SUMIF('actual data'!$P:$P,'KU Total'!$B25&amp;'KU Total'!$A$23&amp;'KU Total'!F$1,'actual data'!$O:$O)</f>
        <v>201821.58000000002</v>
      </c>
      <c r="G25" s="20">
        <f>SUMIF('actual data'!$P:$P,'KU Total'!$B25&amp;'KU Total'!$A$23&amp;'KU Total'!G$1,'actual data'!$O:$O)</f>
        <v>596100.96000000008</v>
      </c>
      <c r="H25" s="20">
        <f>SUMIF('data for base'!$R:$R,'KU Total'!$B25&amp;'KU Total'!$A$23&amp;'KU Total'!H$1,'data for base'!$Q:$Q)</f>
        <v>580529.21000000008</v>
      </c>
      <c r="I25" s="20">
        <f>SUMIF('test yr'!V:V,'KU Total'!B25&amp;'KU Total'!A$23,'test yr'!U:U)*1000</f>
        <v>1694000</v>
      </c>
      <c r="J25" s="20">
        <f>SUMIF('2017 thru 2020'!$L:$L,'KU Total'!$B25&amp;'KU Total'!$A$23,'2017 thru 2020'!H:H)*1000</f>
        <v>651000</v>
      </c>
      <c r="K25" s="20">
        <f>SUMIF('2017 thru 2020'!$L:$L,'KU Total'!$B25&amp;'KU Total'!$A$23,'2017 thru 2020'!I:I)*1000</f>
        <v>1694000</v>
      </c>
      <c r="L25" s="20">
        <f>SUMIF('2017 thru 2020'!$L:$L,'KU Total'!$B25&amp;'KU Total'!$A$23,'2017 thru 2020'!J:J)*1000</f>
        <v>793000</v>
      </c>
      <c r="M25" s="20">
        <f>SUMIF('2017 thru 2020'!$L:$L,'KU Total'!$B25&amp;'KU Total'!$A$23,'2017 thru 2020'!K:K)*1000</f>
        <v>664000</v>
      </c>
      <c r="N25" s="17"/>
    </row>
    <row r="26" spans="1:14" x14ac:dyDescent="0.25">
      <c r="B26" t="s">
        <v>74</v>
      </c>
      <c r="C26" s="20">
        <f>SUMIF('actual data'!$P:$P,'KU Total'!$B26&amp;'KU Total'!$A$23&amp;'KU Total'!C$1,'actual data'!$O:$O)</f>
        <v>33860.79</v>
      </c>
      <c r="D26" s="20">
        <f>SUMIF('actual data'!$P:$P,'KU Total'!$B26&amp;'KU Total'!$A$23&amp;'KU Total'!D$1,'actual data'!$O:$O)</f>
        <v>433263.70999999996</v>
      </c>
      <c r="E26" s="20">
        <f>SUMIF('actual data'!$P:$P,'KU Total'!$B26&amp;'KU Total'!$A$23&amp;'KU Total'!E$1,'actual data'!$O:$O)</f>
        <v>500504.67000000004</v>
      </c>
      <c r="F26" s="20">
        <f>SUMIF('actual data'!$P:$P,'KU Total'!$B26&amp;'KU Total'!$A$23&amp;'KU Total'!F$1,'actual data'!$O:$O)</f>
        <v>78468.45</v>
      </c>
      <c r="G26" s="20">
        <f>SUMIF('actual data'!$P:$P,'KU Total'!$B26&amp;'KU Total'!$A$23&amp;'KU Total'!G$1,'actual data'!$O:$O)</f>
        <v>15015.33</v>
      </c>
      <c r="H26" s="20">
        <f>SUMIF('data for base'!$R:$R,'KU Total'!$B26&amp;'KU Total'!$A$23&amp;'KU Total'!H$1,'data for base'!$Q:$Q)</f>
        <v>14820.44</v>
      </c>
      <c r="I26" s="20">
        <f>SUMIF('test yr'!V:V,'KU Total'!B26&amp;'KU Total'!A$23,'test yr'!U:U)*1000</f>
        <v>3152000</v>
      </c>
      <c r="J26" s="20">
        <f>SUMIF('2017 thru 2020'!$L:$L,'KU Total'!$B26&amp;'KU Total'!$A$23,'2017 thru 2020'!H:H)*1000</f>
        <v>0</v>
      </c>
      <c r="K26" s="20">
        <f>SUMIF('2017 thru 2020'!$L:$L,'KU Total'!$B26&amp;'KU Total'!$A$23,'2017 thru 2020'!I:I)*1000</f>
        <v>3152000</v>
      </c>
      <c r="L26" s="20">
        <f>SUMIF('2017 thru 2020'!$L:$L,'KU Total'!$B26&amp;'KU Total'!$A$23,'2017 thru 2020'!J:J)*1000</f>
        <v>0</v>
      </c>
      <c r="M26" s="20">
        <f>SUMIF('2017 thru 2020'!$L:$L,'KU Total'!$B26&amp;'KU Total'!$A$23,'2017 thru 2020'!K:K)*1000</f>
        <v>806000</v>
      </c>
      <c r="N26" s="17"/>
    </row>
    <row r="27" spans="1:14" x14ac:dyDescent="0.25">
      <c r="A27" s="16" t="s">
        <v>41</v>
      </c>
      <c r="B27" t="s">
        <v>75</v>
      </c>
      <c r="C27" s="20">
        <f>SUMIF('actual data'!$P:$P,'KU Total'!$B27&amp;'KU Total'!$A$27&amp;'KU Total'!C$1,'actual data'!$O:$O)</f>
        <v>532371.32999999996</v>
      </c>
      <c r="D27" s="20">
        <f>SUMIF('actual data'!$P:$P,'KU Total'!$B27&amp;'KU Total'!$A$27&amp;'KU Total'!D$1,'actual data'!$O:$O)</f>
        <v>162464.20000000001</v>
      </c>
      <c r="E27" s="20">
        <f>SUMIF('actual data'!$P:$P,'KU Total'!$B27&amp;'KU Total'!$A$27&amp;'KU Total'!E$1,'actual data'!$O:$O)</f>
        <v>0</v>
      </c>
      <c r="F27" s="20">
        <f>SUMIF('actual data'!$P:$P,'KU Total'!$B27&amp;'KU Total'!$A$27&amp;'KU Total'!F$1,'actual data'!$O:$O)</f>
        <v>0</v>
      </c>
      <c r="G27" s="20">
        <f>SUMIF('actual data'!$P:$P,'KU Total'!$B27&amp;'KU Total'!$A$27&amp;'KU Total'!G$1,'actual data'!$O:$O)</f>
        <v>257929.34</v>
      </c>
      <c r="H27" s="20">
        <f>SUMIF('data for base'!$R:$R,'KU Total'!$B27&amp;'KU Total'!$A$27&amp;'KU Total'!H$1,'data for base'!$Q:$Q)</f>
        <v>160429.34</v>
      </c>
      <c r="I27" s="20">
        <f>SUMIF('test yr'!V:V,'KU Total'!B27&amp;'KU Total'!A$27,'test yr'!U:U)*1000</f>
        <v>0</v>
      </c>
      <c r="J27" s="20">
        <f>SUMIF('2017 thru 2020'!$L:$L,'KU Total'!$B27&amp;'KU Total'!$A$27,'2017 thru 2020'!H:H)*1000</f>
        <v>0</v>
      </c>
      <c r="K27" s="20">
        <f>SUMIF('2017 thru 2020'!$L:$L,'KU Total'!$B27&amp;'KU Total'!$A$27,'2017 thru 2020'!I:I)*1000</f>
        <v>0</v>
      </c>
      <c r="L27" s="20">
        <f>SUMIF('2017 thru 2020'!$L:$L,'KU Total'!$B27&amp;'KU Total'!$A$27,'2017 thru 2020'!J:J)*1000</f>
        <v>0</v>
      </c>
      <c r="M27" s="20">
        <f>SUMIF('2017 thru 2020'!$L:$L,'KU Total'!$B27&amp;'KU Total'!$A$27,'2017 thru 2020'!K:K)*1000</f>
        <v>650000</v>
      </c>
      <c r="N27" s="17"/>
    </row>
    <row r="28" spans="1:14" x14ac:dyDescent="0.25">
      <c r="B28" t="s">
        <v>137</v>
      </c>
      <c r="C28" s="20">
        <f>SUMIF('actual data'!$P:$P,'KU Total'!$B28&amp;'KU Total'!$A$27&amp;'KU Total'!C$1,'actual data'!$O:$O)</f>
        <v>337</v>
      </c>
      <c r="D28" s="20">
        <f>SUMIF('actual data'!$P:$P,'KU Total'!$B28&amp;'KU Total'!$A$27&amp;'KU Total'!D$1,'actual data'!$O:$O)</f>
        <v>0</v>
      </c>
      <c r="E28" s="20">
        <f>SUMIF('actual data'!$P:$P,'KU Total'!$B28&amp;'KU Total'!$A$27&amp;'KU Total'!E$1,'actual data'!$O:$O)</f>
        <v>0</v>
      </c>
      <c r="F28" s="20">
        <f>SUMIF('actual data'!$P:$P,'KU Total'!$B28&amp;'KU Total'!$A$27&amp;'KU Total'!F$1,'actual data'!$O:$O)</f>
        <v>2220.2600000000002</v>
      </c>
      <c r="G28" s="20">
        <f>SUMIF('actual data'!$P:$P,'KU Total'!$B28&amp;'KU Total'!$A$27&amp;'KU Total'!G$1,'actual data'!$O:$O)</f>
        <v>0</v>
      </c>
      <c r="H28" s="20">
        <f>SUMIF('data for base'!$R:$R,'KU Total'!$B28&amp;'KU Total'!$A$27&amp;'KU Total'!H$1,'data for base'!$Q:$Q)</f>
        <v>0</v>
      </c>
      <c r="I28" s="20">
        <f>SUMIF('test yr'!V:V,'KU Total'!B28&amp;'KU Total'!A$27,'test yr'!U:U)*1000</f>
        <v>0</v>
      </c>
      <c r="J28" s="20">
        <f>SUMIF('2017 thru 2020'!$L:$L,'KU Total'!$B28&amp;'KU Total'!$A$27,'2017 thru 2020'!H:H)*1000</f>
        <v>0</v>
      </c>
      <c r="K28" s="20">
        <f>SUMIF('2017 thru 2020'!$L:$L,'KU Total'!$B28&amp;'KU Total'!$A$27,'2017 thru 2020'!I:I)*1000</f>
        <v>0</v>
      </c>
      <c r="L28" s="20">
        <f>SUMIF('2017 thru 2020'!$L:$L,'KU Total'!$B28&amp;'KU Total'!$A$27,'2017 thru 2020'!J:J)*1000</f>
        <v>0</v>
      </c>
      <c r="M28" s="20">
        <f>SUMIF('2017 thru 2020'!$L:$L,'KU Total'!$B28&amp;'KU Total'!$A$27,'2017 thru 2020'!K:K)*1000</f>
        <v>0</v>
      </c>
      <c r="N28" s="17"/>
    </row>
    <row r="29" spans="1:14" x14ac:dyDescent="0.25">
      <c r="B29" t="s">
        <v>69</v>
      </c>
      <c r="C29" s="20">
        <f>SUMIF('actual data'!$P:$P,'KU Total'!$B29&amp;'KU Total'!$A$27&amp;'KU Total'!C$1,'actual data'!$O:$O)</f>
        <v>2136679.0800000005</v>
      </c>
      <c r="D29" s="20">
        <f>SUMIF('actual data'!$P:$P,'KU Total'!$B29&amp;'KU Total'!$A$27&amp;'KU Total'!D$1,'actual data'!$O:$O)</f>
        <v>407050.02</v>
      </c>
      <c r="E29" s="20">
        <f>SUMIF('actual data'!$P:$P,'KU Total'!$B29&amp;'KU Total'!$A$27&amp;'KU Total'!E$1,'actual data'!$O:$O)</f>
        <v>1382087.8000000003</v>
      </c>
      <c r="F29" s="20">
        <f>SUMIF('actual data'!$P:$P,'KU Total'!$B29&amp;'KU Total'!$A$27&amp;'KU Total'!F$1,'actual data'!$O:$O)</f>
        <v>1162356.3799999999</v>
      </c>
      <c r="G29" s="20">
        <f>SUMIF('actual data'!$P:$P,'KU Total'!$B29&amp;'KU Total'!$A$27&amp;'KU Total'!G$1,'actual data'!$O:$O)</f>
        <v>848621.2200000002</v>
      </c>
      <c r="H29" s="20">
        <f>SUMIF('data for base'!$R:$R,'KU Total'!$B29&amp;'KU Total'!$A$27&amp;'KU Total'!H$1,'data for base'!$Q:$Q)</f>
        <v>841001.48</v>
      </c>
      <c r="I29" s="20">
        <f>SUMIF('test yr'!V:V,'KU Total'!B29&amp;'KU Total'!A$27,'test yr'!U:U)*1000</f>
        <v>1108000</v>
      </c>
      <c r="J29" s="20">
        <f>SUMIF('2017 thru 2020'!$L:$L,'KU Total'!$B29&amp;'KU Total'!$A$27,'2017 thru 2020'!H:H)*1000</f>
        <v>701000</v>
      </c>
      <c r="K29" s="20">
        <f>SUMIF('2017 thru 2020'!$L:$L,'KU Total'!$B29&amp;'KU Total'!$A$27,'2017 thru 2020'!I:I)*1000</f>
        <v>1108000</v>
      </c>
      <c r="L29" s="20">
        <f>SUMIF('2017 thru 2020'!$L:$L,'KU Total'!$B29&amp;'KU Total'!$A$27,'2017 thru 2020'!J:J)*1000</f>
        <v>1425000</v>
      </c>
      <c r="M29" s="20">
        <f>SUMIF('2017 thru 2020'!$L:$L,'KU Total'!$B29&amp;'KU Total'!$A$27,'2017 thru 2020'!K:K)*1000</f>
        <v>2351000</v>
      </c>
      <c r="N29" s="17"/>
    </row>
    <row r="30" spans="1:14" x14ac:dyDescent="0.25">
      <c r="B30" t="s">
        <v>74</v>
      </c>
      <c r="C30" s="20">
        <f>SUMIF('actual data'!$P:$P,'KU Total'!$B30&amp;'KU Total'!$A$27&amp;'KU Total'!C$1,'actual data'!$O:$O)</f>
        <v>6105529.080000001</v>
      </c>
      <c r="D30" s="20">
        <f>SUMIF('actual data'!$P:$P,'KU Total'!$B30&amp;'KU Total'!$A$27&amp;'KU Total'!D$1,'actual data'!$O:$O)</f>
        <v>68119.640000000014</v>
      </c>
      <c r="E30" s="20">
        <f>SUMIF('actual data'!$P:$P,'KU Total'!$B30&amp;'KU Total'!$A$27&amp;'KU Total'!E$1,'actual data'!$O:$O)</f>
        <v>103026.03000000001</v>
      </c>
      <c r="F30" s="20">
        <f>SUMIF('actual data'!$P:$P,'KU Total'!$B30&amp;'KU Total'!$A$27&amp;'KU Total'!F$1,'actual data'!$O:$O)</f>
        <v>644392.78</v>
      </c>
      <c r="G30" s="20">
        <f>SUMIF('actual data'!$P:$P,'KU Total'!$B30&amp;'KU Total'!$A$27&amp;'KU Total'!G$1,'actual data'!$O:$O)</f>
        <v>88668.41</v>
      </c>
      <c r="H30" s="20">
        <f>SUMIF('data for base'!$R:$R,'KU Total'!$B30&amp;'KU Total'!$A$27&amp;'KU Total'!H$1,'data for base'!$Q:$Q)</f>
        <v>63638.570000000007</v>
      </c>
      <c r="I30" s="20">
        <f>SUMIF('test yr'!V:V,'KU Total'!B30&amp;'KU Total'!A$27,'test yr'!U:U)*1000</f>
        <v>0</v>
      </c>
      <c r="J30" s="20">
        <f>SUMIF('2017 thru 2020'!$L:$L,'KU Total'!$B30&amp;'KU Total'!$A$27,'2017 thru 2020'!H:H)*1000</f>
        <v>0</v>
      </c>
      <c r="K30" s="20">
        <f>SUMIF('2017 thru 2020'!$L:$L,'KU Total'!$B30&amp;'KU Total'!$A$27,'2017 thru 2020'!I:I)*1000</f>
        <v>0</v>
      </c>
      <c r="L30" s="20">
        <f>SUMIF('2017 thru 2020'!$L:$L,'KU Total'!$B30&amp;'KU Total'!$A$27,'2017 thru 2020'!J:J)*1000</f>
        <v>0</v>
      </c>
      <c r="M30" s="20">
        <f>SUMIF('2017 thru 2020'!$L:$L,'KU Total'!$B30&amp;'KU Total'!$A$27,'2017 thru 2020'!K:K)*1000</f>
        <v>4585000</v>
      </c>
      <c r="N30" s="17"/>
    </row>
    <row r="31" spans="1:14" x14ac:dyDescent="0.25">
      <c r="B31" t="s">
        <v>140</v>
      </c>
      <c r="C31" s="20">
        <f>SUMIF('actual data'!$P:$P,'KU Total'!$B31&amp;'KU Total'!$A$27&amp;'KU Total'!C$1,'actual data'!$O:$O)</f>
        <v>209.19</v>
      </c>
      <c r="D31" s="20">
        <f>SUMIF('actual data'!$P:$P,'KU Total'!$B31&amp;'KU Total'!$A$27&amp;'KU Total'!D$1,'actual data'!$O:$O)</f>
        <v>1208.4000000000001</v>
      </c>
      <c r="E31" s="20">
        <f>SUMIF('actual data'!$P:$P,'KU Total'!$B31&amp;'KU Total'!$A$27&amp;'KU Total'!E$1,'actual data'!$O:$O)</f>
        <v>0</v>
      </c>
      <c r="F31" s="20">
        <f>SUMIF('actual data'!$P:$P,'KU Total'!$B31&amp;'KU Total'!$A$27&amp;'KU Total'!F$1,'actual data'!$O:$O)</f>
        <v>6530.38</v>
      </c>
      <c r="G31" s="20">
        <f>SUMIF('actual data'!$P:$P,'KU Total'!$B31&amp;'KU Total'!$A$27&amp;'KU Total'!G$1,'actual data'!$O:$O)</f>
        <v>968.11</v>
      </c>
      <c r="H31" s="20">
        <f>SUMIF('data for base'!$R:$R,'KU Total'!$B31&amp;'KU Total'!$A$27&amp;'KU Total'!H$1,'data for base'!$Q:$Q)</f>
        <v>968.11</v>
      </c>
      <c r="I31" s="20">
        <f>SUMIF('test yr'!V:V,'KU Total'!B31&amp;'KU Total'!A$27,'test yr'!U:U)*1000</f>
        <v>0</v>
      </c>
      <c r="J31" s="20">
        <f>SUMIF('2017 thru 2020'!$L:$L,'KU Total'!$B31&amp;'KU Total'!$A$27,'2017 thru 2020'!H:H)*1000</f>
        <v>0</v>
      </c>
      <c r="K31" s="20">
        <f>SUMIF('2017 thru 2020'!$L:$L,'KU Total'!$B31&amp;'KU Total'!$A$27,'2017 thru 2020'!I:I)*1000</f>
        <v>0</v>
      </c>
      <c r="L31" s="20">
        <f>SUMIF('2017 thru 2020'!$L:$L,'KU Total'!$B31&amp;'KU Total'!$A$27,'2017 thru 2020'!J:J)*1000</f>
        <v>0</v>
      </c>
      <c r="M31" s="20">
        <f>SUMIF('2017 thru 2020'!$L:$L,'KU Total'!$B31&amp;'KU Total'!$A$27,'2017 thru 2020'!K:K)*1000</f>
        <v>0</v>
      </c>
      <c r="N31" s="17"/>
    </row>
    <row r="32" spans="1:14" x14ac:dyDescent="0.25">
      <c r="A32" s="16" t="s">
        <v>44</v>
      </c>
      <c r="B32" t="s">
        <v>69</v>
      </c>
      <c r="C32" s="20">
        <f>SUMIF('actual data'!$P:$P,'KU Total'!$B32&amp;'KU Total'!$A$32&amp;'KU Total'!C$1,'actual data'!$O:$O)</f>
        <v>1731.0100000000002</v>
      </c>
      <c r="D32" s="20">
        <f>SUMIF('actual data'!$P:$P,'KU Total'!$B32&amp;'KU Total'!$A$32&amp;'KU Total'!D$1,'actual data'!$O:$O)</f>
        <v>14655.490000000002</v>
      </c>
      <c r="E32" s="20">
        <f>SUMIF('actual data'!$P:$P,'KU Total'!$B32&amp;'KU Total'!$A$32&amp;'KU Total'!E$1,'actual data'!$O:$O)</f>
        <v>594.91999999999996</v>
      </c>
      <c r="F32" s="20">
        <f>SUMIF('actual data'!$P:$P,'KU Total'!$B32&amp;'KU Total'!$A$32&amp;'KU Total'!F$1,'actual data'!$O:$O)</f>
        <v>2450.6799999999998</v>
      </c>
      <c r="G32" s="20">
        <f>SUMIF('actual data'!$P:$P,'KU Total'!$B32&amp;'KU Total'!$A$32&amp;'KU Total'!G$1,'actual data'!$O:$O)</f>
        <v>1283.6000000000001</v>
      </c>
      <c r="H32" s="20">
        <f>SUMIF('data for base'!$R:$R,'KU Total'!$B32&amp;'KU Total'!$A$32&amp;'KU Total'!H$1,'data for base'!$Q:$Q)</f>
        <v>1283.6000000000001</v>
      </c>
      <c r="I32" s="20">
        <f>SUMIF('test yr'!V:V,'KU Total'!B32&amp;'KU Total'!A$32,'test yr'!U:U)*1000</f>
        <v>0</v>
      </c>
      <c r="J32" s="20">
        <f>SUMIF('2017 thru 2020'!$L:$L,'KU Total'!$B32&amp;'KU Total'!$A$32,'2017 thru 2020'!H:H)*1000</f>
        <v>0</v>
      </c>
      <c r="K32" s="20">
        <f>SUMIF('2017 thru 2020'!$L:$L,'KU Total'!$B32&amp;'KU Total'!$A$32,'2017 thru 2020'!I:I)*1000</f>
        <v>0</v>
      </c>
      <c r="L32" s="20">
        <f>SUMIF('2017 thru 2020'!$L:$L,'KU Total'!$B32&amp;'KU Total'!$A$32,'2017 thru 2020'!J:J)*1000</f>
        <v>0</v>
      </c>
      <c r="M32" s="20">
        <f>SUMIF('2017 thru 2020'!$L:$L,'KU Total'!$B32&amp;'KU Total'!$A$32,'2017 thru 2020'!K:K)*1000</f>
        <v>0</v>
      </c>
      <c r="N32" s="20"/>
    </row>
    <row r="33" spans="1:14" x14ac:dyDescent="0.25">
      <c r="A33" s="16"/>
      <c r="B33" t="s">
        <v>74</v>
      </c>
      <c r="C33" s="20">
        <f>SUMIF('actual data'!$P:$P,'KU Total'!$B33&amp;'KU Total'!$A$32&amp;'KU Total'!C$1,'actual data'!$O:$O)</f>
        <v>0</v>
      </c>
      <c r="D33" s="20">
        <f>SUMIF('actual data'!$P:$P,'KU Total'!$B33&amp;'KU Total'!$A$32&amp;'KU Total'!D$1,'actual data'!$O:$O)</f>
        <v>10089.040000000001</v>
      </c>
      <c r="E33" s="20">
        <f>SUMIF('actual data'!$P:$P,'KU Total'!$B33&amp;'KU Total'!$A$32&amp;'KU Total'!E$1,'actual data'!$O:$O)</f>
        <v>0</v>
      </c>
      <c r="F33" s="20">
        <f>SUMIF('actual data'!$P:$P,'KU Total'!$B33&amp;'KU Total'!$A$32&amp;'KU Total'!F$1,'actual data'!$O:$O)</f>
        <v>0</v>
      </c>
      <c r="G33" s="20">
        <f>SUMIF('actual data'!$P:$P,'KU Total'!$B33&amp;'KU Total'!$A$32&amp;'KU Total'!G$1,'actual data'!$O:$O)</f>
        <v>2840.38</v>
      </c>
      <c r="H33" s="20">
        <f>SUMIF('data for base'!$R:$R,'KU Total'!$B33&amp;'KU Total'!$A$32&amp;'KU Total'!H$1,'data for base'!$Q:$Q)</f>
        <v>2840.38</v>
      </c>
      <c r="I33" s="20">
        <f>SUMIF('test yr'!V:V,'KU Total'!B33&amp;'KU Total'!A$32,'test yr'!U:U)*1000</f>
        <v>0</v>
      </c>
      <c r="J33" s="20">
        <f>SUMIF('2017 thru 2020'!$L:$L,'KU Total'!$B33&amp;'KU Total'!$A$32,'2017 thru 2020'!H:H)*1000</f>
        <v>0</v>
      </c>
      <c r="K33" s="20">
        <f>SUMIF('2017 thru 2020'!$L:$L,'KU Total'!$B33&amp;'KU Total'!$A$32,'2017 thru 2020'!I:I)*1000</f>
        <v>0</v>
      </c>
      <c r="L33" s="20">
        <f>SUMIF('2017 thru 2020'!$L:$L,'KU Total'!$B33&amp;'KU Total'!$A$32,'2017 thru 2020'!J:J)*1000</f>
        <v>0</v>
      </c>
      <c r="M33" s="20">
        <f>SUMIF('2017 thru 2020'!$L:$L,'KU Total'!$B33&amp;'KU Total'!$A$32,'2017 thru 2020'!K:K)*1000</f>
        <v>0</v>
      </c>
      <c r="N33" s="20"/>
    </row>
    <row r="34" spans="1:14" x14ac:dyDescent="0.25">
      <c r="A34" s="16"/>
      <c r="B34" t="s">
        <v>140</v>
      </c>
      <c r="C34" s="20">
        <f>SUMIF('actual data'!$P:$P,'KU Total'!$B34&amp;'KU Total'!$A$32&amp;'KU Total'!C$1,'actual data'!$O:$O)</f>
        <v>102.67</v>
      </c>
      <c r="D34" s="20">
        <f>SUMIF('actual data'!$P:$P,'KU Total'!$B34&amp;'KU Total'!$A$32&amp;'KU Total'!D$1,'actual data'!$O:$O)</f>
        <v>962.89</v>
      </c>
      <c r="E34" s="20">
        <f>SUMIF('actual data'!$P:$P,'KU Total'!$B34&amp;'KU Total'!$A$32&amp;'KU Total'!E$1,'actual data'!$O:$O)</f>
        <v>0</v>
      </c>
      <c r="F34" s="20">
        <f>SUMIF('actual data'!$P:$P,'KU Total'!$B34&amp;'KU Total'!$A$32&amp;'KU Total'!F$1,'actual data'!$O:$O)</f>
        <v>0</v>
      </c>
      <c r="G34" s="20">
        <f>SUMIF('actual data'!$P:$P,'KU Total'!$B34&amp;'KU Total'!$A$32&amp;'KU Total'!G$1,'actual data'!$O:$O)</f>
        <v>0</v>
      </c>
      <c r="H34" s="20">
        <f>SUMIF('data for base'!$R:$R,'KU Total'!$B34&amp;'KU Total'!$A$32&amp;'KU Total'!H$1,'data for base'!$Q:$Q)</f>
        <v>0</v>
      </c>
      <c r="I34" s="20">
        <f>SUMIF('test yr'!V:V,'KU Total'!B34&amp;'KU Total'!A$32,'test yr'!U:U)*1000</f>
        <v>0</v>
      </c>
      <c r="J34" s="20">
        <f>SUMIF('2017 thru 2020'!$L:$L,'KU Total'!$B34&amp;'KU Total'!$A$32,'2017 thru 2020'!H:H)*1000</f>
        <v>0</v>
      </c>
      <c r="K34" s="20">
        <f>SUMIF('2017 thru 2020'!$L:$L,'KU Total'!$B34&amp;'KU Total'!$A$32,'2017 thru 2020'!I:I)*1000</f>
        <v>0</v>
      </c>
      <c r="L34" s="20">
        <f>SUMIF('2017 thru 2020'!$L:$L,'KU Total'!$B34&amp;'KU Total'!$A$32,'2017 thru 2020'!J:J)*1000</f>
        <v>0</v>
      </c>
      <c r="M34" s="20">
        <f>SUMIF('2017 thru 2020'!$L:$L,'KU Total'!$B34&amp;'KU Total'!$A$32,'2017 thru 2020'!K:K)*1000</f>
        <v>0</v>
      </c>
      <c r="N34" s="20"/>
    </row>
    <row r="35" spans="1:14" x14ac:dyDescent="0.25">
      <c r="A35" s="16" t="s">
        <v>45</v>
      </c>
      <c r="B35" t="s">
        <v>69</v>
      </c>
      <c r="C35" s="20">
        <f>SUMIF('actual data'!$P:$P,'KU Total'!$B35&amp;'KU Total'!$A$35&amp;'KU Total'!C$1,'actual data'!$O:$O)</f>
        <v>0</v>
      </c>
      <c r="D35" s="20">
        <f>SUMIF('actual data'!$P:$P,'KU Total'!$B35&amp;'KU Total'!$A$35&amp;'KU Total'!D$1,'actual data'!$O:$O)</f>
        <v>0</v>
      </c>
      <c r="E35" s="20">
        <f>SUMIF('actual data'!$P:$P,'KU Total'!$B35&amp;'KU Total'!$A$35&amp;'KU Total'!E$1,'actual data'!$O:$O)</f>
        <v>10000</v>
      </c>
      <c r="F35" s="20">
        <f>SUMIF('actual data'!$P:$P,'KU Total'!$B35&amp;'KU Total'!$A$35&amp;'KU Total'!F$1,'actual data'!$O:$O)</f>
        <v>0</v>
      </c>
      <c r="G35" s="20">
        <f>SUMIF('actual data'!$P:$P,'KU Total'!$B35&amp;'KU Total'!$A$35&amp;'KU Total'!G$1,'actual data'!$O:$O)</f>
        <v>28652.21</v>
      </c>
      <c r="H35" s="20">
        <f>SUMIF('data for base'!$R:$R,'KU Total'!$B35&amp;'KU Total'!$A$35&amp;'KU Total'!H$1,'data for base'!$Q:$Q)</f>
        <v>28652.21</v>
      </c>
      <c r="I35" s="20">
        <f>SUMIF('test yr'!V:V,'KU Total'!B35&amp;'KU Total'!A$35,'test yr'!U:U)*1000</f>
        <v>0</v>
      </c>
      <c r="J35" s="20">
        <f>SUMIF('2017 thru 2020'!$L:$L,'KU Total'!$B35&amp;'KU Total'!$A$35,'2017 thru 2020'!H:H)*1000</f>
        <v>0</v>
      </c>
      <c r="K35" s="20">
        <f>SUMIF('2017 thru 2020'!$L:$L,'KU Total'!$B35&amp;'KU Total'!$A$35,'2017 thru 2020'!I:I)*1000</f>
        <v>0</v>
      </c>
      <c r="L35" s="20">
        <f>SUMIF('2017 thru 2020'!$L:$L,'KU Total'!$B35&amp;'KU Total'!$A$35,'2017 thru 2020'!J:J)*1000</f>
        <v>0</v>
      </c>
      <c r="M35" s="20">
        <f>SUMIF('2017 thru 2020'!$L:$L,'KU Total'!$B35&amp;'KU Total'!$A$35,'2017 thru 2020'!K:K)*1000</f>
        <v>0</v>
      </c>
      <c r="N35" s="17"/>
    </row>
    <row r="36" spans="1:14" x14ac:dyDescent="0.25">
      <c r="A36" s="16" t="s">
        <v>42</v>
      </c>
      <c r="B36" t="s">
        <v>69</v>
      </c>
      <c r="C36" s="20">
        <f>SUMIF('actual data'!$P:$P,'KU Total'!$B36&amp;'KU Total'!$A$36&amp;'KU Total'!C$1,'actual data'!$O:$O)</f>
        <v>262271.2</v>
      </c>
      <c r="D36" s="20">
        <f>SUMIF('actual data'!$P:$P,'KU Total'!$B36&amp;'KU Total'!$A$36&amp;'KU Total'!D$1,'actual data'!$O:$O)</f>
        <v>3965.1999999999994</v>
      </c>
      <c r="E36" s="20">
        <f>SUMIF('actual data'!$P:$P,'KU Total'!$B36&amp;'KU Total'!$A$36&amp;'KU Total'!E$1,'actual data'!$O:$O)</f>
        <v>174196.02999999997</v>
      </c>
      <c r="F36" s="20">
        <f>SUMIF('actual data'!$P:$P,'KU Total'!$B36&amp;'KU Total'!$A$36&amp;'KU Total'!F$1,'actual data'!$O:$O)</f>
        <v>0</v>
      </c>
      <c r="G36" s="20">
        <f>SUMIF('actual data'!$P:$P,'KU Total'!$B36&amp;'KU Total'!$A$36&amp;'KU Total'!G$1,'actual data'!$O:$O)</f>
        <v>325021.99</v>
      </c>
      <c r="H36" s="20">
        <f>SUMIF('data for base'!$R:$R,'KU Total'!$B36&amp;'KU Total'!$A$36&amp;'KU Total'!H$1,'data for base'!$Q:$Q)</f>
        <v>324571.19</v>
      </c>
      <c r="I36" s="20">
        <f>SUMIF('test yr'!V:V,'KU Total'!B36&amp;'KU Total'!A$36,'test yr'!U:U)*1000</f>
        <v>300000</v>
      </c>
      <c r="J36" s="20">
        <f>SUMIF('2017 thru 2020'!$L:$L,'KU Total'!$B36&amp;'KU Total'!$A$36,'2017 thru 2020'!H:H)*1000</f>
        <v>0</v>
      </c>
      <c r="K36" s="20">
        <f>SUMIF('2017 thru 2020'!$L:$L,'KU Total'!$B36&amp;'KU Total'!$A$36,'2017 thru 2020'!I:I)*1000</f>
        <v>300000</v>
      </c>
      <c r="L36" s="20">
        <f>SUMIF('2017 thru 2020'!$L:$L,'KU Total'!$B36&amp;'KU Total'!$A$36,'2017 thru 2020'!J:J)*1000</f>
        <v>0</v>
      </c>
      <c r="M36" s="20">
        <f>SUMIF('2017 thru 2020'!$L:$L,'KU Total'!$B36&amp;'KU Total'!$A$36,'2017 thru 2020'!K:K)*1000</f>
        <v>312000</v>
      </c>
      <c r="N36" s="17"/>
    </row>
    <row r="37" spans="1:14" x14ac:dyDescent="0.25">
      <c r="A37" s="16" t="s">
        <v>56</v>
      </c>
      <c r="B37" t="s">
        <v>75</v>
      </c>
      <c r="C37" s="20">
        <f>SUMIF('actual data'!$P:$P,'KU Total'!$B37&amp;'KU Total'!$A$37&amp;'KU Total'!C$1,'actual data'!$O:$O)</f>
        <v>0</v>
      </c>
      <c r="D37" s="20">
        <f>SUMIF('actual data'!$P:$P,'KU Total'!$B37&amp;'KU Total'!$A$37&amp;'KU Total'!D$1,'actual data'!$O:$O)</f>
        <v>0</v>
      </c>
      <c r="E37" s="20">
        <f>SUMIF('actual data'!$P:$P,'KU Total'!$B37&amp;'KU Total'!$A$37&amp;'KU Total'!E$1,'actual data'!$O:$O)</f>
        <v>0</v>
      </c>
      <c r="F37" s="20">
        <f>SUMIF('actual data'!$P:$P,'KU Total'!$B37&amp;'KU Total'!$A$37&amp;'KU Total'!F$1,'actual data'!$O:$O)</f>
        <v>806533.78</v>
      </c>
      <c r="G37" s="20">
        <f>SUMIF('actual data'!$P:$P,'KU Total'!$B37&amp;'KU Total'!$A$37&amp;'KU Total'!G$1,'actual data'!$O:$O)</f>
        <v>0</v>
      </c>
      <c r="H37" s="20">
        <f>SUMIF('data for base'!$R:$R,'KU Total'!$B37&amp;'KU Total'!$A$37&amp;'KU Total'!H$1,'data for base'!$Q:$Q)</f>
        <v>0</v>
      </c>
      <c r="I37" s="20">
        <f>SUMIF('test yr'!V:V,'KU Total'!B37&amp;'KU Total'!A$37,'test yr'!U:U)*1000</f>
        <v>325000</v>
      </c>
      <c r="J37" s="20">
        <f>SUMIF('2017 thru 2020'!$L:$L,'KU Total'!$B37&amp;'KU Total'!$A$37,'2017 thru 2020'!H:H)*1000</f>
        <v>0</v>
      </c>
      <c r="K37" s="20">
        <f>SUMIF('2017 thru 2020'!$L:$L,'KU Total'!$B37&amp;'KU Total'!$A$37,'2017 thru 2020'!I:I)*1000</f>
        <v>325000</v>
      </c>
      <c r="L37" s="20">
        <f>SUMIF('2017 thru 2020'!$L:$L,'KU Total'!$B37&amp;'KU Total'!$A$37,'2017 thru 2020'!J:J)*1000</f>
        <v>0</v>
      </c>
      <c r="M37" s="20">
        <f>SUMIF('2017 thru 2020'!$L:$L,'KU Total'!$B37&amp;'KU Total'!$A$37,'2017 thru 2020'!K:K)*1000</f>
        <v>0</v>
      </c>
      <c r="N37" s="17"/>
    </row>
    <row r="38" spans="1:14" x14ac:dyDescent="0.25">
      <c r="B38" t="s">
        <v>137</v>
      </c>
      <c r="C38" s="20">
        <f>SUMIF('actual data'!$P:$P,'KU Total'!$B38&amp;'KU Total'!$A$37&amp;'KU Total'!C$1,'actual data'!$O:$O)</f>
        <v>48124.95</v>
      </c>
      <c r="D38" s="20">
        <f>SUMIF('actual data'!$P:$P,'KU Total'!$B38&amp;'KU Total'!$A$37&amp;'KU Total'!D$1,'actual data'!$O:$O)</f>
        <v>48529.975000000006</v>
      </c>
      <c r="E38" s="20">
        <f>SUMIF('actual data'!$P:$P,'KU Total'!$B38&amp;'KU Total'!$A$37&amp;'KU Total'!E$1,'actual data'!$O:$O)</f>
        <v>17438.29</v>
      </c>
      <c r="F38" s="20">
        <f>SUMIF('actual data'!$P:$P,'KU Total'!$B38&amp;'KU Total'!$A$37&amp;'KU Total'!F$1,'actual data'!$O:$O)</f>
        <v>331490.93</v>
      </c>
      <c r="G38" s="20">
        <f>SUMIF('actual data'!$P:$P,'KU Total'!$B38&amp;'KU Total'!$A$37&amp;'KU Total'!G$1,'actual data'!$O:$O)</f>
        <v>94889.06</v>
      </c>
      <c r="H38" s="20">
        <f>SUMIF('data for base'!$R:$R,'KU Total'!$B38&amp;'KU Total'!$A$37&amp;'KU Total'!H$1,'data for base'!$Q:$Q)</f>
        <v>77904.75</v>
      </c>
      <c r="I38" s="20">
        <f>SUMIF('test yr'!V:V,'KU Total'!B38&amp;'KU Total'!A$37,'test yr'!U:U)*1000</f>
        <v>0</v>
      </c>
      <c r="J38" s="20">
        <f>SUMIF('2017 thru 2020'!$L:$L,'KU Total'!$B38&amp;'KU Total'!$A$37,'2017 thru 2020'!H:H)*1000</f>
        <v>0</v>
      </c>
      <c r="K38" s="20">
        <f>SUMIF('2017 thru 2020'!$L:$L,'KU Total'!$B38&amp;'KU Total'!$A$37,'2017 thru 2020'!I:I)*1000</f>
        <v>0</v>
      </c>
      <c r="L38" s="20">
        <f>SUMIF('2017 thru 2020'!$L:$L,'KU Total'!$B38&amp;'KU Total'!$A$37,'2017 thru 2020'!J:J)*1000</f>
        <v>0</v>
      </c>
      <c r="M38" s="20">
        <f>SUMIF('2017 thru 2020'!$L:$L,'KU Total'!$B38&amp;'KU Total'!$A$37,'2017 thru 2020'!K:K)*1000</f>
        <v>0</v>
      </c>
      <c r="N38" s="17"/>
    </row>
    <row r="39" spans="1:14" x14ac:dyDescent="0.25">
      <c r="B39" t="s">
        <v>69</v>
      </c>
      <c r="C39" s="20">
        <f>SUMIF('actual data'!$P:$P,'KU Total'!$B39&amp;'KU Total'!$A$37&amp;'KU Total'!C$1,'actual data'!$O:$O)</f>
        <v>2792789.3825000008</v>
      </c>
      <c r="D39" s="20">
        <f>SUMIF('actual data'!$P:$P,'KU Total'!$B39&amp;'KU Total'!$A$37&amp;'KU Total'!D$1,'actual data'!$O:$O)</f>
        <v>2245561.3183999993</v>
      </c>
      <c r="E39" s="20">
        <f>SUMIF('actual data'!$P:$P,'KU Total'!$B39&amp;'KU Total'!$A$37&amp;'KU Total'!E$1,'actual data'!$O:$O)</f>
        <v>2445831.8000000003</v>
      </c>
      <c r="F39" s="20">
        <f>SUMIF('actual data'!$P:$P,'KU Total'!$B39&amp;'KU Total'!$A$37&amp;'KU Total'!F$1,'actual data'!$O:$O)</f>
        <v>4457040.3100000015</v>
      </c>
      <c r="G39" s="20">
        <f>SUMIF('actual data'!$P:$P,'KU Total'!$B39&amp;'KU Total'!$A$37&amp;'KU Total'!G$1,'actual data'!$O:$O)</f>
        <v>1552867.0299999998</v>
      </c>
      <c r="H39" s="20">
        <f>SUMIF('data for base'!$R:$R,'KU Total'!$B39&amp;'KU Total'!$A$37&amp;'KU Total'!H$1,'data for base'!$Q:$Q)</f>
        <v>1503552.54</v>
      </c>
      <c r="I39" s="20">
        <f>SUMIF('test yr'!V:V,'KU Total'!B39&amp;'KU Total'!A$37,'test yr'!U:U)*1000</f>
        <v>2433000</v>
      </c>
      <c r="J39" s="20">
        <f>SUMIF('2017 thru 2020'!$L:$L,'KU Total'!$B39&amp;'KU Total'!$A$37,'2017 thru 2020'!H:H)*1000</f>
        <v>1790000</v>
      </c>
      <c r="K39" s="20">
        <f>SUMIF('2017 thru 2020'!$L:$L,'KU Total'!$B39&amp;'KU Total'!$A$37,'2017 thru 2020'!I:I)*1000</f>
        <v>2433000</v>
      </c>
      <c r="L39" s="20">
        <f>SUMIF('2017 thru 2020'!$L:$L,'KU Total'!$B39&amp;'KU Total'!$A$37,'2017 thru 2020'!J:J)*1000</f>
        <v>1493000</v>
      </c>
      <c r="M39" s="20">
        <f>SUMIF('2017 thru 2020'!$L:$L,'KU Total'!$B39&amp;'KU Total'!$A$37,'2017 thru 2020'!K:K)*1000</f>
        <v>2930000</v>
      </c>
      <c r="N39" s="17"/>
    </row>
    <row r="40" spans="1:14" x14ac:dyDescent="0.25">
      <c r="B40" t="s">
        <v>74</v>
      </c>
      <c r="C40" s="20">
        <f>SUMIF('actual data'!$P:$P,'KU Total'!$B40&amp;'KU Total'!$A$37&amp;'KU Total'!C$1,'actual data'!$O:$O)</f>
        <v>1309235.8</v>
      </c>
      <c r="D40" s="20">
        <f>SUMIF('actual data'!$P:$P,'KU Total'!$B40&amp;'KU Total'!$A$37&amp;'KU Total'!D$1,'actual data'!$O:$O)</f>
        <v>362254.29000000004</v>
      </c>
      <c r="E40" s="20">
        <f>SUMIF('actual data'!$P:$P,'KU Total'!$B40&amp;'KU Total'!$A$37&amp;'KU Total'!E$1,'actual data'!$O:$O)</f>
        <v>206400.77</v>
      </c>
      <c r="F40" s="20">
        <f>SUMIF('actual data'!$P:$P,'KU Total'!$B40&amp;'KU Total'!$A$37&amp;'KU Total'!F$1,'actual data'!$O:$O)</f>
        <v>4806196.9199999981</v>
      </c>
      <c r="G40" s="20">
        <f>SUMIF('actual data'!$P:$P,'KU Total'!$B40&amp;'KU Total'!$A$37&amp;'KU Total'!G$1,'actual data'!$O:$O)</f>
        <v>586009.92000000004</v>
      </c>
      <c r="H40" s="20">
        <f>SUMIF('data for base'!$R:$R,'KU Total'!$B40&amp;'KU Total'!$A$37&amp;'KU Total'!H$1,'data for base'!$Q:$Q)</f>
        <v>543510.57000000007</v>
      </c>
      <c r="I40" s="20">
        <f>SUMIF('test yr'!V:V,'KU Total'!B40&amp;'KU Total'!A$37,'test yr'!U:U)*1000</f>
        <v>115000</v>
      </c>
      <c r="J40" s="20">
        <f>SUMIF('2017 thru 2020'!$L:$L,'KU Total'!$B40&amp;'KU Total'!$A$37,'2017 thru 2020'!H:H)*1000</f>
        <v>173000</v>
      </c>
      <c r="K40" s="20">
        <f>SUMIF('2017 thru 2020'!$L:$L,'KU Total'!$B40&amp;'KU Total'!$A$37,'2017 thru 2020'!I:I)*1000</f>
        <v>115000</v>
      </c>
      <c r="L40" s="20">
        <f>SUMIF('2017 thru 2020'!$L:$L,'KU Total'!$B40&amp;'KU Total'!$A$37,'2017 thru 2020'!J:J)*1000</f>
        <v>1030000</v>
      </c>
      <c r="M40" s="20">
        <f>SUMIF('2017 thru 2020'!$L:$L,'KU Total'!$B40&amp;'KU Total'!$A$37,'2017 thru 2020'!K:K)*1000</f>
        <v>275000</v>
      </c>
      <c r="N40" s="17"/>
    </row>
    <row r="41" spans="1:14" x14ac:dyDescent="0.25">
      <c r="B41" t="s">
        <v>140</v>
      </c>
      <c r="C41" s="20">
        <f>SUMIF('actual data'!$P:$P,'KU Total'!$B41&amp;'KU Total'!$A$37&amp;'KU Total'!C$1,'actual data'!$O:$O)</f>
        <v>738.77</v>
      </c>
      <c r="D41" s="20">
        <f>SUMIF('actual data'!$P:$P,'KU Total'!$B41&amp;'KU Total'!$A$37&amp;'KU Total'!D$1,'actual data'!$O:$O)</f>
        <v>828.39</v>
      </c>
      <c r="E41" s="20">
        <f>SUMIF('actual data'!$P:$P,'KU Total'!$B41&amp;'KU Total'!$A$37&amp;'KU Total'!E$1,'actual data'!$O:$O)</f>
        <v>91.09</v>
      </c>
      <c r="F41" s="20">
        <f>SUMIF('actual data'!$P:$P,'KU Total'!$B41&amp;'KU Total'!$A$37&amp;'KU Total'!F$1,'actual data'!$O:$O)</f>
        <v>60.7</v>
      </c>
      <c r="G41" s="20">
        <f>SUMIF('actual data'!$P:$P,'KU Total'!$B41&amp;'KU Total'!$A$37&amp;'KU Total'!G$1,'actual data'!$O:$O)</f>
        <v>368.89</v>
      </c>
      <c r="H41" s="20">
        <f>SUMIF('data for base'!$R:$R,'KU Total'!$B41&amp;'KU Total'!$A$37&amp;'KU Total'!H$1,'data for base'!$Q:$Q)</f>
        <v>368.89</v>
      </c>
      <c r="I41" s="20">
        <f>SUMIF('test yr'!V:V,'KU Total'!B41&amp;'KU Total'!A$37,'test yr'!U:U)*1000</f>
        <v>0</v>
      </c>
      <c r="J41" s="20">
        <f>SUMIF('2017 thru 2020'!$L:$L,'KU Total'!$B41&amp;'KU Total'!$A$37,'2017 thru 2020'!H:H)*1000</f>
        <v>0</v>
      </c>
      <c r="K41" s="20">
        <f>SUMIF('2017 thru 2020'!$L:$L,'KU Total'!$B41&amp;'KU Total'!$A$37,'2017 thru 2020'!I:I)*1000</f>
        <v>0</v>
      </c>
      <c r="L41" s="20">
        <f>SUMIF('2017 thru 2020'!$L:$L,'KU Total'!$B41&amp;'KU Total'!$A$37,'2017 thru 2020'!J:J)*1000</f>
        <v>0</v>
      </c>
      <c r="M41" s="20">
        <f>SUMIF('2017 thru 2020'!$L:$L,'KU Total'!$B41&amp;'KU Total'!$A$37,'2017 thru 2020'!K:K)*1000</f>
        <v>0</v>
      </c>
      <c r="N41" s="17"/>
    </row>
    <row r="42" spans="1:14" x14ac:dyDescent="0.25">
      <c r="A42" s="16" t="s">
        <v>57</v>
      </c>
      <c r="B42" t="s">
        <v>75</v>
      </c>
      <c r="C42" s="20">
        <f>SUMIF('actual data'!$P:$P,'KU Total'!$B42&amp;'KU Total'!$A$42&amp;'KU Total'!C$1,'actual data'!$O:$O)</f>
        <v>292863.40999999997</v>
      </c>
      <c r="D42" s="20">
        <f>SUMIF('actual data'!$P:$P,'KU Total'!$B42&amp;'KU Total'!$A$42&amp;'KU Total'!D$1,'actual data'!$O:$O)</f>
        <v>17444</v>
      </c>
      <c r="E42" s="20">
        <f>SUMIF('actual data'!$P:$P,'KU Total'!$B42&amp;'KU Total'!$A$42&amp;'KU Total'!E$1,'actual data'!$O:$O)</f>
        <v>0</v>
      </c>
      <c r="F42" s="20">
        <f>SUMIF('actual data'!$P:$P,'KU Total'!$B42&amp;'KU Total'!$A$42&amp;'KU Total'!F$1,'actual data'!$O:$O)</f>
        <v>311594.01</v>
      </c>
      <c r="G42" s="20">
        <f>SUMIF('actual data'!$P:$P,'KU Total'!$B42&amp;'KU Total'!$A$42&amp;'KU Total'!G$1,'actual data'!$O:$O)</f>
        <v>25132.6</v>
      </c>
      <c r="H42" s="20">
        <f>SUMIF('data for base'!$R:$R,'KU Total'!$B42&amp;'KU Total'!$A$42&amp;'KU Total'!H$1,'data for base'!$Q:$Q)</f>
        <v>25132.6</v>
      </c>
      <c r="I42" s="20">
        <f>SUMIF('test yr'!V:V,'KU Total'!B42&amp;'KU Total'!A$42,'test yr'!U:U)*1000</f>
        <v>0</v>
      </c>
      <c r="J42" s="20">
        <f>SUMIF('2017 thru 2020'!$L:$L,'KU Total'!$B42&amp;'KU Total'!$A$42,'2017 thru 2020'!H:H)*1000</f>
        <v>0</v>
      </c>
      <c r="K42" s="20">
        <f>SUMIF('2017 thru 2020'!$L:$L,'KU Total'!$B42&amp;'KU Total'!$A$42,'2017 thru 2020'!I:I)*1000</f>
        <v>0</v>
      </c>
      <c r="L42" s="20">
        <f>SUMIF('2017 thru 2020'!$L:$L,'KU Total'!$B42&amp;'KU Total'!$A$42,'2017 thru 2020'!J:J)*1000</f>
        <v>1184000</v>
      </c>
      <c r="M42" s="20">
        <f>SUMIF('2017 thru 2020'!$L:$L,'KU Total'!$B42&amp;'KU Total'!$A$42,'2017 thru 2020'!K:K)*1000</f>
        <v>0</v>
      </c>
      <c r="N42" s="17"/>
    </row>
    <row r="43" spans="1:14" x14ac:dyDescent="0.25">
      <c r="B43" t="s">
        <v>137</v>
      </c>
      <c r="C43" s="20">
        <f>SUMIF('actual data'!$P:$P,'KU Total'!$B43&amp;'KU Total'!$A$42&amp;'KU Total'!C$1,'actual data'!$O:$O)</f>
        <v>61440.600000000006</v>
      </c>
      <c r="D43" s="20">
        <f>SUMIF('actual data'!$P:$P,'KU Total'!$B43&amp;'KU Total'!$A$42&amp;'KU Total'!D$1,'actual data'!$O:$O)</f>
        <v>10687.875</v>
      </c>
      <c r="E43" s="20">
        <f>SUMIF('actual data'!$P:$P,'KU Total'!$B43&amp;'KU Total'!$A$42&amp;'KU Total'!E$1,'actual data'!$O:$O)</f>
        <v>24836.300000000003</v>
      </c>
      <c r="F43" s="20">
        <f>SUMIF('actual data'!$P:$P,'KU Total'!$B43&amp;'KU Total'!$A$42&amp;'KU Total'!F$1,'actual data'!$O:$O)</f>
        <v>44116.69</v>
      </c>
      <c r="G43" s="20">
        <f>SUMIF('actual data'!$P:$P,'KU Total'!$B43&amp;'KU Total'!$A$42&amp;'KU Total'!G$1,'actual data'!$O:$O)</f>
        <v>51064.36</v>
      </c>
      <c r="H43" s="20">
        <f>SUMIF('data for base'!$R:$R,'KU Total'!$B43&amp;'KU Total'!$A$42&amp;'KU Total'!H$1,'data for base'!$Q:$Q)</f>
        <v>239.11</v>
      </c>
      <c r="I43" s="20">
        <f>SUMIF('test yr'!V:V,'KU Total'!B43&amp;'KU Total'!A$42,'test yr'!U:U)*1000</f>
        <v>0</v>
      </c>
      <c r="J43" s="20">
        <f>SUMIF('2017 thru 2020'!$L:$L,'KU Total'!$B43&amp;'KU Total'!$A$42,'2017 thru 2020'!H:H)*1000</f>
        <v>0</v>
      </c>
      <c r="K43" s="20">
        <f>SUMIF('2017 thru 2020'!$L:$L,'KU Total'!$B43&amp;'KU Total'!$A$42,'2017 thru 2020'!I:I)*1000</f>
        <v>0</v>
      </c>
      <c r="L43" s="20">
        <f>SUMIF('2017 thru 2020'!$L:$L,'KU Total'!$B43&amp;'KU Total'!$A$42,'2017 thru 2020'!J:J)*1000</f>
        <v>0</v>
      </c>
      <c r="M43" s="20">
        <f>SUMIF('2017 thru 2020'!$L:$L,'KU Total'!$B43&amp;'KU Total'!$A$42,'2017 thru 2020'!K:K)*1000</f>
        <v>0</v>
      </c>
      <c r="N43" s="17"/>
    </row>
    <row r="44" spans="1:14" x14ac:dyDescent="0.25">
      <c r="B44" t="s">
        <v>69</v>
      </c>
      <c r="C44" s="20">
        <f>SUMIF('actual data'!$P:$P,'KU Total'!$B44&amp;'KU Total'!$A$42&amp;'KU Total'!C$1,'actual data'!$O:$O)</f>
        <v>5007637.5724999998</v>
      </c>
      <c r="D44" s="20">
        <f>SUMIF('actual data'!$P:$P,'KU Total'!$B44&amp;'KU Total'!$A$42&amp;'KU Total'!D$1,'actual data'!$O:$O)</f>
        <v>608202.93839999998</v>
      </c>
      <c r="E44" s="20">
        <f>SUMIF('actual data'!$P:$P,'KU Total'!$B44&amp;'KU Total'!$A$42&amp;'KU Total'!E$1,'actual data'!$O:$O)</f>
        <v>1451903.24</v>
      </c>
      <c r="F44" s="20">
        <f>SUMIF('actual data'!$P:$P,'KU Total'!$B44&amp;'KU Total'!$A$42&amp;'KU Total'!F$1,'actual data'!$O:$O)</f>
        <v>3836115.5</v>
      </c>
      <c r="G44" s="20">
        <f>SUMIF('actual data'!$P:$P,'KU Total'!$B44&amp;'KU Total'!$A$42&amp;'KU Total'!G$1,'actual data'!$O:$O)</f>
        <v>1894816.19</v>
      </c>
      <c r="H44" s="20">
        <f>SUMIF('data for base'!$R:$R,'KU Total'!$B44&amp;'KU Total'!$A$42&amp;'KU Total'!H$1,'data for base'!$Q:$Q)</f>
        <v>2249992.2999999998</v>
      </c>
      <c r="I44" s="20">
        <f>SUMIF('test yr'!V:V,'KU Total'!B44&amp;'KU Total'!A$42,'test yr'!U:U)*1000</f>
        <v>2482000</v>
      </c>
      <c r="J44" s="20">
        <f>SUMIF('2017 thru 2020'!$L:$L,'KU Total'!$B44&amp;'KU Total'!$A$42,'2017 thru 2020'!H:H)*1000</f>
        <v>1228000</v>
      </c>
      <c r="K44" s="20">
        <f>SUMIF('2017 thru 2020'!$L:$L,'KU Total'!$B44&amp;'KU Total'!$A$42,'2017 thru 2020'!I:I)*1000</f>
        <v>1254000</v>
      </c>
      <c r="L44" s="20">
        <f>SUMIF('2017 thru 2020'!$L:$L,'KU Total'!$B44&amp;'KU Total'!$A$42,'2017 thru 2020'!J:J)*1000</f>
        <v>5095000</v>
      </c>
      <c r="M44" s="20">
        <f>SUMIF('2017 thru 2020'!$L:$L,'KU Total'!$B44&amp;'KU Total'!$A$42,'2017 thru 2020'!K:K)*1000</f>
        <v>2628000</v>
      </c>
      <c r="N44" s="17"/>
    </row>
    <row r="45" spans="1:14" x14ac:dyDescent="0.25">
      <c r="B45" t="s">
        <v>74</v>
      </c>
      <c r="C45" s="20">
        <f>SUMIF('actual data'!$P:$P,'KU Total'!$B45&amp;'KU Total'!$A$42&amp;'KU Total'!C$1,'actual data'!$O:$O)</f>
        <v>4365542.3999999994</v>
      </c>
      <c r="D45" s="20">
        <f>SUMIF('actual data'!$P:$P,'KU Total'!$B45&amp;'KU Total'!$A$42&amp;'KU Total'!D$1,'actual data'!$O:$O)</f>
        <v>113003.52999999998</v>
      </c>
      <c r="E45" s="20">
        <f>SUMIF('actual data'!$P:$P,'KU Total'!$B45&amp;'KU Total'!$A$42&amp;'KU Total'!E$1,'actual data'!$O:$O)</f>
        <v>407170.46</v>
      </c>
      <c r="F45" s="20">
        <f>SUMIF('actual data'!$P:$P,'KU Total'!$B45&amp;'KU Total'!$A$42&amp;'KU Total'!F$1,'actual data'!$O:$O)</f>
        <v>850795.91000000015</v>
      </c>
      <c r="G45" s="20">
        <f>SUMIF('actual data'!$P:$P,'KU Total'!$B45&amp;'KU Total'!$A$42&amp;'KU Total'!G$1,'actual data'!$O:$O)</f>
        <v>678472.73</v>
      </c>
      <c r="H45" s="20">
        <f>SUMIF('data for base'!$R:$R,'KU Total'!$B45&amp;'KU Total'!$A$42&amp;'KU Total'!H$1,'data for base'!$Q:$Q)</f>
        <v>76920.3</v>
      </c>
      <c r="I45" s="20">
        <f>SUMIF('test yr'!V:V,'KU Total'!B45&amp;'KU Total'!A$42,'test yr'!U:U)*1000</f>
        <v>1130000</v>
      </c>
      <c r="J45" s="20">
        <f>SUMIF('2017 thru 2020'!$L:$L,'KU Total'!$B45&amp;'KU Total'!$A$42,'2017 thru 2020'!H:H)*1000</f>
        <v>990000</v>
      </c>
      <c r="K45" s="20">
        <f>SUMIF('2017 thru 2020'!$L:$L,'KU Total'!$B45&amp;'KU Total'!$A$42,'2017 thru 2020'!I:I)*1000</f>
        <v>140000</v>
      </c>
      <c r="L45" s="20">
        <f>SUMIF('2017 thru 2020'!$L:$L,'KU Total'!$B45&amp;'KU Total'!$A$42,'2017 thru 2020'!J:J)*1000</f>
        <v>5440000</v>
      </c>
      <c r="M45" s="20">
        <f>SUMIF('2017 thru 2020'!$L:$L,'KU Total'!$B45&amp;'KU Total'!$A$42,'2017 thru 2020'!K:K)*1000</f>
        <v>0</v>
      </c>
      <c r="N45" s="17"/>
    </row>
    <row r="46" spans="1:14" x14ac:dyDescent="0.25">
      <c r="B46" t="s">
        <v>140</v>
      </c>
      <c r="C46" s="20">
        <f>SUMIF('actual data'!$P:$P,'KU Total'!$B46&amp;'KU Total'!$A$42&amp;'KU Total'!C$1,'actual data'!$O:$O)</f>
        <v>2141.2399999999998</v>
      </c>
      <c r="D46" s="20">
        <f>SUMIF('actual data'!$P:$P,'KU Total'!$B46&amp;'KU Total'!$A$42&amp;'KU Total'!D$1,'actual data'!$O:$O)</f>
        <v>0</v>
      </c>
      <c r="E46" s="20">
        <f>SUMIF('actual data'!$P:$P,'KU Total'!$B46&amp;'KU Total'!$A$42&amp;'KU Total'!E$1,'actual data'!$O:$O)</f>
        <v>0</v>
      </c>
      <c r="F46" s="20">
        <f>SUMIF('actual data'!$P:$P,'KU Total'!$B46&amp;'KU Total'!$A$42&amp;'KU Total'!F$1,'actual data'!$O:$O)</f>
        <v>0</v>
      </c>
      <c r="G46" s="20">
        <f>SUMIF('actual data'!$P:$P,'KU Total'!$B46&amp;'KU Total'!$A$42&amp;'KU Total'!G$1,'actual data'!$O:$O)</f>
        <v>0</v>
      </c>
      <c r="H46" s="20">
        <f>SUMIF('data for base'!$R:$R,'KU Total'!$B46&amp;'KU Total'!$A$42&amp;'KU Total'!H$1,'data for base'!$Q:$Q)</f>
        <v>0</v>
      </c>
      <c r="I46" s="20">
        <f>SUMIF('test yr'!V:V,'KU Total'!B46&amp;'KU Total'!A$42,'test yr'!U:U)*1000</f>
        <v>0</v>
      </c>
      <c r="J46" s="20">
        <f>SUMIF('2017 thru 2020'!$L:$L,'KU Total'!$B46&amp;'KU Total'!$A$42,'2017 thru 2020'!H:H)*1000</f>
        <v>0</v>
      </c>
      <c r="K46" s="20">
        <f>SUMIF('2017 thru 2020'!$L:$L,'KU Total'!$B46&amp;'KU Total'!$A$42,'2017 thru 2020'!I:I)*1000</f>
        <v>0</v>
      </c>
      <c r="L46" s="20">
        <f>SUMIF('2017 thru 2020'!$L:$L,'KU Total'!$B46&amp;'KU Total'!$A$42,'2017 thru 2020'!J:J)*1000</f>
        <v>0</v>
      </c>
      <c r="M46" s="20">
        <f>SUMIF('2017 thru 2020'!$L:$L,'KU Total'!$B46&amp;'KU Total'!$A$42,'2017 thru 2020'!K:K)*1000</f>
        <v>0</v>
      </c>
      <c r="N46" s="17"/>
    </row>
    <row r="47" spans="1:14" x14ac:dyDescent="0.25">
      <c r="A47" s="16" t="s">
        <v>58</v>
      </c>
      <c r="B47" t="s">
        <v>75</v>
      </c>
      <c r="C47" s="20">
        <f>SUMIF('actual data'!$P:$P,'KU Total'!$B47&amp;'KU Total'!$A$47&amp;'KU Total'!C$1,'actual data'!$O:$O)</f>
        <v>0</v>
      </c>
      <c r="D47" s="20">
        <f>SUMIF('actual data'!$P:$P,'KU Total'!$B47&amp;'KU Total'!$A$47&amp;'KU Total'!D$1,'actual data'!$O:$O)</f>
        <v>0</v>
      </c>
      <c r="E47" s="20">
        <f>SUMIF('actual data'!$P:$P,'KU Total'!$B47&amp;'KU Total'!$A$47&amp;'KU Total'!E$1,'actual data'!$O:$O)</f>
        <v>326407.15000000002</v>
      </c>
      <c r="F47" s="20">
        <f>SUMIF('actual data'!$P:$P,'KU Total'!$B47&amp;'KU Total'!$A$47&amp;'KU Total'!F$1,'actual data'!$O:$O)</f>
        <v>0</v>
      </c>
      <c r="G47" s="20">
        <f>SUMIF('actual data'!$P:$P,'KU Total'!$B47&amp;'KU Total'!$A$47&amp;'KU Total'!G$1,'actual data'!$O:$O)</f>
        <v>0</v>
      </c>
      <c r="H47" s="20">
        <f>SUMIF('data for base'!$R:$R,'KU Total'!$B47&amp;'KU Total'!$A$47&amp;'KU Total'!H$1,'data for base'!$Q:$Q)</f>
        <v>0</v>
      </c>
      <c r="I47" s="20">
        <f>SUMIF('test yr'!V:V,'KU Total'!B47&amp;'KU Total'!A$47,'test yr'!U:U)*1000</f>
        <v>0</v>
      </c>
      <c r="J47" s="20">
        <f>SUMIF('2017 thru 2020'!$L:$L,'KU Total'!$B47&amp;'KU Total'!$A$47,'2017 thru 2020'!H:H)*1000</f>
        <v>0</v>
      </c>
      <c r="K47" s="20">
        <f>SUMIF('2017 thru 2020'!$L:$L,'KU Total'!$B47&amp;'KU Total'!$A$47,'2017 thru 2020'!I:I)*1000</f>
        <v>1075000</v>
      </c>
      <c r="L47" s="20">
        <f>SUMIF('2017 thru 2020'!$L:$L,'KU Total'!$B47&amp;'KU Total'!$A$47,'2017 thru 2020'!J:J)*1000</f>
        <v>0</v>
      </c>
      <c r="M47" s="20">
        <f>SUMIF('2017 thru 2020'!$L:$L,'KU Total'!$B47&amp;'KU Total'!$A$47,'2017 thru 2020'!K:K)*1000</f>
        <v>0</v>
      </c>
      <c r="N47" s="17"/>
    </row>
    <row r="48" spans="1:14" x14ac:dyDescent="0.25">
      <c r="B48" t="s">
        <v>137</v>
      </c>
      <c r="C48" s="20">
        <f>SUMIF('actual data'!$P:$P,'KU Total'!$B48&amp;'KU Total'!$A$47&amp;'KU Total'!C$1,'actual data'!$O:$O)</f>
        <v>9012.48</v>
      </c>
      <c r="D48" s="20">
        <f>SUMIF('actual data'!$P:$P,'KU Total'!$B48&amp;'KU Total'!$A$47&amp;'KU Total'!D$1,'actual data'!$O:$O)</f>
        <v>5904.7999999999993</v>
      </c>
      <c r="E48" s="20">
        <f>SUMIF('actual data'!$P:$P,'KU Total'!$B48&amp;'KU Total'!$A$47&amp;'KU Total'!E$1,'actual data'!$O:$O)</f>
        <v>8362.2800000000007</v>
      </c>
      <c r="F48" s="20">
        <f>SUMIF('actual data'!$P:$P,'KU Total'!$B48&amp;'KU Total'!$A$47&amp;'KU Total'!F$1,'actual data'!$O:$O)</f>
        <v>379.67999999999995</v>
      </c>
      <c r="G48" s="20">
        <f>SUMIF('actual data'!$P:$P,'KU Total'!$B48&amp;'KU Total'!$A$47&amp;'KU Total'!G$1,'actual data'!$O:$O)</f>
        <v>44335.880000000005</v>
      </c>
      <c r="H48" s="20">
        <f>SUMIF('data for base'!$R:$R,'KU Total'!$B48&amp;'KU Total'!$A$47&amp;'KU Total'!H$1,'data for base'!$Q:$Q)</f>
        <v>20650.84</v>
      </c>
      <c r="I48" s="20">
        <f>SUMIF('test yr'!V:V,'KU Total'!B48&amp;'KU Total'!A$47,'test yr'!U:U)*1000</f>
        <v>0</v>
      </c>
      <c r="J48" s="20">
        <f>SUMIF('2017 thru 2020'!$L:$L,'KU Total'!$B48&amp;'KU Total'!$A$47,'2017 thru 2020'!H:H)*1000</f>
        <v>0</v>
      </c>
      <c r="K48" s="20">
        <f>SUMIF('2017 thru 2020'!$L:$L,'KU Total'!$B48&amp;'KU Total'!$A$47,'2017 thru 2020'!I:I)*1000</f>
        <v>0</v>
      </c>
      <c r="L48" s="20">
        <f>SUMIF('2017 thru 2020'!$L:$L,'KU Total'!$B48&amp;'KU Total'!$A$47,'2017 thru 2020'!J:J)*1000</f>
        <v>0</v>
      </c>
      <c r="M48" s="20">
        <f>SUMIF('2017 thru 2020'!$L:$L,'KU Total'!$B48&amp;'KU Total'!$A$47,'2017 thru 2020'!K:K)*1000</f>
        <v>0</v>
      </c>
    </row>
    <row r="49" spans="1:13" x14ac:dyDescent="0.25">
      <c r="B49" t="s">
        <v>69</v>
      </c>
      <c r="C49" s="20">
        <f>SUMIF('actual data'!$P:$P,'KU Total'!$B49&amp;'KU Total'!$A$47&amp;'KU Total'!C$1,'actual data'!$O:$O)</f>
        <v>2773251.1725000003</v>
      </c>
      <c r="D49" s="20">
        <f>SUMIF('actual data'!$P:$P,'KU Total'!$B49&amp;'KU Total'!$A$47&amp;'KU Total'!D$1,'actual data'!$O:$O)</f>
        <v>986843.93820000009</v>
      </c>
      <c r="E49" s="20">
        <f>SUMIF('actual data'!$P:$P,'KU Total'!$B49&amp;'KU Total'!$A$47&amp;'KU Total'!E$1,'actual data'!$O:$O)</f>
        <v>4081288.48</v>
      </c>
      <c r="F49" s="20">
        <f>SUMIF('actual data'!$P:$P,'KU Total'!$B49&amp;'KU Total'!$A$47&amp;'KU Total'!F$1,'actual data'!$O:$O)</f>
        <v>2523716.23</v>
      </c>
      <c r="G49" s="20">
        <f>SUMIF('actual data'!$P:$P,'KU Total'!$B49&amp;'KU Total'!$A$47&amp;'KU Total'!G$1,'actual data'!$O:$O)</f>
        <v>2609269.4299999988</v>
      </c>
      <c r="H49" s="20">
        <f>SUMIF('data for base'!$R:$R,'KU Total'!$B49&amp;'KU Total'!$A$47&amp;'KU Total'!H$1,'data for base'!$Q:$Q)</f>
        <v>2298141.9500000002</v>
      </c>
      <c r="I49" s="20">
        <f>SUMIF('test yr'!V:V,'KU Total'!B49&amp;'KU Total'!A$47,'test yr'!U:U)*1000</f>
        <v>1358000</v>
      </c>
      <c r="J49" s="20">
        <f>SUMIF('2017 thru 2020'!$L:$L,'KU Total'!$B49&amp;'KU Total'!$A$47,'2017 thru 2020'!H:H)*1000</f>
        <v>1358000</v>
      </c>
      <c r="K49" s="20">
        <f>SUMIF('2017 thru 2020'!$L:$L,'KU Total'!$B49&amp;'KU Total'!$A$47,'2017 thru 2020'!I:I)*1000</f>
        <v>2715000</v>
      </c>
      <c r="L49" s="20">
        <f>SUMIF('2017 thru 2020'!$L:$L,'KU Total'!$B49&amp;'KU Total'!$A$47,'2017 thru 2020'!J:J)*1000</f>
        <v>1966000</v>
      </c>
      <c r="M49" s="20">
        <f>SUMIF('2017 thru 2020'!$L:$L,'KU Total'!$B49&amp;'KU Total'!$A$47,'2017 thru 2020'!K:K)*1000</f>
        <v>2405000</v>
      </c>
    </row>
    <row r="50" spans="1:13" x14ac:dyDescent="0.25">
      <c r="B50" t="s">
        <v>74</v>
      </c>
      <c r="C50" s="20">
        <f>SUMIF('actual data'!$P:$P,'KU Total'!$B50&amp;'KU Total'!$A$47&amp;'KU Total'!C$1,'actual data'!$O:$O)</f>
        <v>1357286.26</v>
      </c>
      <c r="D50" s="20">
        <f>SUMIF('actual data'!$P:$P,'KU Total'!$B50&amp;'KU Total'!$A$47&amp;'KU Total'!D$1,'actual data'!$O:$O)</f>
        <v>155330.67000000001</v>
      </c>
      <c r="E50" s="20">
        <f>SUMIF('actual data'!$P:$P,'KU Total'!$B50&amp;'KU Total'!$A$47&amp;'KU Total'!E$1,'actual data'!$O:$O)</f>
        <v>333164.57</v>
      </c>
      <c r="F50" s="20">
        <f>SUMIF('actual data'!$P:$P,'KU Total'!$B50&amp;'KU Total'!$A$47&amp;'KU Total'!F$1,'actual data'!$O:$O)</f>
        <v>1171546.74</v>
      </c>
      <c r="G50" s="20">
        <f>SUMIF('actual data'!$P:$P,'KU Total'!$B50&amp;'KU Total'!$A$47&amp;'KU Total'!G$1,'actual data'!$O:$O)</f>
        <v>726445.29</v>
      </c>
      <c r="H50" s="20">
        <f>SUMIF('data for base'!$R:$R,'KU Total'!$B50&amp;'KU Total'!$A$47&amp;'KU Total'!H$1,'data for base'!$Q:$Q)</f>
        <v>531648.44999999995</v>
      </c>
      <c r="I50" s="20">
        <f>SUMIF('test yr'!V:V,'KU Total'!B50&amp;'KU Total'!A$47,'test yr'!U:U)*1000</f>
        <v>145000</v>
      </c>
      <c r="J50" s="20">
        <f>SUMIF('2017 thru 2020'!$L:$L,'KU Total'!$B50&amp;'KU Total'!$A$47,'2017 thru 2020'!H:H)*1000</f>
        <v>145000</v>
      </c>
      <c r="K50" s="20">
        <f>SUMIF('2017 thru 2020'!$L:$L,'KU Total'!$B50&amp;'KU Total'!$A$47,'2017 thru 2020'!I:I)*1000</f>
        <v>3477000</v>
      </c>
      <c r="L50" s="20">
        <f>SUMIF('2017 thru 2020'!$L:$L,'KU Total'!$B50&amp;'KU Total'!$A$47,'2017 thru 2020'!J:J)*1000</f>
        <v>1095000</v>
      </c>
      <c r="M50" s="20">
        <f>SUMIF('2017 thru 2020'!$L:$L,'KU Total'!$B50&amp;'KU Total'!$A$47,'2017 thru 2020'!K:K)*1000</f>
        <v>240000</v>
      </c>
    </row>
    <row r="51" spans="1:13" x14ac:dyDescent="0.25">
      <c r="B51" t="s">
        <v>140</v>
      </c>
      <c r="C51" s="20">
        <f>SUMIF('actual data'!$P:$P,'KU Total'!$B51&amp;'KU Total'!$A$47&amp;'KU Total'!C$1,'actual data'!$O:$O)</f>
        <v>0</v>
      </c>
      <c r="D51" s="20">
        <f>SUMIF('actual data'!$P:$P,'KU Total'!$B51&amp;'KU Total'!$A$47&amp;'KU Total'!D$1,'actual data'!$O:$O)</f>
        <v>0</v>
      </c>
      <c r="E51" s="20">
        <f>SUMIF('actual data'!$P:$P,'KU Total'!$B51&amp;'KU Total'!$A$47&amp;'KU Total'!E$1,'actual data'!$O:$O)</f>
        <v>165.8</v>
      </c>
      <c r="F51" s="20">
        <f>SUMIF('actual data'!$P:$P,'KU Total'!$B51&amp;'KU Total'!$A$47&amp;'KU Total'!F$1,'actual data'!$O:$O)</f>
        <v>207.03</v>
      </c>
      <c r="G51" s="20">
        <f>SUMIF('actual data'!$P:$P,'KU Total'!$B51&amp;'KU Total'!$A$47&amp;'KU Total'!G$1,'actual data'!$O:$O)</f>
        <v>0</v>
      </c>
      <c r="H51" s="20">
        <f>SUMIF('data for base'!$R:$R,'KU Total'!$B51&amp;'KU Total'!$A$47&amp;'KU Total'!H$1,'data for base'!$Q:$Q)</f>
        <v>0</v>
      </c>
      <c r="I51" s="20">
        <f>SUMIF('test yr'!V:V,'KU Total'!B51&amp;'KU Total'!A$47,'test yr'!U:U)*1000</f>
        <v>0</v>
      </c>
      <c r="J51" s="20">
        <f>SUMIF('2017 thru 2020'!$L:$L,'KU Total'!$B51&amp;'KU Total'!$A$47,'2017 thru 2020'!H:H)*1000</f>
        <v>0</v>
      </c>
      <c r="K51" s="20">
        <f>SUMIF('2017 thru 2020'!$L:$L,'KU Total'!$B51&amp;'KU Total'!$A$47,'2017 thru 2020'!I:I)*1000</f>
        <v>0</v>
      </c>
      <c r="L51" s="20">
        <f>SUMIF('2017 thru 2020'!$L:$L,'KU Total'!$B51&amp;'KU Total'!$A$47,'2017 thru 2020'!J:J)*1000</f>
        <v>0</v>
      </c>
      <c r="M51" s="20">
        <f>SUMIF('2017 thru 2020'!$L:$L,'KU Total'!$B51&amp;'KU Total'!$A$47,'2017 thru 2020'!K:K)*1000</f>
        <v>0</v>
      </c>
    </row>
    <row r="52" spans="1:13" x14ac:dyDescent="0.25">
      <c r="A52" s="16" t="s">
        <v>59</v>
      </c>
      <c r="B52" t="s">
        <v>75</v>
      </c>
      <c r="C52" s="20">
        <f>SUMIF('actual data'!$P:$P,'KU Total'!$B52&amp;'KU Total'!$A$52&amp;'KU Total'!C$1,'actual data'!$O:$O)</f>
        <v>0</v>
      </c>
      <c r="D52" s="20">
        <f>SUMIF('actual data'!$P:$P,'KU Total'!$B52&amp;'KU Total'!$A$52&amp;'KU Total'!D$1,'actual data'!$O:$O)</f>
        <v>0</v>
      </c>
      <c r="E52" s="20">
        <f>SUMIF('actual data'!$P:$P,'KU Total'!$B52&amp;'KU Total'!$A$52&amp;'KU Total'!E$1,'actual data'!$O:$O)</f>
        <v>814360.75999999989</v>
      </c>
      <c r="F52" s="20">
        <f>SUMIF('actual data'!$P:$P,'KU Total'!$B52&amp;'KU Total'!$A$52&amp;'KU Total'!F$1,'actual data'!$O:$O)</f>
        <v>147598</v>
      </c>
      <c r="G52" s="20">
        <f>SUMIF('actual data'!$P:$P,'KU Total'!$B52&amp;'KU Total'!$A$52&amp;'KU Total'!G$1,'actual data'!$O:$O)</f>
        <v>0</v>
      </c>
      <c r="H52" s="20">
        <f>SUMIF('data for base'!$R:$R,'KU Total'!$B52&amp;'KU Total'!$A$52&amp;'KU Total'!H$1,'data for base'!$Q:$Q)</f>
        <v>0</v>
      </c>
      <c r="I52" s="20">
        <f>SUMIF('test yr'!V:V,'KU Total'!B52&amp;'KU Total'!A$52,'test yr'!U:U)*1000</f>
        <v>425000</v>
      </c>
      <c r="J52" s="20">
        <f>SUMIF('2017 thru 2020'!$L:$L,'KU Total'!$B52&amp;'KU Total'!$A$52,'2017 thru 2020'!H:H)*1000</f>
        <v>0</v>
      </c>
      <c r="K52" s="20">
        <f>SUMIF('2017 thru 2020'!$L:$L,'KU Total'!$B52&amp;'KU Total'!$A$52,'2017 thru 2020'!I:I)*1000</f>
        <v>425000</v>
      </c>
      <c r="L52" s="20">
        <f>SUMIF('2017 thru 2020'!$L:$L,'KU Total'!$B52&amp;'KU Total'!$A$52,'2017 thru 2020'!J:J)*1000</f>
        <v>0</v>
      </c>
      <c r="M52" s="20">
        <f>SUMIF('2017 thru 2020'!$L:$L,'KU Total'!$B52&amp;'KU Total'!$A$52,'2017 thru 2020'!K:K)*1000</f>
        <v>0</v>
      </c>
    </row>
    <row r="53" spans="1:13" x14ac:dyDescent="0.25">
      <c r="B53" t="s">
        <v>137</v>
      </c>
      <c r="C53" s="20">
        <f>SUMIF('actual data'!$P:$P,'KU Total'!$B53&amp;'KU Total'!$A$52&amp;'KU Total'!C$1,'actual data'!$O:$O)</f>
        <v>34634.42</v>
      </c>
      <c r="D53" s="20">
        <f>SUMIF('actual data'!$P:$P,'KU Total'!$B53&amp;'KU Total'!$A$52&amp;'KU Total'!D$1,'actual data'!$O:$O)</f>
        <v>474.01</v>
      </c>
      <c r="E53" s="20">
        <f>SUMIF('actual data'!$P:$P,'KU Total'!$B53&amp;'KU Total'!$A$52&amp;'KU Total'!E$1,'actual data'!$O:$O)</f>
        <v>60748.15</v>
      </c>
      <c r="F53" s="20">
        <f>SUMIF('actual data'!$P:$P,'KU Total'!$B53&amp;'KU Total'!$A$52&amp;'KU Total'!F$1,'actual data'!$O:$O)</f>
        <v>9867.36</v>
      </c>
      <c r="G53" s="20">
        <f>SUMIF('actual data'!$P:$P,'KU Total'!$B53&amp;'KU Total'!$A$52&amp;'KU Total'!G$1,'actual data'!$O:$O)</f>
        <v>129739.23</v>
      </c>
      <c r="H53" s="20">
        <f>SUMIF('data for base'!$R:$R,'KU Total'!$B53&amp;'KU Total'!$A$52&amp;'KU Total'!H$1,'data for base'!$Q:$Q)</f>
        <v>129305.58</v>
      </c>
      <c r="I53" s="20">
        <f>SUMIF('test yr'!V:V,'KU Total'!B53&amp;'KU Total'!A$52,'test yr'!U:U)*1000</f>
        <v>0</v>
      </c>
      <c r="J53" s="20">
        <f>SUMIF('2017 thru 2020'!$L:$L,'KU Total'!$B53&amp;'KU Total'!$A$52,'2017 thru 2020'!H:H)*1000</f>
        <v>0</v>
      </c>
      <c r="K53" s="20">
        <f>SUMIF('2017 thru 2020'!$L:$L,'KU Total'!$B53&amp;'KU Total'!$A$52,'2017 thru 2020'!I:I)*1000</f>
        <v>0</v>
      </c>
      <c r="L53" s="20">
        <f>SUMIF('2017 thru 2020'!$L:$L,'KU Total'!$B53&amp;'KU Total'!$A$52,'2017 thru 2020'!J:J)*1000</f>
        <v>0</v>
      </c>
      <c r="M53" s="20">
        <f>SUMIF('2017 thru 2020'!$L:$L,'KU Total'!$B53&amp;'KU Total'!$A$52,'2017 thru 2020'!K:K)*1000</f>
        <v>0</v>
      </c>
    </row>
    <row r="54" spans="1:13" x14ac:dyDescent="0.25">
      <c r="B54" t="s">
        <v>69</v>
      </c>
      <c r="C54" s="20">
        <f>SUMIF('actual data'!$P:$P,'KU Total'!$B54&amp;'KU Total'!$A$52&amp;'KU Total'!C$1,'actual data'!$O:$O)</f>
        <v>1420120.0825</v>
      </c>
      <c r="D54" s="20">
        <f>SUMIF('actual data'!$P:$P,'KU Total'!$B54&amp;'KU Total'!$A$52&amp;'KU Total'!D$1,'actual data'!$O:$O)</f>
        <v>1014828.715</v>
      </c>
      <c r="E54" s="20">
        <f>SUMIF('actual data'!$P:$P,'KU Total'!$B54&amp;'KU Total'!$A$52&amp;'KU Total'!E$1,'actual data'!$O:$O)</f>
        <v>3889794.8200000003</v>
      </c>
      <c r="F54" s="20">
        <f>SUMIF('actual data'!$P:$P,'KU Total'!$B54&amp;'KU Total'!$A$52&amp;'KU Total'!F$1,'actual data'!$O:$O)</f>
        <v>-110955.8</v>
      </c>
      <c r="G54" s="20">
        <f>SUMIF('actual data'!$P:$P,'KU Total'!$B54&amp;'KU Total'!$A$52&amp;'KU Total'!G$1,'actual data'!$O:$O)</f>
        <v>2207062.3899999997</v>
      </c>
      <c r="H54" s="20">
        <f>SUMIF('data for base'!$R:$R,'KU Total'!$B54&amp;'KU Total'!$A$52&amp;'KU Total'!H$1,'data for base'!$Q:$Q)</f>
        <v>2251260.8199999998</v>
      </c>
      <c r="I54" s="20">
        <f>SUMIF('test yr'!V:V,'KU Total'!B54&amp;'KU Total'!A$52,'test yr'!U:U)*1000</f>
        <v>0</v>
      </c>
      <c r="J54" s="20">
        <f>SUMIF('2017 thru 2020'!$L:$L,'KU Total'!$B54&amp;'KU Total'!$A$52,'2017 thru 2020'!H:H)*1000</f>
        <v>1711000</v>
      </c>
      <c r="K54" s="20">
        <f>SUMIF('2017 thru 2020'!$L:$L,'KU Total'!$B54&amp;'KU Total'!$A$52,'2017 thru 2020'!I:I)*1000</f>
        <v>3298000</v>
      </c>
      <c r="L54" s="20">
        <f>SUMIF('2017 thru 2020'!$L:$L,'KU Total'!$B54&amp;'KU Total'!$A$52,'2017 thru 2020'!J:J)*1000</f>
        <v>2549000</v>
      </c>
      <c r="M54" s="20">
        <f>SUMIF('2017 thru 2020'!$L:$L,'KU Total'!$B54&amp;'KU Total'!$A$52,'2017 thru 2020'!K:K)*1000</f>
        <v>3103000</v>
      </c>
    </row>
    <row r="55" spans="1:13" x14ac:dyDescent="0.25">
      <c r="A55" s="16"/>
      <c r="B55" t="s">
        <v>74</v>
      </c>
      <c r="C55" s="20">
        <f>SUMIF('actual data'!$P:$P,'KU Total'!$B55&amp;'KU Total'!$A$52&amp;'KU Total'!C$1,'actual data'!$O:$O)</f>
        <v>222700.17</v>
      </c>
      <c r="D55" s="20">
        <f>SUMIF('actual data'!$P:$P,'KU Total'!$B55&amp;'KU Total'!$A$52&amp;'KU Total'!D$1,'actual data'!$O:$O)</f>
        <v>102652.38</v>
      </c>
      <c r="E55" s="20">
        <f>SUMIF('actual data'!$P:$P,'KU Total'!$B55&amp;'KU Total'!$A$52&amp;'KU Total'!E$1,'actual data'!$O:$O)</f>
        <v>4003280.8200000003</v>
      </c>
      <c r="F55" s="20">
        <f>SUMIF('actual data'!$P:$P,'KU Total'!$B55&amp;'KU Total'!$A$52&amp;'KU Total'!F$1,'actual data'!$O:$O)</f>
        <v>135862.79</v>
      </c>
      <c r="G55" s="20">
        <f>SUMIF('actual data'!$P:$P,'KU Total'!$B55&amp;'KU Total'!$A$52&amp;'KU Total'!G$1,'actual data'!$O:$O)</f>
        <v>398931.91000000003</v>
      </c>
      <c r="H55" s="20">
        <f>SUMIF('data for base'!$R:$R,'KU Total'!$B55&amp;'KU Total'!$A$52&amp;'KU Total'!H$1,'data for base'!$Q:$Q)</f>
        <v>381528.33</v>
      </c>
      <c r="I55" s="20">
        <f>SUMIF('test yr'!V:V,'KU Total'!B55&amp;'KU Total'!A$52,'test yr'!U:U)*1000</f>
        <v>0</v>
      </c>
      <c r="J55" s="20">
        <f>SUMIF('2017 thru 2020'!$L:$L,'KU Total'!$B55&amp;'KU Total'!$A$52,'2017 thru 2020'!H:H)*1000</f>
        <v>140000</v>
      </c>
      <c r="K55" s="20">
        <f>SUMIF('2017 thru 2020'!$L:$L,'KU Total'!$B55&amp;'KU Total'!$A$52,'2017 thru 2020'!I:I)*1000</f>
        <v>996000</v>
      </c>
      <c r="L55" s="20">
        <f>SUMIF('2017 thru 2020'!$L:$L,'KU Total'!$B55&amp;'KU Total'!$A$52,'2017 thru 2020'!J:J)*1000</f>
        <v>225000</v>
      </c>
      <c r="M55" s="20">
        <f>SUMIF('2017 thru 2020'!$L:$L,'KU Total'!$B55&amp;'KU Total'!$A$52,'2017 thru 2020'!K:K)*1000</f>
        <v>240000</v>
      </c>
    </row>
    <row r="56" spans="1:13" x14ac:dyDescent="0.25">
      <c r="A56" s="16"/>
      <c r="B56" t="s">
        <v>140</v>
      </c>
      <c r="C56" s="20">
        <f>SUMIF('actual data'!$P:$P,'KU Total'!$B56&amp;'KU Total'!$A$52&amp;'KU Total'!C$1,'actual data'!$O:$O)</f>
        <v>0</v>
      </c>
      <c r="D56" s="20">
        <f>SUMIF('actual data'!$P:$P,'KU Total'!$B56&amp;'KU Total'!$A$52&amp;'KU Total'!D$1,'actual data'!$O:$O)</f>
        <v>0</v>
      </c>
      <c r="E56" s="20">
        <f>SUMIF('actual data'!$P:$P,'KU Total'!$B56&amp;'KU Total'!$A$52&amp;'KU Total'!E$1,'actual data'!$O:$O)</f>
        <v>6129.7</v>
      </c>
      <c r="F56" s="20">
        <f>SUMIF('actual data'!$P:$P,'KU Total'!$B56&amp;'KU Total'!$A$52&amp;'KU Total'!F$1,'actual data'!$O:$O)</f>
        <v>0</v>
      </c>
      <c r="G56" s="20">
        <f>SUMIF('actual data'!$P:$P,'KU Total'!$B56&amp;'KU Total'!$A$52&amp;'KU Total'!G$1,'actual data'!$O:$O)</f>
        <v>0</v>
      </c>
      <c r="H56" s="20">
        <f>SUMIF('data for base'!$R:$R,'KU Total'!$B56&amp;'KU Total'!$A$52&amp;'KU Total'!H$1,'data for base'!$Q:$Q)</f>
        <v>0</v>
      </c>
      <c r="I56" s="20">
        <f>SUMIF('test yr'!V:V,'KU Total'!B56&amp;'KU Total'!A$52,'test yr'!U:U)*1000</f>
        <v>0</v>
      </c>
      <c r="J56" s="20">
        <f>SUMIF('2017 thru 2020'!$L:$L,'KU Total'!$B56&amp;'KU Total'!$A$52,'2017 thru 2020'!H:H)*1000</f>
        <v>0</v>
      </c>
      <c r="K56" s="20">
        <f>SUMIF('2017 thru 2020'!$L:$L,'KU Total'!$B56&amp;'KU Total'!$A$52,'2017 thru 2020'!I:I)*1000</f>
        <v>0</v>
      </c>
      <c r="L56" s="20">
        <f>SUMIF('2017 thru 2020'!$L:$L,'KU Total'!$B56&amp;'KU Total'!$A$52,'2017 thru 2020'!J:J)*1000</f>
        <v>0</v>
      </c>
      <c r="M56" s="20">
        <f>SUMIF('2017 thru 2020'!$L:$L,'KU Total'!$B56&amp;'KU Total'!$A$52,'2017 thru 2020'!K:K)*1000</f>
        <v>0</v>
      </c>
    </row>
    <row r="57" spans="1:13" x14ac:dyDescent="0.25">
      <c r="A57" s="16" t="s">
        <v>60</v>
      </c>
      <c r="B57" t="s">
        <v>137</v>
      </c>
      <c r="C57" s="20">
        <f>SUMIF('actual data'!$P:$P,'KU Total'!$B57&amp;'KU Total'!$A$57&amp;'KU Total'!C$1,'actual data'!$O:$O)</f>
        <v>0</v>
      </c>
      <c r="D57" s="20">
        <f>SUMIF('actual data'!$P:$P,'KU Total'!$B57&amp;'KU Total'!$A$57&amp;'KU Total'!D$1,'actual data'!$O:$O)</f>
        <v>0</v>
      </c>
      <c r="E57" s="20">
        <f>SUMIF('actual data'!$P:$P,'KU Total'!$B57&amp;'KU Total'!$A$57&amp;'KU Total'!E$1,'actual data'!$O:$O)</f>
        <v>0</v>
      </c>
      <c r="F57" s="20">
        <f>SUMIF('actual data'!$P:$P,'KU Total'!$B57&amp;'KU Total'!$A$57&amp;'KU Total'!F$1,'actual data'!$O:$O)</f>
        <v>2283.83</v>
      </c>
      <c r="G57" s="20">
        <f>SUMIF('actual data'!$P:$P,'KU Total'!$B57&amp;'KU Total'!$A$57&amp;'KU Total'!G$1,'actual data'!$O:$O)</f>
        <v>0</v>
      </c>
      <c r="H57" s="20">
        <f>SUMIF('data for base'!$R:$R,'KU Total'!$B57&amp;'KU Total'!$A$57&amp;'KU Total'!H$1,'data for base'!$Q:$Q)</f>
        <v>0</v>
      </c>
      <c r="I57" s="20">
        <f>SUMIF('test yr'!V:V,'KU Total'!B57&amp;'KU Total'!A$57,'test yr'!U:U)*1000</f>
        <v>0</v>
      </c>
      <c r="J57" s="20">
        <f>SUMIF('2017 thru 2020'!$L:$L,'KU Total'!$B57&amp;'KU Total'!$A$57,'2017 thru 2020'!H:H)*1000</f>
        <v>0</v>
      </c>
      <c r="K57" s="20">
        <f>SUMIF('2017 thru 2020'!$L:$L,'KU Total'!$B57&amp;'KU Total'!$A$57,'2017 thru 2020'!I:I)*1000</f>
        <v>0</v>
      </c>
      <c r="L57" s="20">
        <f>SUMIF('2017 thru 2020'!$L:$L,'KU Total'!$B57&amp;'KU Total'!$A$57,'2017 thru 2020'!J:J)*1000</f>
        <v>0</v>
      </c>
      <c r="M57" s="20">
        <f>SUMIF('2017 thru 2020'!$L:$L,'KU Total'!$B57&amp;'KU Total'!$A$57,'2017 thru 2020'!K:K)*1000</f>
        <v>0</v>
      </c>
    </row>
    <row r="58" spans="1:13" x14ac:dyDescent="0.25">
      <c r="A58" s="16"/>
      <c r="B58" t="s">
        <v>69</v>
      </c>
      <c r="C58" s="20">
        <f>SUMIF('actual data'!$P:$P,'KU Total'!$B58&amp;'KU Total'!$A$57&amp;'KU Total'!C$1,'actual data'!$O:$O)</f>
        <v>105811.65000000001</v>
      </c>
      <c r="D58" s="20">
        <f>SUMIF('actual data'!$P:$P,'KU Total'!$B58&amp;'KU Total'!$A$57&amp;'KU Total'!D$1,'actual data'!$O:$O)</f>
        <v>23309.129999999997</v>
      </c>
      <c r="E58" s="20">
        <f>SUMIF('actual data'!$P:$P,'KU Total'!$B58&amp;'KU Total'!$A$57&amp;'KU Total'!E$1,'actual data'!$O:$O)</f>
        <v>10039.349999999999</v>
      </c>
      <c r="F58" s="20">
        <f>SUMIF('actual data'!$P:$P,'KU Total'!$B58&amp;'KU Total'!$A$57&amp;'KU Total'!F$1,'actual data'!$O:$O)</f>
        <v>1123.28</v>
      </c>
      <c r="G58" s="20">
        <f>SUMIF('actual data'!$P:$P,'KU Total'!$B58&amp;'KU Total'!$A$57&amp;'KU Total'!G$1,'actual data'!$O:$O)</f>
        <v>0</v>
      </c>
      <c r="H58" s="20">
        <f>SUMIF('data for base'!$R:$R,'KU Total'!$B58&amp;'KU Total'!$A$57&amp;'KU Total'!H$1,'data for base'!$Q:$Q)</f>
        <v>0</v>
      </c>
      <c r="I58" s="20">
        <f>SUMIF('test yr'!V:V,'KU Total'!B58&amp;'KU Total'!A$57,'test yr'!U:U)*1000</f>
        <v>0</v>
      </c>
      <c r="J58" s="20">
        <f>SUMIF('2017 thru 2020'!$L:$L,'KU Total'!$B58&amp;'KU Total'!$A$57,'2017 thru 2020'!H:H)*1000</f>
        <v>0</v>
      </c>
      <c r="K58" s="20">
        <f>SUMIF('2017 thru 2020'!$L:$L,'KU Total'!$B58&amp;'KU Total'!$A$57,'2017 thru 2020'!I:I)*1000</f>
        <v>0</v>
      </c>
      <c r="L58" s="20">
        <f>SUMIF('2017 thru 2020'!$L:$L,'KU Total'!$B58&amp;'KU Total'!$A$57,'2017 thru 2020'!J:J)*1000</f>
        <v>0</v>
      </c>
      <c r="M58" s="20">
        <f>SUMIF('2017 thru 2020'!$L:$L,'KU Total'!$B58&amp;'KU Total'!$A$57,'2017 thru 2020'!K:K)*1000</f>
        <v>0</v>
      </c>
    </row>
    <row r="59" spans="1:13" x14ac:dyDescent="0.25">
      <c r="A59" s="16"/>
      <c r="B59" t="s">
        <v>74</v>
      </c>
      <c r="C59" s="20">
        <f>SUMIF('actual data'!$P:$P,'KU Total'!$B59&amp;'KU Total'!$A$57&amp;'KU Total'!C$1,'actual data'!$O:$O)</f>
        <v>0</v>
      </c>
      <c r="D59" s="20">
        <f>SUMIF('actual data'!$P:$P,'KU Total'!$B59&amp;'KU Total'!$A$57&amp;'KU Total'!D$1,'actual data'!$O:$O)</f>
        <v>0</v>
      </c>
      <c r="E59" s="20">
        <f>SUMIF('actual data'!$P:$P,'KU Total'!$B59&amp;'KU Total'!$A$57&amp;'KU Total'!E$1,'actual data'!$O:$O)</f>
        <v>680.26</v>
      </c>
      <c r="F59" s="20">
        <f>SUMIF('actual data'!$P:$P,'KU Total'!$B59&amp;'KU Total'!$A$57&amp;'KU Total'!F$1,'actual data'!$O:$O)</f>
        <v>1917.26</v>
      </c>
      <c r="G59" s="20">
        <f>SUMIF('actual data'!$P:$P,'KU Total'!$B59&amp;'KU Total'!$A$57&amp;'KU Total'!G$1,'actual data'!$O:$O)</f>
        <v>23880.45</v>
      </c>
      <c r="H59" s="20">
        <f>SUMIF('data for base'!$R:$R,'KU Total'!$B59&amp;'KU Total'!$A$57&amp;'KU Total'!H$1,'data for base'!$Q:$Q)</f>
        <v>17353.29</v>
      </c>
      <c r="I59" s="20">
        <f>SUMIF('test yr'!V:V,'KU Total'!B59&amp;'KU Total'!A$57,'test yr'!U:U)*1000</f>
        <v>0</v>
      </c>
      <c r="J59" s="20">
        <f>SUMIF('2017 thru 2020'!$L:$L,'KU Total'!$B59&amp;'KU Total'!$A$57,'2017 thru 2020'!H:H)*1000</f>
        <v>0</v>
      </c>
      <c r="K59" s="20">
        <f>SUMIF('2017 thru 2020'!$L:$L,'KU Total'!$B59&amp;'KU Total'!$A$57,'2017 thru 2020'!I:I)*1000</f>
        <v>0</v>
      </c>
      <c r="L59" s="20">
        <f>SUMIF('2017 thru 2020'!$L:$L,'KU Total'!$B59&amp;'KU Total'!$A$57,'2017 thru 2020'!J:J)*1000</f>
        <v>0</v>
      </c>
      <c r="M59" s="20">
        <f>SUMIF('2017 thru 2020'!$L:$L,'KU Total'!$B59&amp;'KU Total'!$A$57,'2017 thru 2020'!K:K)*1000</f>
        <v>0</v>
      </c>
    </row>
    <row r="60" spans="1:13" x14ac:dyDescent="0.25">
      <c r="A60" s="16" t="s">
        <v>61</v>
      </c>
      <c r="B60" t="s">
        <v>137</v>
      </c>
      <c r="C60" s="20">
        <f>SUMIF('actual data'!$P:$P,'KU Total'!$B60&amp;'KU Total'!$A$60&amp;'KU Total'!C$1,'actual data'!$O:$O)</f>
        <v>0</v>
      </c>
      <c r="D60" s="20">
        <f>SUMIF('actual data'!$P:$P,'KU Total'!$B60&amp;'KU Total'!$A$60&amp;'KU Total'!D$1,'actual data'!$O:$O)</f>
        <v>149.38</v>
      </c>
      <c r="E60" s="20">
        <f>SUMIF('actual data'!$P:$P,'KU Total'!$B60&amp;'KU Total'!$A$60&amp;'KU Total'!E$1,'actual data'!$O:$O)</f>
        <v>0</v>
      </c>
      <c r="F60" s="20">
        <f>SUMIF('actual data'!$P:$P,'KU Total'!$B60&amp;'KU Total'!$A$60&amp;'KU Total'!F$1,'actual data'!$O:$O)</f>
        <v>56.32</v>
      </c>
      <c r="G60" s="20">
        <f>SUMIF('actual data'!$P:$P,'KU Total'!$B60&amp;'KU Total'!$A$60&amp;'KU Total'!G$1,'actual data'!$O:$O)</f>
        <v>6764.7099999999991</v>
      </c>
      <c r="H60" s="20">
        <f>SUMIF('data for base'!$R:$R,'KU Total'!$B60&amp;'KU Total'!$A$60&amp;'KU Total'!H$1,'data for base'!$Q:$Q)</f>
        <v>6764.7099999999991</v>
      </c>
      <c r="I60" s="20">
        <f>SUMIF('test yr'!V:V,'KU Total'!B60&amp;'KU Total'!A$60,'test yr'!U:U)*1000</f>
        <v>0</v>
      </c>
      <c r="J60" s="20">
        <f>SUMIF('2017 thru 2020'!$L:$L,'KU Total'!$B60&amp;'KU Total'!$A$60,'2017 thru 2020'!H:H)*1000</f>
        <v>0</v>
      </c>
      <c r="K60" s="20">
        <f>SUMIF('2017 thru 2020'!$L:$L,'KU Total'!$B60&amp;'KU Total'!$A$60,'2017 thru 2020'!I:I)*1000</f>
        <v>0</v>
      </c>
      <c r="L60" s="20">
        <f>SUMIF('2017 thru 2020'!$L:$L,'KU Total'!$B60&amp;'KU Total'!$A$60,'2017 thru 2020'!J:J)*1000</f>
        <v>0</v>
      </c>
      <c r="M60" s="20">
        <f>SUMIF('2017 thru 2020'!$L:$L,'KU Total'!$B60&amp;'KU Total'!$A$60,'2017 thru 2020'!K:K)*1000</f>
        <v>0</v>
      </c>
    </row>
    <row r="61" spans="1:13" x14ac:dyDescent="0.25">
      <c r="A61" s="16"/>
      <c r="B61" t="s">
        <v>69</v>
      </c>
      <c r="C61" s="20">
        <f>SUMIF('actual data'!$P:$P,'KU Total'!$B61&amp;'KU Total'!$A$60&amp;'KU Total'!C$1,'actual data'!$O:$O)</f>
        <v>27210.929999999997</v>
      </c>
      <c r="D61" s="20">
        <f>SUMIF('actual data'!$P:$P,'KU Total'!$B61&amp;'KU Total'!$A$60&amp;'KU Total'!D$1,'actual data'!$O:$O)</f>
        <v>1958.2</v>
      </c>
      <c r="E61" s="20">
        <f>SUMIF('actual data'!$P:$P,'KU Total'!$B61&amp;'KU Total'!$A$60&amp;'KU Total'!E$1,'actual data'!$O:$O)</f>
        <v>6360.43</v>
      </c>
      <c r="F61" s="20">
        <f>SUMIF('actual data'!$P:$P,'KU Total'!$B61&amp;'KU Total'!$A$60&amp;'KU Total'!F$1,'actual data'!$O:$O)</f>
        <v>0</v>
      </c>
      <c r="G61" s="20">
        <f>SUMIF('actual data'!$P:$P,'KU Total'!$B61&amp;'KU Total'!$A$60&amp;'KU Total'!G$1,'actual data'!$O:$O)</f>
        <v>0</v>
      </c>
      <c r="H61" s="20">
        <f>SUMIF('data for base'!$R:$R,'KU Total'!$B61&amp;'KU Total'!$A$60&amp;'KU Total'!H$1,'data for base'!$Q:$Q)</f>
        <v>0</v>
      </c>
      <c r="I61" s="20">
        <f>SUMIF('test yr'!V:V,'KU Total'!B61&amp;'KU Total'!A$60,'test yr'!U:U)*1000</f>
        <v>0</v>
      </c>
      <c r="J61" s="20">
        <f>SUMIF('2017 thru 2020'!$L:$L,'KU Total'!$B61&amp;'KU Total'!$A$60,'2017 thru 2020'!H:H)*1000</f>
        <v>0</v>
      </c>
      <c r="K61" s="20">
        <f>SUMIF('2017 thru 2020'!$L:$L,'KU Total'!$B61&amp;'KU Total'!$A$60,'2017 thru 2020'!I:I)*1000</f>
        <v>0</v>
      </c>
      <c r="L61" s="20">
        <f>SUMIF('2017 thru 2020'!$L:$L,'KU Total'!$B61&amp;'KU Total'!$A$60,'2017 thru 2020'!J:J)*1000</f>
        <v>0</v>
      </c>
      <c r="M61" s="20">
        <f>SUMIF('2017 thru 2020'!$L:$L,'KU Total'!$B61&amp;'KU Total'!$A$60,'2017 thru 2020'!K:K)*1000</f>
        <v>0</v>
      </c>
    </row>
    <row r="62" spans="1:13" x14ac:dyDescent="0.25">
      <c r="A62" s="16"/>
      <c r="B62" t="s">
        <v>74</v>
      </c>
      <c r="C62" s="20">
        <f>SUMIF('actual data'!$P:$P,'KU Total'!$B62&amp;'KU Total'!$A$60&amp;'KU Total'!C$1,'actual data'!$O:$O)</f>
        <v>0</v>
      </c>
      <c r="D62" s="20">
        <f>SUMIF('actual data'!$P:$P,'KU Total'!$B62&amp;'KU Total'!$A$60&amp;'KU Total'!D$1,'actual data'!$O:$O)</f>
        <v>0</v>
      </c>
      <c r="E62" s="20">
        <f>SUMIF('actual data'!$P:$P,'KU Total'!$B62&amp;'KU Total'!$A$60&amp;'KU Total'!E$1,'actual data'!$O:$O)</f>
        <v>703.36</v>
      </c>
      <c r="F62" s="20">
        <f>SUMIF('actual data'!$P:$P,'KU Total'!$B62&amp;'KU Total'!$A$60&amp;'KU Total'!F$1,'actual data'!$O:$O)</f>
        <v>873.69</v>
      </c>
      <c r="G62" s="20">
        <f>SUMIF('actual data'!$P:$P,'KU Total'!$B62&amp;'KU Total'!$A$60&amp;'KU Total'!G$1,'actual data'!$O:$O)</f>
        <v>353.97</v>
      </c>
      <c r="H62" s="20">
        <f>SUMIF('data for base'!$R:$R,'KU Total'!$B62&amp;'KU Total'!$A$60&amp;'KU Total'!H$1,'data for base'!$Q:$Q)</f>
        <v>353.97</v>
      </c>
      <c r="I62" s="20">
        <f>SUMIF('test yr'!V:V,'KU Total'!B62&amp;'KU Total'!A$60,'test yr'!U:U)*1000</f>
        <v>0</v>
      </c>
      <c r="J62" s="20">
        <f>SUMIF('2017 thru 2020'!$L:$L,'KU Total'!$B62&amp;'KU Total'!$A$60,'2017 thru 2020'!H:H)*1000</f>
        <v>0</v>
      </c>
      <c r="K62" s="20">
        <f>SUMIF('2017 thru 2020'!$L:$L,'KU Total'!$B62&amp;'KU Total'!$A$60,'2017 thru 2020'!I:I)*1000</f>
        <v>0</v>
      </c>
      <c r="L62" s="20">
        <f>SUMIF('2017 thru 2020'!$L:$L,'KU Total'!$B62&amp;'KU Total'!$A$60,'2017 thru 2020'!J:J)*1000</f>
        <v>0</v>
      </c>
      <c r="M62" s="20">
        <f>SUMIF('2017 thru 2020'!$L:$L,'KU Total'!$B62&amp;'KU Total'!$A$60,'2017 thru 2020'!K:K)*1000</f>
        <v>0</v>
      </c>
    </row>
    <row r="63" spans="1:13" x14ac:dyDescent="0.25">
      <c r="A63" s="16" t="s">
        <v>14</v>
      </c>
      <c r="B63" t="s">
        <v>139</v>
      </c>
      <c r="C63" s="20">
        <f>SUMIF('actual data'!$P:$P,'KU Total'!$B63&amp;'KU Total'!$A$63&amp;'KU Total'!C$1,'actual data'!$O:$O)</f>
        <v>0</v>
      </c>
      <c r="D63" s="20">
        <f>SUMIF('actual data'!$P:$P,'KU Total'!$B63&amp;'KU Total'!$A$63&amp;'KU Total'!D$1,'actual data'!$O:$O)</f>
        <v>0</v>
      </c>
      <c r="E63" s="20">
        <f>SUMIF('actual data'!$P:$P,'KU Total'!$B63&amp;'KU Total'!$A$63&amp;'KU Total'!E$1,'actual data'!$O:$O)</f>
        <v>0</v>
      </c>
      <c r="F63" s="20">
        <f>SUMIF('actual data'!$P:$P,'KU Total'!$B63&amp;'KU Total'!$A$63&amp;'KU Total'!F$1,'actual data'!$O:$O)</f>
        <v>59070.507600000004</v>
      </c>
      <c r="G63" s="20">
        <f>SUMIF('actual data'!$P:$P,'KU Total'!$B63&amp;'KU Total'!$A$63&amp;'KU Total'!G$1,'actual data'!$O:$O)</f>
        <v>25.474799999999998</v>
      </c>
      <c r="H63" s="20">
        <f>SUMIF('data for base'!$R:$R,'KU Total'!$B63&amp;'KU Total'!$A$63&amp;'KU Total'!H$1,'data for base'!$Q:$Q)</f>
        <v>0</v>
      </c>
      <c r="I63" s="20">
        <f>SUMIF('test yr'!V:V,'KU Total'!B63&amp;'KU Total'!A$63,'test yr'!U:U)*1000</f>
        <v>0</v>
      </c>
      <c r="J63" s="20">
        <f>SUMIF('2017 thru 2020'!$L:$L,'KU Total'!$B63&amp;'KU Total'!$A$63,'2017 thru 2020'!H:H)*1000</f>
        <v>0</v>
      </c>
      <c r="K63" s="20">
        <f>SUMIF('2017 thru 2020'!$L:$L,'KU Total'!$B63&amp;'KU Total'!$A$63,'2017 thru 2020'!I:I)*1000</f>
        <v>0</v>
      </c>
      <c r="L63" s="20">
        <f>SUMIF('2017 thru 2020'!$L:$L,'KU Total'!$B63&amp;'KU Total'!$A$63,'2017 thru 2020'!J:J)*1000</f>
        <v>0</v>
      </c>
      <c r="M63" s="20">
        <f>SUMIF('2017 thru 2020'!$L:$L,'KU Total'!$B63&amp;'KU Total'!$A$63,'2017 thru 2020'!K:K)*1000</f>
        <v>0</v>
      </c>
    </row>
    <row r="64" spans="1:13" x14ac:dyDescent="0.25">
      <c r="A64" s="16"/>
      <c r="B64" s="19" t="s">
        <v>132</v>
      </c>
      <c r="C64" s="20"/>
      <c r="D64" s="20"/>
      <c r="E64" s="20"/>
      <c r="F64" s="20"/>
      <c r="G64" s="20"/>
      <c r="H64" s="20"/>
      <c r="I64" s="20">
        <f>SUMIF('test yr'!V:V,'KU Total'!B64&amp;'KU Total'!A$63,'test yr'!U:U)*1000</f>
        <v>0</v>
      </c>
      <c r="J64" s="20">
        <f>SUMIF('2017 thru 2020'!$L:$L,'KU Total'!$B64&amp;'KU Total'!$A$63,'2017 thru 2020'!H:H)*1000</f>
        <v>0</v>
      </c>
      <c r="K64" s="20">
        <f>SUMIF('2017 thru 2020'!$L:$L,'KU Total'!$B64&amp;'KU Total'!$A$63,'2017 thru 2020'!I:I)*1000</f>
        <v>0</v>
      </c>
      <c r="L64" s="20">
        <f>SUMIF('2017 thru 2020'!$L:$L,'KU Total'!$B64&amp;'KU Total'!$A$63,'2017 thru 2020'!J:J)*1000</f>
        <v>176000</v>
      </c>
      <c r="M64" s="20">
        <f>SUMIF('2017 thru 2020'!$L:$L,'KU Total'!$B64&amp;'KU Total'!$A$63,'2017 thru 2020'!K:K)*1000</f>
        <v>0</v>
      </c>
    </row>
    <row r="65" spans="1:13" x14ac:dyDescent="0.25">
      <c r="B65" t="s">
        <v>131</v>
      </c>
      <c r="C65" s="20">
        <f>SUMIF('actual data'!$P:$P,'KU Total'!$B65&amp;'KU Total'!$A$63&amp;'KU Total'!C$1,'actual data'!$O:$O)</f>
        <v>0</v>
      </c>
      <c r="D65" s="20">
        <f>SUMIF('actual data'!$P:$P,'KU Total'!$B65&amp;'KU Total'!$A$63&amp;'KU Total'!D$1,'actual data'!$O:$O)</f>
        <v>0</v>
      </c>
      <c r="E65" s="20">
        <f>SUMIF('actual data'!$P:$P,'KU Total'!$B65&amp;'KU Total'!$A$63&amp;'KU Total'!E$1,'actual data'!$O:$O)</f>
        <v>0</v>
      </c>
      <c r="F65" s="20">
        <f>SUMIF('actual data'!$P:$P,'KU Total'!$B65&amp;'KU Total'!$A$63&amp;'KU Total'!F$1,'actual data'!$O:$O)</f>
        <v>5784.3552</v>
      </c>
      <c r="G65" s="20">
        <f>SUMIF('actual data'!$P:$P,'KU Total'!$B65&amp;'KU Total'!$A$63&amp;'KU Total'!G$1,'actual data'!$O:$O)</f>
        <v>75133.008600000001</v>
      </c>
      <c r="H65" s="20">
        <f>SUMIF('data for base'!$R:$R,'KU Total'!$B65&amp;'KU Total'!$A$63&amp;'KU Total'!H$1,'data for base'!$Q:$Q)</f>
        <v>0</v>
      </c>
      <c r="I65" s="20">
        <f>SUMIF('test yr'!V:V,'KU Total'!B65&amp;'KU Total'!A$63,'test yr'!U:U)*1000</f>
        <v>1399000</v>
      </c>
      <c r="J65" s="20">
        <f>SUMIF('2017 thru 2020'!$L:$L,'KU Total'!$B65&amp;'KU Total'!$A$63,'2017 thru 2020'!H:H)*1000</f>
        <v>1399000</v>
      </c>
      <c r="K65" s="20">
        <f>SUMIF('2017 thru 2020'!$L:$L,'KU Total'!$B65&amp;'KU Total'!$A$63,'2017 thru 2020'!I:I)*1000</f>
        <v>0</v>
      </c>
      <c r="L65" s="20">
        <f>SUMIF('2017 thru 2020'!$L:$L,'KU Total'!$B65&amp;'KU Total'!$A$63,'2017 thru 2020'!J:J)*1000</f>
        <v>3027000</v>
      </c>
      <c r="M65" s="20">
        <f>SUMIF('2017 thru 2020'!$L:$L,'KU Total'!$B65&amp;'KU Total'!$A$63,'2017 thru 2020'!K:K)*1000</f>
        <v>0</v>
      </c>
    </row>
    <row r="66" spans="1:13" x14ac:dyDescent="0.25">
      <c r="B66" t="s">
        <v>129</v>
      </c>
      <c r="C66" s="20">
        <f>SUMIF('actual data'!$P:$P,'KU Total'!$B66&amp;'KU Total'!$A$63&amp;'KU Total'!C$1,'actual data'!$O:$O)</f>
        <v>0</v>
      </c>
      <c r="D66" s="20">
        <f>SUMIF('actual data'!$P:$P,'KU Total'!$B66&amp;'KU Total'!$A$63&amp;'KU Total'!D$1,'actual data'!$O:$O)</f>
        <v>0</v>
      </c>
      <c r="E66" s="20">
        <f>SUMIF('actual data'!$P:$P,'KU Total'!$B66&amp;'KU Total'!$A$63&amp;'KU Total'!E$1,'actual data'!$O:$O)</f>
        <v>0</v>
      </c>
      <c r="F66" s="20">
        <f>SUMIF('actual data'!$P:$P,'KU Total'!$B66&amp;'KU Total'!$A$63&amp;'KU Total'!F$1,'actual data'!$O:$O)</f>
        <v>152948.5698</v>
      </c>
      <c r="G66" s="20">
        <f>SUMIF('actual data'!$P:$P,'KU Total'!$B66&amp;'KU Total'!$A$63&amp;'KU Total'!G$1,'actual data'!$O:$O)</f>
        <v>779787.723</v>
      </c>
      <c r="H66" s="20">
        <f>SUMIF('data for base'!$R:$R,'KU Total'!$B66&amp;'KU Total'!$A$63&amp;'KU Total'!H$1,'data for base'!$Q:$Q)</f>
        <v>549351.73459999997</v>
      </c>
      <c r="I66" s="20">
        <f>SUMIF('test yr'!V:V,'KU Total'!B66&amp;'KU Total'!A$63,'test yr'!U:U)*1000</f>
        <v>600000</v>
      </c>
      <c r="J66" s="20">
        <f>SUMIF('2017 thru 2020'!$L:$L,'KU Total'!$B66&amp;'KU Total'!$A$63,'2017 thru 2020'!H:H)*1000</f>
        <v>600000</v>
      </c>
      <c r="K66" s="20">
        <f>SUMIF('2017 thru 2020'!$L:$L,'KU Total'!$B66&amp;'KU Total'!$A$63,'2017 thru 2020'!I:I)*1000</f>
        <v>0</v>
      </c>
      <c r="L66" s="20">
        <f>SUMIF('2017 thru 2020'!$L:$L,'KU Total'!$B66&amp;'KU Total'!$A$63,'2017 thru 2020'!J:J)*1000</f>
        <v>1142000</v>
      </c>
      <c r="M66" s="20">
        <f>SUMIF('2017 thru 2020'!$L:$L,'KU Total'!$B66&amp;'KU Total'!$A$63,'2017 thru 2020'!K:K)*1000</f>
        <v>0</v>
      </c>
    </row>
    <row r="67" spans="1:13" x14ac:dyDescent="0.25">
      <c r="B67" t="s">
        <v>130</v>
      </c>
      <c r="C67" s="20">
        <f>SUMIF('actual data'!$P:$P,'KU Total'!$B67&amp;'KU Total'!$A$63&amp;'KU Total'!C$1,'actual data'!$O:$O)</f>
        <v>0</v>
      </c>
      <c r="D67" s="20">
        <f>SUMIF('actual data'!$P:$P,'KU Total'!$B67&amp;'KU Total'!$A$63&amp;'KU Total'!D$1,'actual data'!$O:$O)</f>
        <v>0</v>
      </c>
      <c r="E67" s="20">
        <f>SUMIF('actual data'!$P:$P,'KU Total'!$B67&amp;'KU Total'!$A$63&amp;'KU Total'!E$1,'actual data'!$O:$O)</f>
        <v>0</v>
      </c>
      <c r="F67" s="20">
        <f>SUMIF('actual data'!$P:$P,'KU Total'!$B67&amp;'KU Total'!$A$63&amp;'KU Total'!F$1,'actual data'!$O:$O)</f>
        <v>64406.214599999978</v>
      </c>
      <c r="G67" s="20">
        <f>SUMIF('actual data'!$P:$P,'KU Total'!$B67&amp;'KU Total'!$A$63&amp;'KU Total'!G$1,'actual data'!$O:$O)</f>
        <v>244052.13299999997</v>
      </c>
      <c r="H67" s="20">
        <f>SUMIF('data for base'!$R:$R,'KU Total'!$B67&amp;'KU Total'!$A$63&amp;'KU Total'!H$1,'data for base'!$Q:$Q)</f>
        <v>645205.28540000005</v>
      </c>
      <c r="I67" s="20">
        <f>SUMIF('test yr'!V:V,'KU Total'!B67&amp;'KU Total'!A$63,'test yr'!U:U)*1000</f>
        <v>606000</v>
      </c>
      <c r="J67" s="20">
        <f>SUMIF('2017 thru 2020'!$L:$L,'KU Total'!$B67&amp;'KU Total'!$A$63,'2017 thru 2020'!H:H)*1000</f>
        <v>606000</v>
      </c>
      <c r="K67" s="20">
        <f>SUMIF('2017 thru 2020'!$L:$L,'KU Total'!$B67&amp;'KU Total'!$A$63,'2017 thru 2020'!I:I)*1000</f>
        <v>996000</v>
      </c>
      <c r="L67" s="20">
        <f>SUMIF('2017 thru 2020'!$L:$L,'KU Total'!$B67&amp;'KU Total'!$A$63,'2017 thru 2020'!J:J)*1000</f>
        <v>1175000</v>
      </c>
      <c r="M67" s="20">
        <f>SUMIF('2017 thru 2020'!$L:$L,'KU Total'!$B67&amp;'KU Total'!$A$63,'2017 thru 2020'!K:K)*1000</f>
        <v>1114000</v>
      </c>
    </row>
    <row r="68" spans="1:13" x14ac:dyDescent="0.25">
      <c r="A68" s="16" t="s">
        <v>17</v>
      </c>
      <c r="B68" t="s">
        <v>129</v>
      </c>
      <c r="C68" s="20">
        <f>SUMIF('actual data'!$P:$P,'KU Total'!$B68&amp;'KU Total'!$A$68&amp;'KU Total'!C$1,'actual data'!$O:$O)</f>
        <v>-5291.2599999999993</v>
      </c>
      <c r="D68" s="20">
        <f>SUMIF('actual data'!$P:$P,'KU Total'!$B68&amp;'KU Total'!$A$68&amp;'KU Total'!D$1,'actual data'!$O:$O)</f>
        <v>38872.379300000001</v>
      </c>
      <c r="E68" s="20">
        <f>SUMIF('actual data'!$P:$P,'KU Total'!$B68&amp;'KU Total'!$A$68&amp;'KU Total'!E$1,'actual data'!$O:$O)</f>
        <v>88178.993600000002</v>
      </c>
      <c r="F68" s="20">
        <f>SUMIF('actual data'!$P:$P,'KU Total'!$B68&amp;'KU Total'!$A$68&amp;'KU Total'!F$1,'actual data'!$O:$O)</f>
        <v>50891.426099999997</v>
      </c>
      <c r="G68" s="20">
        <f>SUMIF('actual data'!$P:$P,'KU Total'!$B68&amp;'KU Total'!$A$68&amp;'KU Total'!G$1,'actual data'!$O:$O)</f>
        <v>68262.033900000009</v>
      </c>
      <c r="H68" s="20">
        <f>SUMIF('data for base'!$R:$R,'KU Total'!$B68&amp;'KU Total'!$A$68&amp;'KU Total'!H$1,'data for base'!$Q:$Q)</f>
        <v>54067.140899999999</v>
      </c>
      <c r="I68" s="20">
        <f>SUMIF('test yr'!V:V,'KU Total'!B68&amp;'KU Total'!A$68,'test yr'!U:U)*1000</f>
        <v>0</v>
      </c>
      <c r="J68" s="20">
        <f>SUMIF('2017 thru 2020'!$L:$L,'KU Total'!$B68&amp;'KU Total'!$A$68,'2017 thru 2020'!H:H)*1000</f>
        <v>0</v>
      </c>
      <c r="K68" s="20">
        <f>SUMIF('2017 thru 2020'!$L:$L,'KU Total'!$B68&amp;'KU Total'!$A$68,'2017 thru 2020'!I:I)*1000</f>
        <v>0</v>
      </c>
      <c r="L68" s="20">
        <f>SUMIF('2017 thru 2020'!$L:$L,'KU Total'!$B68&amp;'KU Total'!$A$68,'2017 thru 2020'!J:J)*1000</f>
        <v>0</v>
      </c>
      <c r="M68" s="20">
        <f>SUMIF('2017 thru 2020'!$L:$L,'KU Total'!$B68&amp;'KU Total'!$A$68,'2017 thru 2020'!K:K)*1000</f>
        <v>0</v>
      </c>
    </row>
    <row r="69" spans="1:13" x14ac:dyDescent="0.25">
      <c r="B69" t="s">
        <v>130</v>
      </c>
      <c r="C69" s="20">
        <f>SUMIF('actual data'!$P:$P,'KU Total'!$B69&amp;'KU Total'!$A$68&amp;'KU Total'!C$1,'actual data'!$O:$O)</f>
        <v>0</v>
      </c>
      <c r="D69" s="20">
        <f>SUMIF('actual data'!$P:$P,'KU Total'!$B69&amp;'KU Total'!$A$68&amp;'KU Total'!D$1,'actual data'!$O:$O)</f>
        <v>362.4076</v>
      </c>
      <c r="E69" s="20">
        <f>SUMIF('actual data'!$P:$P,'KU Total'!$B69&amp;'KU Total'!$A$68&amp;'KU Total'!E$1,'actual data'!$O:$O)</f>
        <v>0</v>
      </c>
      <c r="F69" s="20">
        <f>SUMIF('actual data'!$P:$P,'KU Total'!$B69&amp;'KU Total'!$A$68&amp;'KU Total'!F$1,'actual data'!$O:$O)</f>
        <v>0</v>
      </c>
      <c r="G69" s="20">
        <f>SUMIF('actual data'!$P:$P,'KU Total'!$B69&amp;'KU Total'!$A$68&amp;'KU Total'!G$1,'actual data'!$O:$O)</f>
        <v>0</v>
      </c>
      <c r="H69" s="20">
        <f>SUMIF('data for base'!$R:$R,'KU Total'!$B69&amp;'KU Total'!$A$68&amp;'KU Total'!H$1,'data for base'!$Q:$Q)</f>
        <v>0</v>
      </c>
      <c r="I69" s="20">
        <f>SUMIF('test yr'!V:V,'KU Total'!B69&amp;'KU Total'!A$68,'test yr'!U:U)*1000</f>
        <v>0</v>
      </c>
      <c r="J69" s="20">
        <f>SUMIF('2017 thru 2020'!$L:$L,'KU Total'!$B69&amp;'KU Total'!$A$68,'2017 thru 2020'!H:H)*1000</f>
        <v>0</v>
      </c>
      <c r="K69" s="20">
        <f>SUMIF('2017 thru 2020'!$L:$L,'KU Total'!$B69&amp;'KU Total'!$A$68,'2017 thru 2020'!I:I)*1000</f>
        <v>0</v>
      </c>
      <c r="L69" s="20">
        <f>SUMIF('2017 thru 2020'!$L:$L,'KU Total'!$B69&amp;'KU Total'!$A$68,'2017 thru 2020'!J:J)*1000</f>
        <v>0</v>
      </c>
      <c r="M69" s="20">
        <f>SUMIF('2017 thru 2020'!$L:$L,'KU Total'!$B69&amp;'KU Total'!$A$68,'2017 thru 2020'!K:K)*1000</f>
        <v>0</v>
      </c>
    </row>
    <row r="70" spans="1:13" x14ac:dyDescent="0.25">
      <c r="A70" s="16" t="s">
        <v>133</v>
      </c>
      <c r="B70" t="s">
        <v>129</v>
      </c>
      <c r="C70" s="20">
        <f>SUMIF('actual data'!$P:$P,'KU Total'!$B70&amp;'KU Total'!$A70&amp;'KU Total'!C$1,'actual data'!$O:$O)</f>
        <v>0</v>
      </c>
      <c r="D70" s="20">
        <f>SUMIF('actual data'!$P:$P,'KU Total'!$B70&amp;'KU Total'!$A70&amp;'KU Total'!D$1,'actual data'!$O:$O)</f>
        <v>0</v>
      </c>
      <c r="E70" s="20">
        <f>SUMIF('actual data'!$P:$P,'KU Total'!$B70&amp;'KU Total'!$A70&amp;'KU Total'!E$1,'actual data'!$O:$O)</f>
        <v>0</v>
      </c>
      <c r="F70" s="20">
        <f>SUMIF('actual data'!$P:$P,'KU Total'!$B70&amp;'KU Total'!$A70&amp;'KU Total'!F$1,'actual data'!$O:$O)</f>
        <v>0</v>
      </c>
      <c r="G70" s="20">
        <f>SUMIF('actual data'!$P:$P,'KU Total'!$B70&amp;'KU Total'!$A70&amp;'KU Total'!G$1,'actual data'!$O:$O)</f>
        <v>0</v>
      </c>
      <c r="H70" s="20">
        <f>SUMIF('data for base'!$R:$R,'KU Total'!$B70&amp;'KU Total'!$A70&amp;'KU Total'!H$1,'data for base'!$Q:$Q)</f>
        <v>15620</v>
      </c>
      <c r="I70" s="20">
        <f>SUMIF('test yr'!V:V,'KU Total'!B70&amp;'KU Total'!A70,'test yr'!U:U)*1000</f>
        <v>0</v>
      </c>
      <c r="J70" s="20">
        <f>SUMIF('2017 thru 2020'!$L:$L,'KU Total'!$B70&amp;'KU Total'!$A70,'2017 thru 2020'!H:H)*1000</f>
        <v>0</v>
      </c>
      <c r="K70" s="20">
        <f>SUMIF('2017 thru 2020'!$L:$L,'KU Total'!$B70&amp;'KU Total'!$A70,'2017 thru 2020'!I:I)*1000</f>
        <v>0</v>
      </c>
      <c r="L70" s="20">
        <f>SUMIF('2017 thru 2020'!$L:$L,'KU Total'!$B70&amp;'KU Total'!$A70,'2017 thru 2020'!J:J)*1000</f>
        <v>0</v>
      </c>
      <c r="M70" s="20">
        <f>SUMIF('2017 thru 2020'!$L:$L,'KU Total'!$B70&amp;'KU Total'!$A70,'2017 thru 2020'!K:K)*1000</f>
        <v>0</v>
      </c>
    </row>
    <row r="71" spans="1:13" x14ac:dyDescent="0.25">
      <c r="A71" s="16" t="s">
        <v>32</v>
      </c>
      <c r="B71" t="s">
        <v>129</v>
      </c>
      <c r="C71" s="20">
        <f>SUMIF('actual data'!$P:$P,'KU Total'!$B71&amp;'KU Total'!$A71&amp;'KU Total'!C$1,'actual data'!$O:$O)</f>
        <v>0</v>
      </c>
      <c r="D71" s="20">
        <f>SUMIF('actual data'!$P:$P,'KU Total'!$B71&amp;'KU Total'!$A71&amp;'KU Total'!D$1,'actual data'!$O:$O)</f>
        <v>0</v>
      </c>
      <c r="E71" s="20">
        <f>SUMIF('actual data'!$P:$P,'KU Total'!$B71&amp;'KU Total'!$A71&amp;'KU Total'!E$1,'actual data'!$O:$O)</f>
        <v>0</v>
      </c>
      <c r="F71" s="20">
        <f>SUMIF('actual data'!$P:$P,'KU Total'!$B71&amp;'KU Total'!$A71&amp;'KU Total'!F$1,'actual data'!$O:$O)</f>
        <v>1254.2418</v>
      </c>
      <c r="G71" s="20">
        <f>SUMIF('actual data'!$P:$P,'KU Total'!$B71&amp;'KU Total'!$A71&amp;'KU Total'!G$1,'actual data'!$O:$O)</f>
        <v>0</v>
      </c>
      <c r="H71" s="20">
        <f>SUMIF('data for base'!$R:$R,'KU Total'!$B71&amp;'KU Total'!$A71&amp;'KU Total'!H$1,'data for base'!$Q:$Q)</f>
        <v>13860</v>
      </c>
      <c r="I71" s="20">
        <f>SUMIF('test yr'!V:V,'KU Total'!B71&amp;'KU Total'!A71,'test yr'!U:U)*1000</f>
        <v>0</v>
      </c>
      <c r="J71" s="20">
        <f>SUMIF('2017 thru 2020'!$L:$L,'KU Total'!$B71&amp;'KU Total'!$A71,'2017 thru 2020'!H:H)*1000</f>
        <v>0</v>
      </c>
      <c r="K71" s="20">
        <f>SUMIF('2017 thru 2020'!$L:$L,'KU Total'!$B71&amp;'KU Total'!$A71,'2017 thru 2020'!I:I)*1000</f>
        <v>0</v>
      </c>
      <c r="L71" s="20">
        <f>SUMIF('2017 thru 2020'!$L:$L,'KU Total'!$B71&amp;'KU Total'!$A71,'2017 thru 2020'!J:J)*1000</f>
        <v>0</v>
      </c>
      <c r="M71" s="20">
        <f>SUMIF('2017 thru 2020'!$L:$L,'KU Total'!$B71&amp;'KU Total'!$A71,'2017 thru 2020'!K:K)*1000</f>
        <v>0</v>
      </c>
    </row>
    <row r="72" spans="1:13" x14ac:dyDescent="0.25">
      <c r="A72" s="16" t="s">
        <v>134</v>
      </c>
      <c r="B72" t="s">
        <v>129</v>
      </c>
      <c r="C72" s="20">
        <f>SUMIF('actual data'!$P:$P,'KU Total'!$B72&amp;'KU Total'!$A72&amp;'KU Total'!C$1,'actual data'!$O:$O)</f>
        <v>0</v>
      </c>
      <c r="D72" s="20">
        <f>SUMIF('actual data'!$P:$P,'KU Total'!$B72&amp;'KU Total'!$A72&amp;'KU Total'!D$1,'actual data'!$O:$O)</f>
        <v>0</v>
      </c>
      <c r="E72" s="20">
        <f>SUMIF('actual data'!$P:$P,'KU Total'!$B72&amp;'KU Total'!$A72&amp;'KU Total'!E$1,'actual data'!$O:$O)</f>
        <v>0</v>
      </c>
      <c r="F72" s="20">
        <f>SUMIF('actual data'!$P:$P,'KU Total'!$B72&amp;'KU Total'!$A72&amp;'KU Total'!F$1,'actual data'!$O:$O)</f>
        <v>0</v>
      </c>
      <c r="G72" s="20">
        <f>SUMIF('actual data'!$P:$P,'KU Total'!$B72&amp;'KU Total'!$A72&amp;'KU Total'!G$1,'actual data'!$O:$O)</f>
        <v>0</v>
      </c>
      <c r="H72" s="20">
        <f>SUMIF('data for base'!$R:$R,'KU Total'!$B72&amp;'KU Total'!$A72&amp;'KU Total'!H$1,'data for base'!$Q:$Q)</f>
        <v>13860</v>
      </c>
      <c r="I72" s="20">
        <f>SUMIF('test yr'!V:V,'KU Total'!B72&amp;'KU Total'!A72,'test yr'!U:U)*1000</f>
        <v>0</v>
      </c>
      <c r="J72" s="20">
        <f>SUMIF('2017 thru 2020'!$L:$L,'KU Total'!$B72&amp;'KU Total'!$A72,'2017 thru 2020'!H:H)*1000</f>
        <v>0</v>
      </c>
      <c r="K72" s="20">
        <f>SUMIF('2017 thru 2020'!$L:$L,'KU Total'!$B72&amp;'KU Total'!$A72,'2017 thru 2020'!I:I)*1000</f>
        <v>0</v>
      </c>
      <c r="L72" s="20">
        <f>SUMIF('2017 thru 2020'!$L:$L,'KU Total'!$B72&amp;'KU Total'!$A72,'2017 thru 2020'!J:J)*1000</f>
        <v>0</v>
      </c>
      <c r="M72" s="20">
        <f>SUMIF('2017 thru 2020'!$L:$L,'KU Total'!$B72&amp;'KU Total'!$A72,'2017 thru 2020'!K:K)*1000</f>
        <v>0</v>
      </c>
    </row>
    <row r="73" spans="1:13" x14ac:dyDescent="0.25">
      <c r="A73" s="16" t="s">
        <v>135</v>
      </c>
      <c r="B73" t="s">
        <v>129</v>
      </c>
      <c r="C73" s="20">
        <f>SUMIF('actual data'!$P:$P,'KU Total'!$B73&amp;'KU Total'!$A73&amp;'KU Total'!C$1,'actual data'!$O:$O)</f>
        <v>0</v>
      </c>
      <c r="D73" s="20">
        <f>SUMIF('actual data'!$P:$P,'KU Total'!$B73&amp;'KU Total'!$A73&amp;'KU Total'!D$1,'actual data'!$O:$O)</f>
        <v>0</v>
      </c>
      <c r="E73" s="20">
        <f>SUMIF('actual data'!$P:$P,'KU Total'!$B73&amp;'KU Total'!$A73&amp;'KU Total'!E$1,'actual data'!$O:$O)</f>
        <v>0</v>
      </c>
      <c r="F73" s="20">
        <f>SUMIF('actual data'!$P:$P,'KU Total'!$B73&amp;'KU Total'!$A73&amp;'KU Total'!F$1,'actual data'!$O:$O)</f>
        <v>0</v>
      </c>
      <c r="G73" s="20">
        <f>SUMIF('actual data'!$P:$P,'KU Total'!$B73&amp;'KU Total'!$A73&amp;'KU Total'!G$1,'actual data'!$O:$O)</f>
        <v>0</v>
      </c>
      <c r="H73" s="20">
        <f>SUMIF('data for base'!$R:$R,'KU Total'!$B73&amp;'KU Total'!$A73&amp;'KU Total'!H$1,'data for base'!$Q:$Q)</f>
        <v>13860</v>
      </c>
      <c r="I73" s="20">
        <f>SUMIF('test yr'!V:V,'KU Total'!B73&amp;'KU Total'!A73,'test yr'!U:U)*1000</f>
        <v>0</v>
      </c>
      <c r="J73" s="20">
        <f>SUMIF('2017 thru 2020'!$L:$L,'KU Total'!$B73&amp;'KU Total'!$A73,'2017 thru 2020'!H:H)*1000</f>
        <v>0</v>
      </c>
      <c r="K73" s="20">
        <f>SUMIF('2017 thru 2020'!$L:$L,'KU Total'!$B73&amp;'KU Total'!$A73,'2017 thru 2020'!I:I)*1000</f>
        <v>0</v>
      </c>
      <c r="L73" s="20">
        <f>SUMIF('2017 thru 2020'!$L:$L,'KU Total'!$B73&amp;'KU Total'!$A73,'2017 thru 2020'!J:J)*1000</f>
        <v>0</v>
      </c>
      <c r="M73" s="20">
        <f>SUMIF('2017 thru 2020'!$L:$L,'KU Total'!$B73&amp;'KU Total'!$A73,'2017 thru 2020'!K:K)*1000</f>
        <v>0</v>
      </c>
    </row>
    <row r="74" spans="1:13" x14ac:dyDescent="0.25">
      <c r="A74" s="16" t="s">
        <v>136</v>
      </c>
      <c r="B74" t="s">
        <v>129</v>
      </c>
      <c r="C74" s="20">
        <f>SUMIF('actual data'!$P:$P,'KU Total'!$B74&amp;'KU Total'!$A74&amp;'KU Total'!C$1,'actual data'!$O:$O)</f>
        <v>0</v>
      </c>
      <c r="D74" s="20">
        <f>SUMIF('actual data'!$P:$P,'KU Total'!$B74&amp;'KU Total'!$A74&amp;'KU Total'!D$1,'actual data'!$O:$O)</f>
        <v>0</v>
      </c>
      <c r="E74" s="20">
        <f>SUMIF('actual data'!$P:$P,'KU Total'!$B74&amp;'KU Total'!$A74&amp;'KU Total'!E$1,'actual data'!$O:$O)</f>
        <v>0</v>
      </c>
      <c r="F74" s="20">
        <f>SUMIF('actual data'!$P:$P,'KU Total'!$B74&amp;'KU Total'!$A74&amp;'KU Total'!F$1,'actual data'!$O:$O)</f>
        <v>0</v>
      </c>
      <c r="G74" s="20">
        <f>SUMIF('actual data'!$P:$P,'KU Total'!$B74&amp;'KU Total'!$A74&amp;'KU Total'!G$1,'actual data'!$O:$O)</f>
        <v>0</v>
      </c>
      <c r="H74" s="20">
        <f>SUMIF('data for base'!$R:$R,'KU Total'!$B74&amp;'KU Total'!$A74&amp;'KU Total'!H$1,'data for base'!$Q:$Q)</f>
        <v>15120</v>
      </c>
      <c r="I74" s="20">
        <f>SUMIF('test yr'!V:V,'KU Total'!B74&amp;'KU Total'!A74,'test yr'!U:U)*1000</f>
        <v>0</v>
      </c>
      <c r="J74" s="20">
        <f>SUMIF('2017 thru 2020'!$L:$L,'KU Total'!$B74&amp;'KU Total'!$A74,'2017 thru 2020'!H:H)*1000</f>
        <v>0</v>
      </c>
      <c r="K74" s="20">
        <f>SUMIF('2017 thru 2020'!$L:$L,'KU Total'!$B74&amp;'KU Total'!$A74,'2017 thru 2020'!I:I)*1000</f>
        <v>0</v>
      </c>
      <c r="L74" s="20">
        <f>SUMIF('2017 thru 2020'!$L:$L,'KU Total'!$B74&amp;'KU Total'!$A74,'2017 thru 2020'!J:J)*1000</f>
        <v>0</v>
      </c>
      <c r="M74" s="20">
        <f>SUMIF('2017 thru 2020'!$L:$L,'KU Total'!$B74&amp;'KU Total'!$A74,'2017 thru 2020'!K:K)*1000</f>
        <v>0</v>
      </c>
    </row>
    <row r="75" spans="1:13" x14ac:dyDescent="0.25">
      <c r="A75" s="16" t="s">
        <v>53</v>
      </c>
      <c r="B75" t="s">
        <v>129</v>
      </c>
      <c r="C75" s="20">
        <f>SUMIF('actual data'!$P:$P,'KU Total'!$B75&amp;'KU Total'!$A75&amp;'KU Total'!C$1,'actual data'!$O:$O)</f>
        <v>0</v>
      </c>
      <c r="D75" s="20">
        <f>SUMIF('actual data'!$P:$P,'KU Total'!$B75&amp;'KU Total'!$A75&amp;'KU Total'!D$1,'actual data'!$O:$O)</f>
        <v>0</v>
      </c>
      <c r="E75" s="20">
        <f>SUMIF('actual data'!$P:$P,'KU Total'!$B75&amp;'KU Total'!$A75&amp;'KU Total'!E$1,'actual data'!$O:$O)</f>
        <v>0</v>
      </c>
      <c r="F75" s="20">
        <f>SUMIF('actual data'!$P:$P,'KU Total'!$B75&amp;'KU Total'!$A75&amp;'KU Total'!F$1,'actual data'!$O:$O)</f>
        <v>0</v>
      </c>
      <c r="G75" s="20">
        <f>SUMIF('actual data'!$P:$P,'KU Total'!$B75&amp;'KU Total'!$A75&amp;'KU Total'!G$1,'actual data'!$O:$O)</f>
        <v>0</v>
      </c>
      <c r="H75" s="20">
        <f>SUMIF('data for base'!$R:$R,'KU Total'!$B75&amp;'KU Total'!$A75&amp;'KU Total'!H$1,'data for base'!$Q:$Q)</f>
        <v>0</v>
      </c>
      <c r="I75" s="20">
        <f>SUMIF('test yr'!V:V,'KU Total'!B75&amp;'KU Total'!A75,'test yr'!U:U)*1000</f>
        <v>0</v>
      </c>
      <c r="J75" s="20">
        <f>SUMIF('2017 thru 2020'!$L:$L,'KU Total'!$B75&amp;'KU Total'!$A75,'2017 thru 2020'!H:H)*1000</f>
        <v>173430</v>
      </c>
      <c r="K75" s="20">
        <f>SUMIF('2017 thru 2020'!$L:$L,'KU Total'!$B75&amp;'KU Total'!$A75,'2017 thru 2020'!I:I)*1000</f>
        <v>0</v>
      </c>
      <c r="L75" s="20">
        <f>SUMIF('2017 thru 2020'!$L:$L,'KU Total'!$B75&amp;'KU Total'!$A75,'2017 thru 2020'!J:J)*1000</f>
        <v>0</v>
      </c>
      <c r="M75" s="20">
        <f>SUMIF('2017 thru 2020'!$L:$L,'KU Total'!$B75&amp;'KU Total'!$A75,'2017 thru 2020'!K:K)*1000</f>
        <v>0</v>
      </c>
    </row>
    <row r="76" spans="1:13" x14ac:dyDescent="0.25">
      <c r="A76" s="16"/>
      <c r="B76" t="s">
        <v>130</v>
      </c>
      <c r="C76" s="20">
        <f>SUMIF('actual data'!$P:$P,'KU Total'!$B76&amp;'KU Total'!$A75&amp;'KU Total'!C$1,'actual data'!$O:$O)</f>
        <v>0</v>
      </c>
      <c r="D76" s="20">
        <f>SUMIF('actual data'!$P:$P,'KU Total'!$B76&amp;'KU Total'!$A75&amp;'KU Total'!D$1,'actual data'!$O:$O)</f>
        <v>0</v>
      </c>
      <c r="E76" s="20">
        <f>SUMIF('actual data'!$P:$P,'KU Total'!$B76&amp;'KU Total'!$A75&amp;'KU Total'!E$1,'actual data'!$O:$O)</f>
        <v>0</v>
      </c>
      <c r="F76" s="20">
        <f>SUMIF('actual data'!$P:$P,'KU Total'!$B76&amp;'KU Total'!$A75&amp;'KU Total'!F$1,'actual data'!$O:$O)</f>
        <v>13945.745999999999</v>
      </c>
      <c r="G76" s="20">
        <f>SUMIF('actual data'!$P:$P,'KU Total'!$B76&amp;'KU Total'!$A75&amp;'KU Total'!G$1,'actual data'!$O:$O)</f>
        <v>0</v>
      </c>
      <c r="H76" s="20">
        <f>SUMIF('data for base'!$R:$R,'KU Total'!$B76&amp;'KU Total'!$A75&amp;'KU Total'!H$1,'data for base'!$Q:$Q)</f>
        <v>0</v>
      </c>
      <c r="I76" s="20">
        <f>SUMIF('test yr'!V:V,'KU Total'!B76&amp;'KU Total'!A75,'test yr'!U:U)*1000</f>
        <v>0</v>
      </c>
      <c r="J76" s="20"/>
      <c r="K76" s="20"/>
      <c r="L76" s="20"/>
      <c r="M76" s="20"/>
    </row>
    <row r="77" spans="1:13" x14ac:dyDescent="0.25">
      <c r="A77" s="16" t="s">
        <v>46</v>
      </c>
      <c r="B77" s="19" t="s">
        <v>132</v>
      </c>
      <c r="C77" s="20">
        <f>SUMIF('actual data'!$P:$P,'KU Total'!$B77&amp;'KU Total'!$A$77&amp;'KU Total'!C$1,'actual data'!$O:$O)</f>
        <v>0</v>
      </c>
      <c r="D77" s="20">
        <f>SUMIF('actual data'!$P:$P,'KU Total'!$B77&amp;'KU Total'!$A$77&amp;'KU Total'!D$1,'actual data'!$O:$O)</f>
        <v>0</v>
      </c>
      <c r="E77" s="20">
        <f>SUMIF('actual data'!$P:$P,'KU Total'!$B77&amp;'KU Total'!$A$77&amp;'KU Total'!E$1,'actual data'!$O:$O)</f>
        <v>0</v>
      </c>
      <c r="F77" s="20">
        <f>SUMIF('actual data'!$P:$P,'KU Total'!$B77&amp;'KU Total'!$A$77&amp;'KU Total'!F$1,'actual data'!$O:$O)</f>
        <v>0</v>
      </c>
      <c r="G77" s="20">
        <f>SUMIF('actual data'!$P:$P,'KU Total'!$B77&amp;'KU Total'!$A$77&amp;'KU Total'!G$1,'actual data'!$O:$O)</f>
        <v>0</v>
      </c>
      <c r="H77" s="20">
        <f>SUMIF('data for base'!$R:$R,'KU Total'!$B77&amp;'KU Total'!$A$77&amp;'KU Total'!H$1,'data for base'!$Q:$Q)</f>
        <v>81600</v>
      </c>
      <c r="I77" s="20">
        <f>SUMIF('test yr'!V:V,'KU Total'!B77&amp;'KU Total'!A77,'test yr'!U:U)*1000</f>
        <v>0</v>
      </c>
      <c r="J77" s="20">
        <f>SUMIF('2017 thru 2020'!$L:$L,'KU Total'!$B77&amp;'KU Total'!$A$77,'2017 thru 2020'!H:H)*1000</f>
        <v>0</v>
      </c>
      <c r="K77" s="20">
        <f>SUMIF('2017 thru 2020'!$L:$L,'KU Total'!$B77&amp;'KU Total'!$A$77,'2017 thru 2020'!I:I)*1000</f>
        <v>0</v>
      </c>
      <c r="L77" s="20">
        <f>SUMIF('2017 thru 2020'!$L:$L,'KU Total'!$B77&amp;'KU Total'!$A$77,'2017 thru 2020'!J:J)*1000</f>
        <v>0</v>
      </c>
      <c r="M77" s="20">
        <f>SUMIF('2017 thru 2020'!$L:$L,'KU Total'!$B77&amp;'KU Total'!$A$77,'2017 thru 2020'!K:K)*1000</f>
        <v>0</v>
      </c>
    </row>
    <row r="78" spans="1:13" x14ac:dyDescent="0.25">
      <c r="A78" s="16"/>
      <c r="B78" s="19" t="s">
        <v>131</v>
      </c>
      <c r="C78" s="20">
        <f>SUMIF('actual data'!$P:$P,'KU Total'!$B78&amp;'KU Total'!$A$77&amp;'KU Total'!C$1,'actual data'!$O:$O)</f>
        <v>0</v>
      </c>
      <c r="D78" s="20">
        <f>SUMIF('actual data'!$P:$P,'KU Total'!$B78&amp;'KU Total'!$A$77&amp;'KU Total'!D$1,'actual data'!$O:$O)</f>
        <v>0</v>
      </c>
      <c r="E78" s="20">
        <f>SUMIF('actual data'!$P:$P,'KU Total'!$B78&amp;'KU Total'!$A$77&amp;'KU Total'!E$1,'actual data'!$O:$O)</f>
        <v>0</v>
      </c>
      <c r="F78" s="20">
        <f>SUMIF('actual data'!$P:$P,'KU Total'!$B78&amp;'KU Total'!$A$77&amp;'KU Total'!F$1,'actual data'!$O:$O)</f>
        <v>0</v>
      </c>
      <c r="G78" s="20">
        <f>SUMIF('actual data'!$P:$P,'KU Total'!$B78&amp;'KU Total'!$A$77&amp;'KU Total'!G$1,'actual data'!$O:$O)</f>
        <v>0</v>
      </c>
      <c r="H78" s="20">
        <f>SUMIF('data for base'!$R:$R,'KU Total'!$B78&amp;'KU Total'!$A$77&amp;'KU Total'!H$1,'data for base'!$Q:$Q)</f>
        <v>56140</v>
      </c>
      <c r="I78" s="20">
        <f>SUMIF('test yr'!V:V,'KU Total'!B78&amp;'KU Total'!A77,'test yr'!U:U)*1000</f>
        <v>0</v>
      </c>
      <c r="J78" s="20">
        <f>SUMIF('2017 thru 2020'!$L:$L,'KU Total'!$B78&amp;'KU Total'!$A$77,'2017 thru 2020'!H:H)*1000</f>
        <v>0</v>
      </c>
      <c r="K78" s="20">
        <f>SUMIF('2017 thru 2020'!$L:$L,'KU Total'!$B78&amp;'KU Total'!$A$77,'2017 thru 2020'!I:I)*1000</f>
        <v>0</v>
      </c>
      <c r="L78" s="20">
        <f>SUMIF('2017 thru 2020'!$L:$L,'KU Total'!$B78&amp;'KU Total'!$A$77,'2017 thru 2020'!J:J)*1000</f>
        <v>0</v>
      </c>
      <c r="M78" s="20">
        <f>SUMIF('2017 thru 2020'!$L:$L,'KU Total'!$B78&amp;'KU Total'!$A$77,'2017 thru 2020'!K:K)*1000</f>
        <v>0</v>
      </c>
    </row>
    <row r="79" spans="1:13" x14ac:dyDescent="0.25">
      <c r="A79" s="16"/>
      <c r="B79" t="s">
        <v>129</v>
      </c>
      <c r="C79" s="20">
        <f>SUMIF('actual data'!$P:$P,'KU Total'!$B79&amp;'KU Total'!$A$77&amp;'KU Total'!C$1,'actual data'!$O:$O)</f>
        <v>16399.5828</v>
      </c>
      <c r="D79" s="20">
        <f>SUMIF('actual data'!$P:$P,'KU Total'!$B79&amp;'KU Total'!$A$77&amp;'KU Total'!D$1,'actual data'!$O:$O)</f>
        <v>26482.983800000002</v>
      </c>
      <c r="E79" s="20">
        <f>SUMIF('actual data'!$P:$P,'KU Total'!$B79&amp;'KU Total'!$A$77&amp;'KU Total'!E$1,'actual data'!$O:$O)</f>
        <v>72470.752200000003</v>
      </c>
      <c r="F79" s="20">
        <f>SUMIF('actual data'!$P:$P,'KU Total'!$B79&amp;'KU Total'!$A$77&amp;'KU Total'!F$1,'actual data'!$O:$O)</f>
        <v>20862.107199999999</v>
      </c>
      <c r="G79" s="20">
        <f>SUMIF('actual data'!$P:$P,'KU Total'!$B79&amp;'KU Total'!$A$77&amp;'KU Total'!G$1,'actual data'!$O:$O)</f>
        <v>7440</v>
      </c>
      <c r="H79" s="20">
        <f>SUMIF('data for base'!$R:$R,'KU Total'!$B79&amp;'KU Total'!$A$77&amp;'KU Total'!H$1,'data for base'!$Q:$Q)</f>
        <v>57000</v>
      </c>
      <c r="I79" s="20">
        <f>SUMIF('test yr'!V:V,'KU Total'!B79&amp;'KU Total'!A77,'test yr'!U:U)*1000</f>
        <v>571300</v>
      </c>
      <c r="J79" s="20">
        <f>SUMIF('2017 thru 2020'!$L:$L,'KU Total'!$B79&amp;'KU Total'!$A$77,'2017 thru 2020'!H:H)*1000</f>
        <v>59519.999999999993</v>
      </c>
      <c r="K79" s="20">
        <f>SUMIF('2017 thru 2020'!$L:$L,'KU Total'!$B79&amp;'KU Total'!$A$77,'2017 thru 2020'!I:I)*1000</f>
        <v>534439.99999999988</v>
      </c>
      <c r="L79" s="20">
        <f>SUMIF('2017 thru 2020'!$L:$L,'KU Total'!$B79&amp;'KU Total'!$A$77,'2017 thru 2020'!J:J)*1000</f>
        <v>32860</v>
      </c>
      <c r="M79" s="20">
        <f>SUMIF('2017 thru 2020'!$L:$L,'KU Total'!$B79&amp;'KU Total'!$A$77,'2017 thru 2020'!K:K)*1000</f>
        <v>62000</v>
      </c>
    </row>
    <row r="80" spans="1:13" x14ac:dyDescent="0.25">
      <c r="A80" s="16"/>
      <c r="B80" t="s">
        <v>130</v>
      </c>
      <c r="C80" s="20">
        <f>SUMIF('actual data'!$P:$P,'KU Total'!$B80&amp;'KU Total'!$A$77&amp;'KU Total'!C$1,'actual data'!$O:$O)</f>
        <v>0</v>
      </c>
      <c r="D80" s="20">
        <f>SUMIF('actual data'!$P:$P,'KU Total'!$B80&amp;'KU Total'!$A$77&amp;'KU Total'!D$1,'actual data'!$O:$O)</f>
        <v>0</v>
      </c>
      <c r="E80" s="20">
        <f>SUMIF('actual data'!$P:$P,'KU Total'!$B80&amp;'KU Total'!$A$77&amp;'KU Total'!E$1,'actual data'!$O:$O)</f>
        <v>0</v>
      </c>
      <c r="F80" s="20">
        <f>SUMIF('actual data'!$P:$P,'KU Total'!$B80&amp;'KU Total'!$A$77&amp;'KU Total'!F$1,'actual data'!$O:$O)</f>
        <v>0</v>
      </c>
      <c r="G80" s="20">
        <f>SUMIF('actual data'!$P:$P,'KU Total'!$B80&amp;'KU Total'!$A$77&amp;'KU Total'!G$1,'actual data'!$O:$O)</f>
        <v>0</v>
      </c>
      <c r="H80" s="20">
        <f>SUMIF('data for base'!$R:$R,'KU Total'!$B80&amp;'KU Total'!$A$77&amp;'KU Total'!H$1,'data for base'!$Q:$Q)</f>
        <v>17359.999999999996</v>
      </c>
      <c r="I80" s="20">
        <f>SUMIF('test yr'!V:V,'KU Total'!B80&amp;'KU Total'!A77,'test yr'!U:U)*1000</f>
        <v>0</v>
      </c>
      <c r="J80" s="20">
        <f>SUMIF('2017 thru 2020'!$L:$L,'KU Total'!$B80&amp;'KU Total'!$A$77,'2017 thru 2020'!H:H)*1000</f>
        <v>0</v>
      </c>
      <c r="K80" s="20">
        <f>SUMIF('2017 thru 2020'!$L:$L,'KU Total'!$B80&amp;'KU Total'!$A$77,'2017 thru 2020'!I:I)*1000</f>
        <v>0</v>
      </c>
      <c r="L80" s="20">
        <f>SUMIF('2017 thru 2020'!$L:$L,'KU Total'!$B80&amp;'KU Total'!$A$77,'2017 thru 2020'!J:J)*1000</f>
        <v>0</v>
      </c>
      <c r="M80" s="20">
        <f>SUMIF('2017 thru 2020'!$L:$L,'KU Total'!$B80&amp;'KU Total'!$A$77,'2017 thru 2020'!K:K)*1000</f>
        <v>0</v>
      </c>
    </row>
    <row r="81" spans="1:13" x14ac:dyDescent="0.25">
      <c r="A81" s="16" t="s">
        <v>47</v>
      </c>
      <c r="B81" t="s">
        <v>129</v>
      </c>
      <c r="C81" s="20">
        <f>SUMIF('actual data'!$P:$P,'KU Total'!$B81&amp;'KU Total'!$A81&amp;'KU Total'!C$1,'actual data'!$O:$O)</f>
        <v>149129.77179999999</v>
      </c>
      <c r="D81" s="20">
        <f>SUMIF('actual data'!$P:$P,'KU Total'!$B81&amp;'KU Total'!$A81&amp;'KU Total'!D$1,'actual data'!$O:$O)</f>
        <v>-40051.578400000013</v>
      </c>
      <c r="E81" s="20">
        <f>SUMIF('actual data'!$P:$P,'KU Total'!$B81&amp;'KU Total'!$A81&amp;'KU Total'!E$1,'actual data'!$O:$O)</f>
        <v>150010.52519999997</v>
      </c>
      <c r="F81" s="20">
        <f>SUMIF('actual data'!$P:$P,'KU Total'!$B81&amp;'KU Total'!$A81&amp;'KU Total'!F$1,'actual data'!$O:$O)</f>
        <v>-71745.792399999991</v>
      </c>
      <c r="G81" s="20">
        <f>SUMIF('actual data'!$P:$P,'KU Total'!$B81&amp;'KU Total'!$A81&amp;'KU Total'!G$1,'actual data'!$O:$O)</f>
        <v>33815.612200000003</v>
      </c>
      <c r="H81" s="20">
        <f>SUMIF('data for base'!$R:$R,'KU Total'!$B81&amp;'KU Total'!$A81&amp;'KU Total'!H$1,'data for base'!$Q:$Q)</f>
        <v>23467.607600000003</v>
      </c>
      <c r="I81" s="20">
        <f>SUMIF('test yr'!V:V,'KU Total'!B81&amp;'KU Total'!A81,'test yr'!U:U)*1000</f>
        <v>29760.000000000004</v>
      </c>
      <c r="J81" s="20">
        <f>SUMIF('2017 thru 2020'!$L:$L,'KU Total'!$B81&amp;'KU Total'!$A81,'2017 thru 2020'!H:H)*1000</f>
        <v>31620</v>
      </c>
      <c r="K81" s="20">
        <f>SUMIF('2017 thru 2020'!$L:$L,'KU Total'!$B81&amp;'KU Total'!$A81,'2017 thru 2020'!I:I)*1000</f>
        <v>32239.999999999996</v>
      </c>
      <c r="L81" s="20">
        <f>SUMIF('2017 thru 2020'!$L:$L,'KU Total'!$B81&amp;'KU Total'!$A81,'2017 thru 2020'!J:J)*1000</f>
        <v>32860</v>
      </c>
      <c r="M81" s="20">
        <f>SUMIF('2017 thru 2020'!$L:$L,'KU Total'!$B81&amp;'KU Total'!$A81,'2017 thru 2020'!K:K)*1000</f>
        <v>549319.99999999988</v>
      </c>
    </row>
    <row r="82" spans="1:13" x14ac:dyDescent="0.25">
      <c r="A82" s="18" t="s">
        <v>113</v>
      </c>
      <c r="B82" t="s">
        <v>129</v>
      </c>
      <c r="C82" s="20">
        <f>SUMIF('actual data'!$P:$P,'KU Total'!$B82&amp;'KU Total'!$A82&amp;'KU Total'!C$1,'actual data'!$O:$O)</f>
        <v>0</v>
      </c>
      <c r="D82" s="20">
        <f>SUMIF('actual data'!$P:$P,'KU Total'!$B82&amp;'KU Total'!$A82&amp;'KU Total'!D$1,'actual data'!$O:$O)</f>
        <v>0</v>
      </c>
      <c r="E82" s="20">
        <f>SUMIF('actual data'!$P:$P,'KU Total'!$B82&amp;'KU Total'!$A82&amp;'KU Total'!E$1,'actual data'!$O:$O)</f>
        <v>0</v>
      </c>
      <c r="F82" s="20">
        <f>SUMIF('actual data'!$P:$P,'KU Total'!$B82&amp;'KU Total'!$A82&amp;'KU Total'!F$1,'actual data'!$O:$O)</f>
        <v>0</v>
      </c>
      <c r="G82" s="20">
        <f>SUMIF('actual data'!$P:$P,'KU Total'!$B82&amp;'KU Total'!$A82&amp;'KU Total'!G$1,'actual data'!$O:$O)</f>
        <v>0</v>
      </c>
      <c r="H82" s="20">
        <f>SUMIF('data for base'!$R:$R,'KU Total'!$B82&amp;'KU Total'!$A82&amp;'KU Total'!H$1,'data for base'!$Q:$Q)</f>
        <v>0</v>
      </c>
      <c r="I82" s="20">
        <f>SUMIF('test yr'!V:V,'KU Total'!B82&amp;'KU Total'!A82,'test yr'!U:U)*1000</f>
        <v>0</v>
      </c>
      <c r="J82" s="20">
        <f>SUMIF('2017 thru 2020'!$L:$L,'KU Total'!$B82&amp;'KU Total'!$A82,'2017 thru 2020'!H:H)*1000</f>
        <v>0</v>
      </c>
      <c r="K82" s="20">
        <f>SUMIF('2017 thru 2020'!$L:$L,'KU Total'!$B82&amp;'KU Total'!$A82,'2017 thru 2020'!I:I)*1000</f>
        <v>0</v>
      </c>
      <c r="L82" s="20">
        <f>SUMIF('2017 thru 2020'!$L:$L,'KU Total'!$B82&amp;'KU Total'!$A82,'2017 thru 2020'!J:J)*1000</f>
        <v>0</v>
      </c>
      <c r="M82" s="20">
        <f>SUMIF('2017 thru 2020'!$L:$L,'KU Total'!$B82&amp;'KU Total'!$A82,'2017 thru 2020'!K:K)*1000</f>
        <v>400000</v>
      </c>
    </row>
    <row r="83" spans="1:13" x14ac:dyDescent="0.25">
      <c r="A83" s="18"/>
      <c r="B83" t="s">
        <v>130</v>
      </c>
      <c r="C83" s="20">
        <f>SUMIF('actual data'!$P:$P,'KU Total'!$B83&amp;'KU Total'!$A82&amp;'KU Total'!C$1,'actual data'!$O:$O)</f>
        <v>0</v>
      </c>
      <c r="D83" s="20">
        <f>SUMIF('actual data'!$P:$P,'KU Total'!$B83&amp;'KU Total'!$A82&amp;'KU Total'!D$1,'actual data'!$O:$O)</f>
        <v>0</v>
      </c>
      <c r="E83" s="20">
        <f>SUMIF('actual data'!$P:$P,'KU Total'!$B83&amp;'KU Total'!$A82&amp;'KU Total'!E$1,'actual data'!$O:$O)</f>
        <v>0</v>
      </c>
      <c r="F83" s="20">
        <f>SUMIF('actual data'!$P:$P,'KU Total'!$B83&amp;'KU Total'!$A82&amp;'KU Total'!F$1,'actual data'!$O:$O)</f>
        <v>0</v>
      </c>
      <c r="G83" s="20">
        <f>SUMIF('actual data'!$P:$P,'KU Total'!$B83&amp;'KU Total'!$A82&amp;'KU Total'!G$1,'actual data'!$O:$O)</f>
        <v>0</v>
      </c>
      <c r="H83" s="20">
        <f>SUMIF('data for base'!$R:$R,'KU Total'!$B83&amp;'KU Total'!$A82&amp;'KU Total'!H$1,'data for base'!$Q:$Q)</f>
        <v>65000</v>
      </c>
      <c r="I83" s="20">
        <f>SUMIF('test yr'!V:V,'KU Total'!B83&amp;'KU Total'!A82,'test yr'!U:U)*1000</f>
        <v>65000</v>
      </c>
      <c r="J83" s="20">
        <f>SUMIF('2017 thru 2020'!$L:$L,'KU Total'!$B83&amp;'KU Total'!$A82,'2017 thru 2020'!H:H)*1000</f>
        <v>65000</v>
      </c>
      <c r="K83" s="20">
        <f>SUMIF('2017 thru 2020'!$L:$L,'KU Total'!$B83&amp;'KU Total'!$A82,'2017 thru 2020'!I:I)*1000</f>
        <v>35000</v>
      </c>
      <c r="L83" s="20">
        <f>SUMIF('2017 thru 2020'!$L:$L,'KU Total'!$B83&amp;'KU Total'!$A82,'2017 thru 2020'!J:J)*1000</f>
        <v>66000</v>
      </c>
      <c r="M83" s="20">
        <f>SUMIF('2017 thru 2020'!$L:$L,'KU Total'!$B83&amp;'KU Total'!$A82,'2017 thru 2020'!K:K)*1000</f>
        <v>66000</v>
      </c>
    </row>
    <row r="84" spans="1:13" x14ac:dyDescent="0.25">
      <c r="A84" s="16" t="s">
        <v>49</v>
      </c>
      <c r="B84" t="s">
        <v>129</v>
      </c>
      <c r="C84" s="20">
        <f>SUMIF('actual data'!$P:$P,'KU Total'!$B84&amp;'KU Total'!$A84&amp;'KU Total'!C$1,'actual data'!$O:$O)</f>
        <v>0</v>
      </c>
      <c r="D84" s="20">
        <f>SUMIF('actual data'!$P:$P,'KU Total'!$B84&amp;'KU Total'!$A84&amp;'KU Total'!D$1,'actual data'!$O:$O)</f>
        <v>281744.78999999998</v>
      </c>
      <c r="E84" s="20">
        <f>SUMIF('actual data'!$P:$P,'KU Total'!$B84&amp;'KU Total'!$A84&amp;'KU Total'!E$1,'actual data'!$O:$O)</f>
        <v>-16102.47</v>
      </c>
      <c r="F84" s="20">
        <f>SUMIF('actual data'!$P:$P,'KU Total'!$B84&amp;'KU Total'!$A84&amp;'KU Total'!F$1,'actual data'!$O:$O)</f>
        <v>0</v>
      </c>
      <c r="G84" s="20">
        <f>SUMIF('actual data'!$P:$P,'KU Total'!$B84&amp;'KU Total'!$A84&amp;'KU Total'!G$1,'actual data'!$O:$O)</f>
        <v>0</v>
      </c>
      <c r="H84" s="20">
        <f>SUMIF('data for base'!$R:$R,'KU Total'!$B84&amp;'KU Total'!$A84&amp;'KU Total'!H$1,'data for base'!$Q:$Q)</f>
        <v>0</v>
      </c>
      <c r="I84" s="20">
        <f>SUMIF('test yr'!V:V,'KU Total'!B84&amp;'KU Total'!A84,'test yr'!U:U)*1000</f>
        <v>0</v>
      </c>
      <c r="J84" s="20">
        <f>SUMIF('2017 thru 2020'!$L:$L,'KU Total'!$B84&amp;'KU Total'!$A84,'2017 thru 2020'!H:H)*1000</f>
        <v>0</v>
      </c>
      <c r="K84" s="20">
        <f>SUMIF('2017 thru 2020'!$L:$L,'KU Total'!$B84&amp;'KU Total'!$A84,'2017 thru 2020'!I:I)*1000</f>
        <v>0</v>
      </c>
      <c r="L84" s="20">
        <f>SUMIF('2017 thru 2020'!$L:$L,'KU Total'!$B84&amp;'KU Total'!$A84,'2017 thru 2020'!J:J)*1000</f>
        <v>0</v>
      </c>
      <c r="M84" s="20">
        <f>SUMIF('2017 thru 2020'!$L:$L,'KU Total'!$B84&amp;'KU Total'!$A84,'2017 thru 2020'!K:K)*1000</f>
        <v>0</v>
      </c>
    </row>
    <row r="85" spans="1:13" x14ac:dyDescent="0.25">
      <c r="B85" t="s">
        <v>130</v>
      </c>
      <c r="C85" s="20">
        <f>SUMIF('actual data'!$P:$P,'KU Total'!$B85&amp;'KU Total'!$A84&amp;'KU Total'!C$1,'actual data'!$O:$O)</f>
        <v>0</v>
      </c>
      <c r="D85" s="20">
        <f>SUMIF('actual data'!$P:$P,'KU Total'!$B85&amp;'KU Total'!$A84&amp;'KU Total'!D$1,'actual data'!$O:$O)</f>
        <v>0</v>
      </c>
      <c r="E85" s="20">
        <f>SUMIF('actual data'!$P:$P,'KU Total'!$B85&amp;'KU Total'!$A84&amp;'KU Total'!E$1,'actual data'!$O:$O)</f>
        <v>35000</v>
      </c>
      <c r="F85" s="20">
        <f>SUMIF('actual data'!$P:$P,'KU Total'!$B85&amp;'KU Total'!$A84&amp;'KU Total'!F$1,'actual data'!$O:$O)</f>
        <v>0</v>
      </c>
      <c r="G85" s="20">
        <f>SUMIF('actual data'!$P:$P,'KU Total'!$B85&amp;'KU Total'!$A84&amp;'KU Total'!G$1,'actual data'!$O:$O)</f>
        <v>0</v>
      </c>
      <c r="H85" s="20">
        <f>SUMIF('data for base'!$R:$R,'KU Total'!$B85&amp;'KU Total'!$A84&amp;'KU Total'!H$1,'data for base'!$Q:$Q)</f>
        <v>0</v>
      </c>
      <c r="I85" s="20">
        <f>SUMIF('test yr'!V:V,'KU Total'!B85&amp;'KU Total'!A84,'test yr'!U:U)*1000</f>
        <v>0</v>
      </c>
      <c r="J85" s="20">
        <f>SUMIF('2017 thru 2020'!$L:$L,'KU Total'!$B85&amp;'KU Total'!$A84,'2017 thru 2020'!H:H)*1000</f>
        <v>0</v>
      </c>
      <c r="K85" s="20">
        <f>SUMIF('2017 thru 2020'!$L:$L,'KU Total'!$B85&amp;'KU Total'!$A84,'2017 thru 2020'!I:I)*1000</f>
        <v>0</v>
      </c>
      <c r="L85" s="20">
        <f>SUMIF('2017 thru 2020'!$L:$L,'KU Total'!$B85&amp;'KU Total'!$A84,'2017 thru 2020'!J:J)*1000</f>
        <v>0</v>
      </c>
      <c r="M85" s="20">
        <f>SUMIF('2017 thru 2020'!$L:$L,'KU Total'!$B85&amp;'KU Total'!$A84,'2017 thru 2020'!K:K)*1000</f>
        <v>0</v>
      </c>
    </row>
    <row r="86" spans="1:13" x14ac:dyDescent="0.25">
      <c r="A86" s="16" t="s">
        <v>48</v>
      </c>
      <c r="B86" t="s">
        <v>129</v>
      </c>
      <c r="C86" s="20">
        <f>SUMIF('actual data'!$P:$P,'KU Total'!$B86&amp;'KU Total'!$A86&amp;'KU Total'!C$1,'actual data'!$O:$O)</f>
        <v>0</v>
      </c>
      <c r="D86" s="20">
        <f>SUMIF('actual data'!$P:$P,'KU Total'!$B86&amp;'KU Total'!$A86&amp;'KU Total'!D$1,'actual data'!$O:$O)</f>
        <v>0</v>
      </c>
      <c r="E86" s="20">
        <f>SUMIF('actual data'!$P:$P,'KU Total'!$B86&amp;'KU Total'!$A86&amp;'KU Total'!E$1,'actual data'!$O:$O)</f>
        <v>26500.720000000001</v>
      </c>
      <c r="F86" s="20">
        <f>SUMIF('actual data'!$P:$P,'KU Total'!$B86&amp;'KU Total'!$A86&amp;'KU Total'!F$1,'actual data'!$O:$O)</f>
        <v>314811.73999999993</v>
      </c>
      <c r="G86" s="20">
        <f>SUMIF('actual data'!$P:$P,'KU Total'!$B86&amp;'KU Total'!$A86&amp;'KU Total'!G$1,'actual data'!$O:$O)</f>
        <v>0</v>
      </c>
      <c r="H86" s="20">
        <f>SUMIF('data for base'!$R:$R,'KU Total'!$B86&amp;'KU Total'!$A86&amp;'KU Total'!H$1,'data for base'!$Q:$Q)</f>
        <v>0</v>
      </c>
      <c r="I86" s="20">
        <f>SUMIF('test yr'!V:V,'KU Total'!B86&amp;'KU Total'!A86,'test yr'!U:U)*1000</f>
        <v>0</v>
      </c>
      <c r="J86" s="20">
        <f>SUMIF('2017 thru 2020'!$L:$L,'KU Total'!$B86&amp;'KU Total'!$A86,'2017 thru 2020'!H:H)*1000</f>
        <v>0</v>
      </c>
      <c r="K86" s="20">
        <f>SUMIF('2017 thru 2020'!$L:$L,'KU Total'!$B86&amp;'KU Total'!$A86,'2017 thru 2020'!I:I)*1000</f>
        <v>0</v>
      </c>
      <c r="L86" s="20">
        <f>SUMIF('2017 thru 2020'!$L:$L,'KU Total'!$B86&amp;'KU Total'!$A86,'2017 thru 2020'!J:J)*1000</f>
        <v>0</v>
      </c>
      <c r="M86" s="20">
        <f>SUMIF('2017 thru 2020'!$L:$L,'KU Total'!$B86&amp;'KU Total'!$A86,'2017 thru 2020'!K:K)*1000</f>
        <v>0</v>
      </c>
    </row>
    <row r="87" spans="1:13" x14ac:dyDescent="0.25">
      <c r="B87" t="s">
        <v>130</v>
      </c>
      <c r="C87" s="20">
        <f>SUMIF('actual data'!$P:$P,'KU Total'!$B87&amp;'KU Total'!$A86&amp;'KU Total'!C$1,'actual data'!$O:$O)</f>
        <v>0</v>
      </c>
      <c r="D87" s="20">
        <f>SUMIF('actual data'!$P:$P,'KU Total'!$B87&amp;'KU Total'!$A86&amp;'KU Total'!D$1,'actual data'!$O:$O)</f>
        <v>0</v>
      </c>
      <c r="E87" s="20">
        <f>SUMIF('actual data'!$P:$P,'KU Total'!$B87&amp;'KU Total'!$A86&amp;'KU Total'!E$1,'actual data'!$O:$O)</f>
        <v>0</v>
      </c>
      <c r="F87" s="20">
        <f>SUMIF('actual data'!$P:$P,'KU Total'!$B87&amp;'KU Total'!$A86&amp;'KU Total'!F$1,'actual data'!$O:$O)</f>
        <v>38800</v>
      </c>
      <c r="G87" s="20">
        <f>SUMIF('actual data'!$P:$P,'KU Total'!$B87&amp;'KU Total'!$A86&amp;'KU Total'!G$1,'actual data'!$O:$O)</f>
        <v>0</v>
      </c>
      <c r="H87" s="20">
        <f>SUMIF('data for base'!$R:$R,'KU Total'!$B87&amp;'KU Total'!$A86&amp;'KU Total'!H$1,'data for base'!$Q:$Q)</f>
        <v>0</v>
      </c>
      <c r="I87" s="20">
        <f>SUMIF('test yr'!V:V,'KU Total'!B87&amp;'KU Total'!A86,'test yr'!U:U)*1000</f>
        <v>0</v>
      </c>
      <c r="J87" s="20">
        <f>SUMIF('2017 thru 2020'!$L:$L,'KU Total'!$B87&amp;'KU Total'!$A86,'2017 thru 2020'!H:H)*1000</f>
        <v>0</v>
      </c>
      <c r="K87" s="20">
        <f>SUMIF('2017 thru 2020'!$L:$L,'KU Total'!$B87&amp;'KU Total'!$A86,'2017 thru 2020'!I:I)*1000</f>
        <v>0</v>
      </c>
      <c r="L87" s="20">
        <f>SUMIF('2017 thru 2020'!$L:$L,'KU Total'!$B87&amp;'KU Total'!$A86,'2017 thru 2020'!J:J)*1000</f>
        <v>0</v>
      </c>
      <c r="M87" s="20">
        <f>SUMIF('2017 thru 2020'!$L:$L,'KU Total'!$B87&amp;'KU Total'!$A86,'2017 thru 2020'!K:K)*1000</f>
        <v>0</v>
      </c>
    </row>
    <row r="88" spans="1:13" x14ac:dyDescent="0.25">
      <c r="A88" s="18" t="s">
        <v>114</v>
      </c>
      <c r="B88" t="s">
        <v>129</v>
      </c>
      <c r="C88" s="20">
        <f>SUMIF('actual data'!$P:$P,'KU Total'!$B88&amp;'KU Total'!$A88&amp;'KU Total'!C$1,'actual data'!$O:$O)</f>
        <v>0</v>
      </c>
      <c r="D88" s="20">
        <f>SUMIF('actual data'!$P:$P,'KU Total'!$B88&amp;'KU Total'!$A88&amp;'KU Total'!D$1,'actual data'!$O:$O)</f>
        <v>0</v>
      </c>
      <c r="E88" s="20">
        <f>SUMIF('actual data'!$P:$P,'KU Total'!$B88&amp;'KU Total'!$A88&amp;'KU Total'!E$1,'actual data'!$O:$O)</f>
        <v>0</v>
      </c>
      <c r="F88" s="20">
        <f>SUMIF('actual data'!$P:$P,'KU Total'!$B88&amp;'KU Total'!$A88&amp;'KU Total'!F$1,'actual data'!$O:$O)</f>
        <v>0</v>
      </c>
      <c r="G88" s="20">
        <f>SUMIF('actual data'!$P:$P,'KU Total'!$B88&amp;'KU Total'!$A88&amp;'KU Total'!G$1,'actual data'!$O:$O)</f>
        <v>0</v>
      </c>
      <c r="H88" s="20">
        <f>SUMIF('data for base'!$R:$R,'KU Total'!$B88&amp;'KU Total'!$A88&amp;'KU Total'!H$1,'data for base'!$Q:$Q)</f>
        <v>0</v>
      </c>
      <c r="I88" s="20">
        <f>SUMIF('test yr'!V:V,'KU Total'!B88&amp;'KU Total'!A88,'test yr'!U:U)*1000</f>
        <v>343000</v>
      </c>
      <c r="J88" s="20">
        <f>SUMIF('2017 thru 2020'!$L:$L,'KU Total'!$B88&amp;'KU Total'!$A88,'2017 thru 2020'!H:H)*1000</f>
        <v>0</v>
      </c>
      <c r="K88" s="20">
        <f>SUMIF('2017 thru 2020'!$L:$L,'KU Total'!$B88&amp;'KU Total'!$A88,'2017 thru 2020'!I:I)*1000</f>
        <v>343000</v>
      </c>
      <c r="L88" s="20">
        <f>SUMIF('2017 thru 2020'!$L:$L,'KU Total'!$B88&amp;'KU Total'!$A88,'2017 thru 2020'!J:J)*1000</f>
        <v>0</v>
      </c>
      <c r="M88" s="20">
        <f>SUMIF('2017 thru 2020'!$L:$L,'KU Total'!$B88&amp;'KU Total'!$A88,'2017 thru 2020'!K:K)*1000</f>
        <v>0</v>
      </c>
    </row>
    <row r="89" spans="1:13" x14ac:dyDescent="0.25">
      <c r="A89" s="16" t="s">
        <v>54</v>
      </c>
      <c r="B89" t="s">
        <v>130</v>
      </c>
      <c r="C89" s="20">
        <f>SUMIF('actual data'!$P:$P,'KU Total'!$B89&amp;'KU Total'!$A89&amp;'KU Total'!C$1,'actual data'!$O:$O)</f>
        <v>2.09</v>
      </c>
      <c r="D89" s="20">
        <f>SUMIF('actual data'!$P:$P,'KU Total'!$B89&amp;'KU Total'!$A89&amp;'KU Total'!D$1,'actual data'!$O:$O)</f>
        <v>0</v>
      </c>
      <c r="E89" s="20">
        <f>SUMIF('actual data'!$P:$P,'KU Total'!$B89&amp;'KU Total'!$A89&amp;'KU Total'!E$1,'actual data'!$O:$O)</f>
        <v>0</v>
      </c>
      <c r="F89" s="20">
        <f>SUMIF('actual data'!$P:$P,'KU Total'!$B89&amp;'KU Total'!$A89&amp;'KU Total'!F$1,'actual data'!$O:$O)</f>
        <v>0</v>
      </c>
      <c r="G89" s="20">
        <f>SUMIF('actual data'!$P:$P,'KU Total'!$B89&amp;'KU Total'!$A89&amp;'KU Total'!G$1,'actual data'!$O:$O)</f>
        <v>161613.15</v>
      </c>
      <c r="H89" s="20">
        <f>SUMIF('data for base'!$R:$R,'KU Total'!$B89&amp;'KU Total'!$A89&amp;'KU Total'!H$1,'data for base'!$Q:$Q)</f>
        <v>0</v>
      </c>
      <c r="I89" s="20">
        <f>SUMIF('test yr'!V:V,'KU Total'!B89&amp;'KU Total'!A89,'test yr'!U:U)*1000</f>
        <v>0</v>
      </c>
      <c r="J89" s="20">
        <f>SUMIF('2017 thru 2020'!$L:$L,'KU Total'!$B89&amp;'KU Total'!$A89,'2017 thru 2020'!H:H)*1000</f>
        <v>0</v>
      </c>
      <c r="K89" s="20">
        <f>SUMIF('2017 thru 2020'!$L:$L,'KU Total'!$B89&amp;'KU Total'!$A89,'2017 thru 2020'!I:I)*1000</f>
        <v>0</v>
      </c>
      <c r="L89" s="20">
        <f>SUMIF('2017 thru 2020'!$L:$L,'KU Total'!$B89&amp;'KU Total'!$A89,'2017 thru 2020'!J:J)*1000</f>
        <v>0</v>
      </c>
      <c r="M89" s="20">
        <f>SUMIF('2017 thru 2020'!$L:$L,'KU Total'!$B89&amp;'KU Total'!$A89,'2017 thru 2020'!K:K)*1000</f>
        <v>0</v>
      </c>
    </row>
    <row r="90" spans="1:13" x14ac:dyDescent="0.25">
      <c r="A90" s="16" t="s">
        <v>50</v>
      </c>
      <c r="B90" t="s">
        <v>129</v>
      </c>
      <c r="C90" s="20">
        <f>SUMIF('actual data'!$P:$P,'KU Total'!$B90&amp;'KU Total'!$A90&amp;'KU Total'!C$1,'actual data'!$O:$O)</f>
        <v>2212</v>
      </c>
      <c r="D90" s="20">
        <f>SUMIF('actual data'!$P:$P,'KU Total'!$B90&amp;'KU Total'!$A90&amp;'KU Total'!D$1,'actual data'!$O:$O)</f>
        <v>6941.42</v>
      </c>
      <c r="E90" s="20">
        <f>SUMIF('actual data'!$P:$P,'KU Total'!$B90&amp;'KU Total'!$A90&amp;'KU Total'!E$1,'actual data'!$O:$O)</f>
        <v>75</v>
      </c>
      <c r="F90" s="20">
        <f>SUMIF('actual data'!$P:$P,'KU Total'!$B90&amp;'KU Total'!$A90&amp;'KU Total'!F$1,'actual data'!$O:$O)</f>
        <v>0</v>
      </c>
      <c r="G90" s="20">
        <f>SUMIF('actual data'!$P:$P,'KU Total'!$B90&amp;'KU Total'!$A90&amp;'KU Total'!G$1,'actual data'!$O:$O)</f>
        <v>0</v>
      </c>
      <c r="H90" s="20">
        <f>SUMIF('data for base'!$R:$R,'KU Total'!$B90&amp;'KU Total'!$A90&amp;'KU Total'!H$1,'data for base'!$Q:$Q)</f>
        <v>18000</v>
      </c>
      <c r="I90" s="20">
        <f>SUMIF('test yr'!V:V,'KU Total'!B90&amp;'KU Total'!A90,'test yr'!U:U)*1000</f>
        <v>18000</v>
      </c>
      <c r="J90" s="20">
        <f>SUMIF('2017 thru 2020'!$L:$L,'KU Total'!$B90&amp;'KU Total'!$A90,'2017 thru 2020'!H:H)*1000</f>
        <v>18000</v>
      </c>
      <c r="K90" s="20">
        <f>SUMIF('2017 thru 2020'!$L:$L,'KU Total'!$B90&amp;'KU Total'!$A90,'2017 thru 2020'!I:I)*1000</f>
        <v>18000</v>
      </c>
      <c r="L90" s="20">
        <f>SUMIF('2017 thru 2020'!$L:$L,'KU Total'!$B90&amp;'KU Total'!$A90,'2017 thru 2020'!J:J)*1000</f>
        <v>19000</v>
      </c>
      <c r="M90" s="20">
        <f>SUMIF('2017 thru 2020'!$L:$L,'KU Total'!$B90&amp;'KU Total'!$A90,'2017 thru 2020'!K:K)*1000</f>
        <v>19000</v>
      </c>
    </row>
    <row r="91" spans="1:13" x14ac:dyDescent="0.25">
      <c r="A91" s="16" t="s">
        <v>51</v>
      </c>
      <c r="B91" t="s">
        <v>129</v>
      </c>
      <c r="C91" s="20">
        <f>SUMIF('actual data'!$P:$P,'KU Total'!$B91&amp;'KU Total'!$A91&amp;'KU Total'!C$1,'actual data'!$O:$O)</f>
        <v>0</v>
      </c>
      <c r="D91" s="20">
        <f>SUMIF('actual data'!$P:$P,'KU Total'!$B91&amp;'KU Total'!$A91&amp;'KU Total'!D$1,'actual data'!$O:$O)</f>
        <v>6941.42</v>
      </c>
      <c r="E91" s="20">
        <f>SUMIF('actual data'!$P:$P,'KU Total'!$B91&amp;'KU Total'!$A91&amp;'KU Total'!E$1,'actual data'!$O:$O)</f>
        <v>75</v>
      </c>
      <c r="F91" s="20">
        <f>SUMIF('actual data'!$P:$P,'KU Total'!$B91&amp;'KU Total'!$A91&amp;'KU Total'!F$1,'actual data'!$O:$O)</f>
        <v>0</v>
      </c>
      <c r="G91" s="20">
        <f>SUMIF('actual data'!$P:$P,'KU Total'!$B91&amp;'KU Total'!$A91&amp;'KU Total'!G$1,'actual data'!$O:$O)</f>
        <v>0</v>
      </c>
      <c r="H91" s="20">
        <f>SUMIF('data for base'!$R:$R,'KU Total'!$B91&amp;'KU Total'!$A91&amp;'KU Total'!H$1,'data for base'!$Q:$Q)</f>
        <v>18000</v>
      </c>
      <c r="I91" s="20">
        <f>SUMIF('test yr'!V:V,'KU Total'!B91&amp;'KU Total'!A91,'test yr'!U:U)*1000</f>
        <v>18000</v>
      </c>
      <c r="J91" s="20">
        <f>SUMIF('2017 thru 2020'!$L:$L,'KU Total'!$B91&amp;'KU Total'!$A91,'2017 thru 2020'!H:H)*1000</f>
        <v>18000</v>
      </c>
      <c r="K91" s="20">
        <f>SUMIF('2017 thru 2020'!$L:$L,'KU Total'!$B91&amp;'KU Total'!$A91,'2017 thru 2020'!I:I)*1000</f>
        <v>18000</v>
      </c>
      <c r="L91" s="20">
        <f>SUMIF('2017 thru 2020'!$L:$L,'KU Total'!$B91&amp;'KU Total'!$A91,'2017 thru 2020'!J:J)*1000</f>
        <v>19000</v>
      </c>
      <c r="M91" s="20">
        <f>SUMIF('2017 thru 2020'!$L:$L,'KU Total'!$B91&amp;'KU Total'!$A91,'2017 thru 2020'!K:K)*1000</f>
        <v>19000</v>
      </c>
    </row>
    <row r="92" spans="1:13" x14ac:dyDescent="0.25">
      <c r="A92" s="16" t="s">
        <v>52</v>
      </c>
      <c r="B92" t="s">
        <v>129</v>
      </c>
      <c r="C92" s="20">
        <f>SUMIF('actual data'!$P:$P,'KU Total'!$B92&amp;'KU Total'!$A92&amp;'KU Total'!C$1,'actual data'!$O:$O)</f>
        <v>0</v>
      </c>
      <c r="D92" s="20">
        <f>SUMIF('actual data'!$P:$P,'KU Total'!$B92&amp;'KU Total'!$A92&amp;'KU Total'!D$1,'actual data'!$O:$O)</f>
        <v>153496.40000000002</v>
      </c>
      <c r="E92" s="20">
        <f>SUMIF('actual data'!$P:$P,'KU Total'!$B92&amp;'KU Total'!$A92&amp;'KU Total'!E$1,'actual data'!$O:$O)</f>
        <v>0</v>
      </c>
      <c r="F92" s="20">
        <f>SUMIF('actual data'!$P:$P,'KU Total'!$B92&amp;'KU Total'!$A92&amp;'KU Total'!F$1,'actual data'!$O:$O)</f>
        <v>0</v>
      </c>
      <c r="G92" s="20">
        <f>SUMIF('actual data'!$P:$P,'KU Total'!$B92&amp;'KU Total'!$A92&amp;'KU Total'!G$1,'actual data'!$O:$O)</f>
        <v>0</v>
      </c>
      <c r="H92" s="20">
        <f>SUMIF('data for base'!$R:$R,'KU Total'!$B92&amp;'KU Total'!$A92&amp;'KU Total'!H$1,'data for base'!$Q:$Q)</f>
        <v>0</v>
      </c>
      <c r="I92" s="20">
        <f>SUMIF('test yr'!V:V,'KU Total'!B92&amp;'KU Total'!A92,'test yr'!U:U)*1000</f>
        <v>0</v>
      </c>
      <c r="J92" s="20">
        <f>SUMIF('2017 thru 2020'!$L:$L,'KU Total'!$B92&amp;'KU Total'!$A92,'2017 thru 2020'!H:H)*1000</f>
        <v>0</v>
      </c>
      <c r="K92" s="20">
        <f>SUMIF('2017 thru 2020'!$L:$L,'KU Total'!$B92&amp;'KU Total'!$A92,'2017 thru 2020'!I:I)*1000</f>
        <v>0</v>
      </c>
      <c r="L92" s="20">
        <f>SUMIF('2017 thru 2020'!$L:$L,'KU Total'!$B92&amp;'KU Total'!$A92,'2017 thru 2020'!J:J)*1000</f>
        <v>0</v>
      </c>
      <c r="M92" s="20">
        <f>SUMIF('2017 thru 2020'!$L:$L,'KU Total'!$B92&amp;'KU Total'!$A92,'2017 thru 2020'!K:K)*1000</f>
        <v>0</v>
      </c>
    </row>
    <row r="93" spans="1:13" ht="16.5" thickBot="1" x14ac:dyDescent="0.3">
      <c r="A93" s="16"/>
      <c r="B93" s="14"/>
      <c r="C93" s="22">
        <f>SUM(C3:C92)</f>
        <v>33056041.283305001</v>
      </c>
      <c r="D93" s="22">
        <f t="shared" ref="D93:H93" si="2">SUM(D3:D92)</f>
        <v>10137779.253700001</v>
      </c>
      <c r="E93" s="22">
        <f t="shared" si="2"/>
        <v>26291108.907245003</v>
      </c>
      <c r="F93" s="22">
        <f t="shared" si="2"/>
        <v>28100002.556384999</v>
      </c>
      <c r="G93" s="22">
        <f t="shared" si="2"/>
        <v>18405046.538559999</v>
      </c>
      <c r="H93" s="22">
        <f t="shared" si="2"/>
        <v>17497661.956955004</v>
      </c>
      <c r="I93" s="22">
        <f t="shared" ref="I93" si="3">SUM(I3:I92)</f>
        <v>25175060</v>
      </c>
      <c r="J93" s="22">
        <f t="shared" ref="J93" si="4">SUM(J3:J92)</f>
        <v>14374570</v>
      </c>
      <c r="K93" s="22">
        <f t="shared" ref="K93" si="5">SUM(K3:K92)</f>
        <v>31340680</v>
      </c>
      <c r="L93" s="22">
        <f t="shared" ref="L93" si="6">SUM(L3:L92)</f>
        <v>30095720</v>
      </c>
      <c r="M93" s="22">
        <f t="shared" ref="M93" si="7">SUM(M3:M92)</f>
        <v>28822320</v>
      </c>
    </row>
    <row r="94" spans="1:13" ht="16.5" thickTop="1" x14ac:dyDescent="0.25">
      <c r="A94" s="16"/>
      <c r="B94" s="14"/>
      <c r="C94" s="20"/>
      <c r="D94" s="20"/>
      <c r="E94" s="20"/>
      <c r="F94" s="20"/>
      <c r="G94" s="20"/>
      <c r="H94" s="17"/>
      <c r="J94" s="21"/>
      <c r="K94" s="21"/>
      <c r="L94" s="21"/>
      <c r="M94" s="21"/>
    </row>
    <row r="95" spans="1:13" x14ac:dyDescent="0.25">
      <c r="A95" s="16"/>
      <c r="B95" s="14"/>
      <c r="C95" s="20"/>
      <c r="D95" s="20"/>
      <c r="E95" s="20"/>
      <c r="F95" s="20"/>
      <c r="G95" s="20"/>
    </row>
    <row r="96" spans="1:13" x14ac:dyDescent="0.25">
      <c r="A96" s="16"/>
      <c r="B96" s="16"/>
      <c r="C96" s="20"/>
      <c r="D96" s="20"/>
      <c r="E96" s="20"/>
      <c r="F96" s="20"/>
      <c r="G96" s="20"/>
    </row>
    <row r="97" spans="1:7" x14ac:dyDescent="0.25">
      <c r="A97" s="16"/>
      <c r="B97" s="14"/>
      <c r="C97" s="20"/>
      <c r="D97" s="20"/>
      <c r="E97" s="20"/>
      <c r="F97" s="20"/>
      <c r="G97" s="20"/>
    </row>
    <row r="98" spans="1:7" x14ac:dyDescent="0.25">
      <c r="A98" s="16"/>
      <c r="B98" s="14"/>
      <c r="C98" s="20"/>
      <c r="D98" s="20"/>
      <c r="E98" s="20"/>
      <c r="F98" s="20"/>
      <c r="G98" s="20"/>
    </row>
    <row r="99" spans="1:7" x14ac:dyDescent="0.25">
      <c r="A99" s="16"/>
      <c r="B99" s="14"/>
      <c r="C99" s="20"/>
      <c r="D99" s="20"/>
      <c r="E99" s="20"/>
      <c r="F99" s="20"/>
      <c r="G99" s="20"/>
    </row>
    <row r="100" spans="1:7" x14ac:dyDescent="0.25">
      <c r="A100" s="16"/>
      <c r="B100" s="14"/>
      <c r="C100" s="20"/>
      <c r="D100" s="20"/>
      <c r="E100" s="20"/>
      <c r="F100" s="20"/>
      <c r="G100" s="20"/>
    </row>
    <row r="101" spans="1:7" x14ac:dyDescent="0.25">
      <c r="A101" s="16"/>
      <c r="B101" s="14"/>
      <c r="C101" s="20"/>
      <c r="D101" s="20"/>
      <c r="E101" s="20"/>
      <c r="F101" s="20"/>
      <c r="G101" s="20"/>
    </row>
    <row r="102" spans="1:7" x14ac:dyDescent="0.25">
      <c r="A102" s="16"/>
      <c r="B102" s="14"/>
      <c r="C102" s="20"/>
      <c r="D102" s="20"/>
      <c r="E102" s="20"/>
      <c r="F102" s="20"/>
      <c r="G102" s="20"/>
    </row>
    <row r="103" spans="1:7" x14ac:dyDescent="0.25">
      <c r="A103" s="16"/>
      <c r="B103" s="14"/>
      <c r="C103" s="20"/>
      <c r="D103" s="20"/>
      <c r="E103" s="20"/>
      <c r="F103" s="20"/>
      <c r="G103" s="20"/>
    </row>
    <row r="104" spans="1:7" x14ac:dyDescent="0.25">
      <c r="A104" s="16"/>
      <c r="B104" s="14"/>
      <c r="C104" s="20"/>
      <c r="D104" s="20"/>
      <c r="E104" s="20"/>
      <c r="F104" s="20"/>
      <c r="G104" s="20"/>
    </row>
    <row r="105" spans="1:7" x14ac:dyDescent="0.25">
      <c r="A105" s="16"/>
      <c r="B105" s="14"/>
      <c r="C105" s="20"/>
      <c r="D105" s="20"/>
      <c r="E105" s="20"/>
      <c r="F105" s="20"/>
      <c r="G105" s="20"/>
    </row>
    <row r="106" spans="1:7" x14ac:dyDescent="0.25">
      <c r="A106" s="16"/>
      <c r="B106" s="14"/>
      <c r="C106" s="20"/>
      <c r="D106" s="20"/>
      <c r="E106" s="20"/>
      <c r="F106" s="20"/>
      <c r="G106" s="20"/>
    </row>
    <row r="107" spans="1:7" x14ac:dyDescent="0.25">
      <c r="A107" s="16"/>
      <c r="B107" s="14"/>
      <c r="C107" s="20"/>
      <c r="D107" s="20"/>
      <c r="E107" s="20"/>
      <c r="F107" s="20"/>
      <c r="G107" s="20"/>
    </row>
    <row r="108" spans="1:7" x14ac:dyDescent="0.25">
      <c r="A108" s="16"/>
      <c r="B108" s="14"/>
      <c r="C108" s="20"/>
      <c r="D108" s="20"/>
      <c r="E108" s="20"/>
      <c r="F108" s="20"/>
      <c r="G108" s="20"/>
    </row>
    <row r="109" spans="1:7" x14ac:dyDescent="0.25">
      <c r="A109" s="16"/>
      <c r="B109" s="14"/>
      <c r="C109" s="20"/>
      <c r="D109" s="20"/>
      <c r="E109" s="20"/>
      <c r="F109" s="20"/>
      <c r="G109" s="20"/>
    </row>
    <row r="110" spans="1:7" x14ac:dyDescent="0.25">
      <c r="A110" s="16"/>
      <c r="B110" s="14"/>
      <c r="C110" s="20"/>
      <c r="D110" s="20"/>
      <c r="E110" s="20"/>
      <c r="F110" s="20"/>
      <c r="G110" s="20"/>
    </row>
    <row r="111" spans="1:7" x14ac:dyDescent="0.25">
      <c r="A111" s="16"/>
      <c r="B111" s="14"/>
      <c r="C111" s="20"/>
      <c r="D111" s="20"/>
      <c r="E111" s="20"/>
      <c r="F111" s="20"/>
      <c r="G111" s="20"/>
    </row>
    <row r="112" spans="1:7" x14ac:dyDescent="0.25">
      <c r="A112" s="14"/>
      <c r="B112" s="14"/>
    </row>
    <row r="113" spans="1:2" x14ac:dyDescent="0.25">
      <c r="A113" s="14"/>
      <c r="B113" s="14"/>
    </row>
    <row r="114" spans="1:2" x14ac:dyDescent="0.25">
      <c r="A114" s="14"/>
      <c r="B114" s="14"/>
    </row>
    <row r="115" spans="1:2" x14ac:dyDescent="0.25">
      <c r="A115" s="14"/>
      <c r="B115" s="14"/>
    </row>
    <row r="116" spans="1:2" x14ac:dyDescent="0.25">
      <c r="A116" s="14"/>
      <c r="B116" s="14"/>
    </row>
    <row r="117" spans="1:2" x14ac:dyDescent="0.25">
      <c r="A117" s="14"/>
      <c r="B117" s="14"/>
    </row>
  </sheetData>
  <pageMargins left="0.5" right="0.5" top="1" bottom="1" header="0.5" footer="0.5"/>
  <pageSetup scale="59" fitToHeight="2" orientation="landscape" r:id="rId1"/>
  <headerFooter>
    <oddFooter>&amp;R&amp;"Times New Roman,Bold"&amp;12Attachment to Response to Kroger-2 Question No. 9
Page &amp;P of &amp;N
Bellar</oddFooter>
  </headerFooter>
  <rowBreaks count="1" manualBreakCount="1">
    <brk id="56" max="16383" man="1"/>
  </rowBreaks>
  <ignoredErrors>
    <ignoredError sqref="B3:B7 B94:B97 B8:B63 B65:B74 B89:B93 B84:B87 B81 B64 B82:B83 B88 B75:B8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7"/>
  <sheetViews>
    <sheetView workbookViewId="0"/>
  </sheetViews>
  <sheetFormatPr defaultRowHeight="15" x14ac:dyDescent="0.25"/>
  <cols>
    <col min="1" max="1" width="28.85546875" style="1" bestFit="1" customWidth="1"/>
    <col min="2" max="2" width="40.28515625" style="1" bestFit="1" customWidth="1"/>
    <col min="3" max="4" width="8.140625" style="1" bestFit="1" customWidth="1"/>
    <col min="5" max="5" width="51.140625" style="1" bestFit="1" customWidth="1"/>
    <col min="6" max="8" width="7" style="1" bestFit="1" customWidth="1"/>
    <col min="9" max="10" width="14.85546875" bestFit="1" customWidth="1"/>
    <col min="11" max="11" width="14.28515625" bestFit="1" customWidth="1"/>
    <col min="12" max="12" width="11.5703125" bestFit="1" customWidth="1"/>
    <col min="13" max="13" width="13.5703125" bestFit="1" customWidth="1"/>
  </cols>
  <sheetData>
    <row r="1" spans="1:16" s="4" customFormat="1" x14ac:dyDescent="0.25">
      <c r="A1" s="3" t="s">
        <v>0</v>
      </c>
      <c r="B1" s="3" t="s">
        <v>1</v>
      </c>
      <c r="C1" s="3" t="s">
        <v>2</v>
      </c>
      <c r="D1" s="3" t="s">
        <v>68</v>
      </c>
      <c r="E1" s="3" t="s">
        <v>3</v>
      </c>
      <c r="F1" s="3" t="s">
        <v>80</v>
      </c>
      <c r="G1" s="3" t="s">
        <v>83</v>
      </c>
      <c r="H1" s="3" t="s">
        <v>84</v>
      </c>
      <c r="I1" s="4" t="s">
        <v>4</v>
      </c>
      <c r="J1" s="4" t="s">
        <v>67</v>
      </c>
      <c r="K1" s="4" t="s">
        <v>76</v>
      </c>
      <c r="L1" s="4" t="s">
        <v>77</v>
      </c>
      <c r="M1" s="4" t="s">
        <v>78</v>
      </c>
      <c r="N1" s="4" t="s">
        <v>79</v>
      </c>
      <c r="O1" s="4" t="s">
        <v>81</v>
      </c>
      <c r="P1" s="4" t="s">
        <v>138</v>
      </c>
    </row>
    <row r="2" spans="1:16" x14ac:dyDescent="0.25">
      <c r="A2" s="1" t="s">
        <v>5</v>
      </c>
      <c r="B2" s="1" t="s">
        <v>6</v>
      </c>
      <c r="C2" s="1" t="s">
        <v>13</v>
      </c>
      <c r="D2" s="5" t="str">
        <f t="shared" ref="D2:D60" si="0">LEFT(C2,3)</f>
        <v>549</v>
      </c>
      <c r="E2" s="1" t="s">
        <v>14</v>
      </c>
      <c r="F2" s="1" t="s">
        <v>82</v>
      </c>
      <c r="G2" s="1" t="s">
        <v>86</v>
      </c>
      <c r="H2" s="1" t="s">
        <v>85</v>
      </c>
      <c r="I2">
        <v>201511</v>
      </c>
      <c r="J2" t="str">
        <f t="shared" ref="J2:J60" si="1">LEFT(I2,4)</f>
        <v>2015</v>
      </c>
      <c r="K2" s="2">
        <v>75716.36</v>
      </c>
      <c r="L2">
        <f t="shared" ref="L2:L60" si="2">IF(LEFT(E2,4)="0311",(K2*-0.25),IF(LEFT(E2,4)="0321",(K2*-0.25),0))</f>
        <v>0</v>
      </c>
      <c r="M2" s="2">
        <f t="shared" ref="M2:M60" si="3">+K2+L2</f>
        <v>75716.36</v>
      </c>
      <c r="N2">
        <f t="shared" ref="N2:N60" si="4">IF(F2="LGE",M2,0)+IF(F2="Joint",M2*G2,0)</f>
        <v>16657.599200000001</v>
      </c>
      <c r="O2">
        <f t="shared" ref="O2:O60" si="5">IF(F2="KU",M2,0)+IF(F2="Joint",M2*H2,0)</f>
        <v>59058.760800000004</v>
      </c>
      <c r="P2" s="2" t="str">
        <f t="shared" ref="P2:P60" si="6">D2&amp;E2&amp;J2</f>
        <v>5490172 - CANE RUN CC GT 20162015</v>
      </c>
    </row>
    <row r="3" spans="1:16" x14ac:dyDescent="0.25">
      <c r="A3" s="1" t="s">
        <v>5</v>
      </c>
      <c r="B3" s="1" t="s">
        <v>6</v>
      </c>
      <c r="C3" s="1" t="s">
        <v>13</v>
      </c>
      <c r="D3" s="5" t="str">
        <f t="shared" si="0"/>
        <v>549</v>
      </c>
      <c r="E3" s="1" t="s">
        <v>14</v>
      </c>
      <c r="F3" s="1" t="s">
        <v>82</v>
      </c>
      <c r="G3" s="1" t="s">
        <v>86</v>
      </c>
      <c r="H3" s="1" t="s">
        <v>85</v>
      </c>
      <c r="I3">
        <v>201512</v>
      </c>
      <c r="J3" t="str">
        <f t="shared" si="1"/>
        <v>2015</v>
      </c>
      <c r="K3" s="2">
        <v>15.06</v>
      </c>
      <c r="L3">
        <f t="shared" si="2"/>
        <v>0</v>
      </c>
      <c r="M3" s="2">
        <f t="shared" si="3"/>
        <v>15.06</v>
      </c>
      <c r="N3">
        <f t="shared" si="4"/>
        <v>3.3132000000000001</v>
      </c>
      <c r="O3">
        <f t="shared" si="5"/>
        <v>11.7468</v>
      </c>
      <c r="P3" s="2" t="str">
        <f t="shared" si="6"/>
        <v>5490172 - CANE RUN CC GT 20162015</v>
      </c>
    </row>
    <row r="4" spans="1:16" x14ac:dyDescent="0.25">
      <c r="A4" s="1" t="s">
        <v>5</v>
      </c>
      <c r="B4" s="1" t="s">
        <v>6</v>
      </c>
      <c r="C4" s="1" t="s">
        <v>13</v>
      </c>
      <c r="D4" s="5" t="str">
        <f t="shared" si="0"/>
        <v>549</v>
      </c>
      <c r="E4" s="1" t="s">
        <v>14</v>
      </c>
      <c r="F4" s="1" t="s">
        <v>82</v>
      </c>
      <c r="G4" s="1" t="s">
        <v>86</v>
      </c>
      <c r="H4" s="1" t="s">
        <v>85</v>
      </c>
      <c r="I4">
        <v>201611</v>
      </c>
      <c r="J4" t="str">
        <f t="shared" si="1"/>
        <v>2016</v>
      </c>
      <c r="K4" s="2">
        <v>32.659999999999997</v>
      </c>
      <c r="L4">
        <f t="shared" si="2"/>
        <v>0</v>
      </c>
      <c r="M4" s="2">
        <f t="shared" si="3"/>
        <v>32.659999999999997</v>
      </c>
      <c r="N4">
        <f t="shared" si="4"/>
        <v>7.1851999999999991</v>
      </c>
      <c r="O4">
        <f t="shared" si="5"/>
        <v>25.474799999999998</v>
      </c>
      <c r="P4" s="2" t="str">
        <f t="shared" si="6"/>
        <v>5490172 - CANE RUN CC GT 20162016</v>
      </c>
    </row>
    <row r="5" spans="1:16" x14ac:dyDescent="0.25">
      <c r="A5" s="1" t="s">
        <v>5</v>
      </c>
      <c r="B5" s="1" t="s">
        <v>6</v>
      </c>
      <c r="C5" s="1" t="s">
        <v>15</v>
      </c>
      <c r="D5" s="5" t="str">
        <f t="shared" si="0"/>
        <v>552</v>
      </c>
      <c r="E5" s="1" t="s">
        <v>14</v>
      </c>
      <c r="F5" s="1" t="s">
        <v>82</v>
      </c>
      <c r="G5" s="1" t="s">
        <v>86</v>
      </c>
      <c r="H5" s="1" t="s">
        <v>85</v>
      </c>
      <c r="I5">
        <v>201512</v>
      </c>
      <c r="J5" t="str">
        <f t="shared" si="1"/>
        <v>2015</v>
      </c>
      <c r="K5" s="2">
        <v>7415.84</v>
      </c>
      <c r="L5">
        <f t="shared" si="2"/>
        <v>0</v>
      </c>
      <c r="M5" s="2">
        <f t="shared" si="3"/>
        <v>7415.84</v>
      </c>
      <c r="N5">
        <f t="shared" si="4"/>
        <v>1631.4848</v>
      </c>
      <c r="O5">
        <f t="shared" si="5"/>
        <v>5784.3552</v>
      </c>
      <c r="P5" s="2" t="str">
        <f t="shared" si="6"/>
        <v>5520172 - CANE RUN CC GT 20162015</v>
      </c>
    </row>
    <row r="6" spans="1:16" x14ac:dyDescent="0.25">
      <c r="A6" s="1" t="s">
        <v>5</v>
      </c>
      <c r="B6" s="1" t="s">
        <v>6</v>
      </c>
      <c r="C6" s="1" t="s">
        <v>15</v>
      </c>
      <c r="D6" s="5" t="str">
        <f t="shared" si="0"/>
        <v>552</v>
      </c>
      <c r="E6" s="1" t="s">
        <v>14</v>
      </c>
      <c r="F6" s="1" t="s">
        <v>82</v>
      </c>
      <c r="G6" s="1" t="s">
        <v>86</v>
      </c>
      <c r="H6" s="1" t="s">
        <v>85</v>
      </c>
      <c r="I6">
        <v>201610</v>
      </c>
      <c r="J6" t="str">
        <f t="shared" si="1"/>
        <v>2016</v>
      </c>
      <c r="K6" s="2">
        <v>4439.46</v>
      </c>
      <c r="L6">
        <f t="shared" si="2"/>
        <v>0</v>
      </c>
      <c r="M6" s="2">
        <f t="shared" si="3"/>
        <v>4439.46</v>
      </c>
      <c r="N6">
        <f t="shared" si="4"/>
        <v>976.68119999999999</v>
      </c>
      <c r="O6">
        <f t="shared" si="5"/>
        <v>3462.7788</v>
      </c>
      <c r="P6" s="2" t="str">
        <f t="shared" si="6"/>
        <v>5520172 - CANE RUN CC GT 20162016</v>
      </c>
    </row>
    <row r="7" spans="1:16" x14ac:dyDescent="0.25">
      <c r="A7" s="1" t="s">
        <v>5</v>
      </c>
      <c r="B7" s="1" t="s">
        <v>6</v>
      </c>
      <c r="C7" s="1" t="s">
        <v>15</v>
      </c>
      <c r="D7" s="5" t="str">
        <f t="shared" si="0"/>
        <v>552</v>
      </c>
      <c r="E7" s="1" t="s">
        <v>14</v>
      </c>
      <c r="F7" s="1" t="s">
        <v>82</v>
      </c>
      <c r="G7" s="1" t="s">
        <v>86</v>
      </c>
      <c r="H7" s="1" t="s">
        <v>85</v>
      </c>
      <c r="I7">
        <v>201611</v>
      </c>
      <c r="J7" t="str">
        <f t="shared" si="1"/>
        <v>2016</v>
      </c>
      <c r="K7" s="2">
        <v>77601.16</v>
      </c>
      <c r="L7">
        <f t="shared" si="2"/>
        <v>0</v>
      </c>
      <c r="M7" s="2">
        <f t="shared" si="3"/>
        <v>77601.16</v>
      </c>
      <c r="N7">
        <f t="shared" si="4"/>
        <v>17072.2552</v>
      </c>
      <c r="O7">
        <f t="shared" si="5"/>
        <v>60528.904800000004</v>
      </c>
      <c r="P7" s="2" t="str">
        <f t="shared" si="6"/>
        <v>5520172 - CANE RUN CC GT 20162016</v>
      </c>
    </row>
    <row r="8" spans="1:16" x14ac:dyDescent="0.25">
      <c r="A8" s="1" t="s">
        <v>5</v>
      </c>
      <c r="B8" s="1" t="s">
        <v>6</v>
      </c>
      <c r="C8" s="1" t="s">
        <v>15</v>
      </c>
      <c r="D8" s="5" t="str">
        <f t="shared" si="0"/>
        <v>552</v>
      </c>
      <c r="E8" s="1" t="s">
        <v>14</v>
      </c>
      <c r="F8" s="1" t="s">
        <v>82</v>
      </c>
      <c r="G8" s="1" t="s">
        <v>86</v>
      </c>
      <c r="H8" s="1" t="s">
        <v>85</v>
      </c>
      <c r="I8">
        <v>201612</v>
      </c>
      <c r="J8" t="str">
        <f t="shared" si="1"/>
        <v>2016</v>
      </c>
      <c r="K8" s="2">
        <v>14283.75</v>
      </c>
      <c r="L8">
        <f t="shared" si="2"/>
        <v>0</v>
      </c>
      <c r="M8" s="2">
        <f t="shared" si="3"/>
        <v>14283.75</v>
      </c>
      <c r="N8">
        <f t="shared" si="4"/>
        <v>3142.4250000000002</v>
      </c>
      <c r="O8">
        <f t="shared" si="5"/>
        <v>11141.325000000001</v>
      </c>
      <c r="P8" s="2" t="str">
        <f t="shared" si="6"/>
        <v>5520172 - CANE RUN CC GT 20162016</v>
      </c>
    </row>
    <row r="9" spans="1:16" x14ac:dyDescent="0.25">
      <c r="A9" s="1" t="s">
        <v>5</v>
      </c>
      <c r="B9" s="1" t="s">
        <v>6</v>
      </c>
      <c r="C9" s="1" t="s">
        <v>16</v>
      </c>
      <c r="D9" s="5" t="str">
        <f t="shared" si="0"/>
        <v>553</v>
      </c>
      <c r="E9" s="1" t="s">
        <v>14</v>
      </c>
      <c r="F9" s="1" t="s">
        <v>82</v>
      </c>
      <c r="G9" s="1" t="s">
        <v>86</v>
      </c>
      <c r="H9" s="1" t="s">
        <v>85</v>
      </c>
      <c r="I9">
        <v>201510</v>
      </c>
      <c r="J9" t="str">
        <f t="shared" si="1"/>
        <v>2015</v>
      </c>
      <c r="K9" s="2">
        <v>17298</v>
      </c>
      <c r="L9">
        <f t="shared" si="2"/>
        <v>0</v>
      </c>
      <c r="M9" s="2">
        <f t="shared" si="3"/>
        <v>17298</v>
      </c>
      <c r="N9">
        <f t="shared" si="4"/>
        <v>3805.56</v>
      </c>
      <c r="O9">
        <f t="shared" si="5"/>
        <v>13492.44</v>
      </c>
      <c r="P9" s="2" t="str">
        <f t="shared" si="6"/>
        <v>5530172 - CANE RUN CC GT 20162015</v>
      </c>
    </row>
    <row r="10" spans="1:16" x14ac:dyDescent="0.25">
      <c r="A10" s="1" t="s">
        <v>5</v>
      </c>
      <c r="B10" s="1" t="s">
        <v>6</v>
      </c>
      <c r="C10" s="1" t="s">
        <v>16</v>
      </c>
      <c r="D10" s="5" t="str">
        <f t="shared" si="0"/>
        <v>553</v>
      </c>
      <c r="E10" s="1" t="s">
        <v>14</v>
      </c>
      <c r="F10" s="1" t="s">
        <v>82</v>
      </c>
      <c r="G10" s="1" t="s">
        <v>86</v>
      </c>
      <c r="H10" s="1" t="s">
        <v>85</v>
      </c>
      <c r="I10">
        <v>201511</v>
      </c>
      <c r="J10" t="str">
        <f t="shared" si="1"/>
        <v>2015</v>
      </c>
      <c r="K10" s="2">
        <v>51916.51</v>
      </c>
      <c r="L10">
        <f t="shared" si="2"/>
        <v>0</v>
      </c>
      <c r="M10" s="2">
        <f t="shared" si="3"/>
        <v>51916.51</v>
      </c>
      <c r="N10">
        <f t="shared" si="4"/>
        <v>11421.6322</v>
      </c>
      <c r="O10">
        <f t="shared" si="5"/>
        <v>40494.877800000002</v>
      </c>
      <c r="P10" s="2" t="str">
        <f t="shared" si="6"/>
        <v>5530172 - CANE RUN CC GT 20162015</v>
      </c>
    </row>
    <row r="11" spans="1:16" x14ac:dyDescent="0.25">
      <c r="A11" s="1" t="s">
        <v>5</v>
      </c>
      <c r="B11" s="1" t="s">
        <v>6</v>
      </c>
      <c r="C11" s="1" t="s">
        <v>16</v>
      </c>
      <c r="D11" s="5" t="str">
        <f t="shared" si="0"/>
        <v>553</v>
      </c>
      <c r="E11" s="1" t="s">
        <v>14</v>
      </c>
      <c r="F11" s="1" t="s">
        <v>82</v>
      </c>
      <c r="G11" s="1" t="s">
        <v>86</v>
      </c>
      <c r="H11" s="1" t="s">
        <v>85</v>
      </c>
      <c r="I11">
        <v>201512</v>
      </c>
      <c r="J11" t="str">
        <f t="shared" si="1"/>
        <v>2015</v>
      </c>
      <c r="K11" s="2">
        <v>99148.61</v>
      </c>
      <c r="L11">
        <f t="shared" si="2"/>
        <v>0</v>
      </c>
      <c r="M11" s="2">
        <f t="shared" si="3"/>
        <v>99148.61</v>
      </c>
      <c r="N11">
        <f t="shared" si="4"/>
        <v>21812.694200000002</v>
      </c>
      <c r="O11">
        <f t="shared" si="5"/>
        <v>77335.915800000002</v>
      </c>
      <c r="P11" s="2" t="str">
        <f t="shared" si="6"/>
        <v>5530172 - CANE RUN CC GT 20162015</v>
      </c>
    </row>
    <row r="12" spans="1:16" x14ac:dyDescent="0.25">
      <c r="A12" s="1" t="s">
        <v>5</v>
      </c>
      <c r="B12" s="1" t="s">
        <v>6</v>
      </c>
      <c r="C12" s="1" t="s">
        <v>16</v>
      </c>
      <c r="D12" s="5" t="str">
        <f t="shared" si="0"/>
        <v>553</v>
      </c>
      <c r="E12" s="1" t="s">
        <v>14</v>
      </c>
      <c r="F12" s="1" t="s">
        <v>82</v>
      </c>
      <c r="G12" s="1" t="s">
        <v>86</v>
      </c>
      <c r="H12" s="1" t="s">
        <v>85</v>
      </c>
      <c r="I12">
        <v>201601</v>
      </c>
      <c r="J12" t="str">
        <f t="shared" si="1"/>
        <v>2016</v>
      </c>
      <c r="K12" s="2">
        <v>103677.65</v>
      </c>
      <c r="L12">
        <f t="shared" si="2"/>
        <v>0</v>
      </c>
      <c r="M12" s="2">
        <f t="shared" si="3"/>
        <v>103677.65</v>
      </c>
      <c r="N12">
        <f t="shared" si="4"/>
        <v>22809.082999999999</v>
      </c>
      <c r="O12">
        <f t="shared" si="5"/>
        <v>80868.566999999995</v>
      </c>
      <c r="P12" s="2" t="str">
        <f t="shared" si="6"/>
        <v>5530172 - CANE RUN CC GT 20162016</v>
      </c>
    </row>
    <row r="13" spans="1:16" x14ac:dyDescent="0.25">
      <c r="A13" s="1" t="s">
        <v>5</v>
      </c>
      <c r="B13" s="1" t="s">
        <v>6</v>
      </c>
      <c r="C13" s="1" t="s">
        <v>16</v>
      </c>
      <c r="D13" s="5" t="str">
        <f t="shared" si="0"/>
        <v>553</v>
      </c>
      <c r="E13" s="1" t="s">
        <v>14</v>
      </c>
      <c r="F13" s="1" t="s">
        <v>82</v>
      </c>
      <c r="G13" s="1" t="s">
        <v>86</v>
      </c>
      <c r="H13" s="1" t="s">
        <v>85</v>
      </c>
      <c r="I13">
        <v>201603</v>
      </c>
      <c r="J13" t="str">
        <f t="shared" si="1"/>
        <v>2016</v>
      </c>
      <c r="K13" s="2">
        <v>21776.09</v>
      </c>
      <c r="L13">
        <f t="shared" si="2"/>
        <v>0</v>
      </c>
      <c r="M13" s="2">
        <f t="shared" si="3"/>
        <v>21776.09</v>
      </c>
      <c r="N13">
        <f t="shared" si="4"/>
        <v>4790.7398000000003</v>
      </c>
      <c r="O13">
        <f t="shared" si="5"/>
        <v>16985.350200000001</v>
      </c>
      <c r="P13" s="2" t="str">
        <f t="shared" si="6"/>
        <v>5530172 - CANE RUN CC GT 20162016</v>
      </c>
    </row>
    <row r="14" spans="1:16" x14ac:dyDescent="0.25">
      <c r="A14" s="1" t="s">
        <v>5</v>
      </c>
      <c r="B14" s="1" t="s">
        <v>6</v>
      </c>
      <c r="C14" s="1" t="s">
        <v>16</v>
      </c>
      <c r="D14" s="5" t="str">
        <f t="shared" si="0"/>
        <v>553</v>
      </c>
      <c r="E14" s="1" t="s">
        <v>14</v>
      </c>
      <c r="F14" s="1" t="s">
        <v>82</v>
      </c>
      <c r="G14" s="1" t="s">
        <v>86</v>
      </c>
      <c r="H14" s="1" t="s">
        <v>85</v>
      </c>
      <c r="I14">
        <v>201604</v>
      </c>
      <c r="J14" t="str">
        <f t="shared" si="1"/>
        <v>2016</v>
      </c>
      <c r="K14" s="2">
        <v>-198295.59</v>
      </c>
      <c r="L14">
        <f t="shared" si="2"/>
        <v>0</v>
      </c>
      <c r="M14" s="2">
        <f t="shared" si="3"/>
        <v>-198295.59</v>
      </c>
      <c r="N14">
        <f t="shared" si="4"/>
        <v>-43625.029799999997</v>
      </c>
      <c r="O14">
        <f t="shared" si="5"/>
        <v>-154670.56020000001</v>
      </c>
      <c r="P14" s="2" t="str">
        <f t="shared" si="6"/>
        <v>5530172 - CANE RUN CC GT 20162016</v>
      </c>
    </row>
    <row r="15" spans="1:16" x14ac:dyDescent="0.25">
      <c r="A15" s="1" t="s">
        <v>5</v>
      </c>
      <c r="B15" s="1" t="s">
        <v>6</v>
      </c>
      <c r="C15" s="1" t="s">
        <v>16</v>
      </c>
      <c r="D15" s="5" t="str">
        <f t="shared" si="0"/>
        <v>553</v>
      </c>
      <c r="E15" s="1" t="s">
        <v>14</v>
      </c>
      <c r="F15" s="1" t="s">
        <v>82</v>
      </c>
      <c r="G15" s="1" t="s">
        <v>86</v>
      </c>
      <c r="H15" s="1" t="s">
        <v>85</v>
      </c>
      <c r="I15">
        <v>201608</v>
      </c>
      <c r="J15" t="str">
        <f t="shared" si="1"/>
        <v>2016</v>
      </c>
      <c r="K15" s="2">
        <v>5175.57</v>
      </c>
      <c r="L15">
        <f t="shared" si="2"/>
        <v>0</v>
      </c>
      <c r="M15" s="2">
        <f t="shared" si="3"/>
        <v>5175.57</v>
      </c>
      <c r="N15">
        <f t="shared" si="4"/>
        <v>1138.6253999999999</v>
      </c>
      <c r="O15">
        <f t="shared" si="5"/>
        <v>4036.9445999999998</v>
      </c>
      <c r="P15" s="2" t="str">
        <f t="shared" si="6"/>
        <v>5530172 - CANE RUN CC GT 20162016</v>
      </c>
    </row>
    <row r="16" spans="1:16" x14ac:dyDescent="0.25">
      <c r="A16" s="1" t="s">
        <v>5</v>
      </c>
      <c r="B16" s="1" t="s">
        <v>6</v>
      </c>
      <c r="C16" s="1" t="s">
        <v>16</v>
      </c>
      <c r="D16" s="5" t="str">
        <f t="shared" si="0"/>
        <v>553</v>
      </c>
      <c r="E16" s="1" t="s">
        <v>14</v>
      </c>
      <c r="F16" s="1" t="s">
        <v>82</v>
      </c>
      <c r="G16" s="1" t="s">
        <v>86</v>
      </c>
      <c r="H16" s="1" t="s">
        <v>85</v>
      </c>
      <c r="I16">
        <v>201609</v>
      </c>
      <c r="J16" t="str">
        <f t="shared" si="1"/>
        <v>2016</v>
      </c>
      <c r="K16" s="2">
        <v>26691.25</v>
      </c>
      <c r="L16">
        <f t="shared" si="2"/>
        <v>0</v>
      </c>
      <c r="M16" s="2">
        <f t="shared" si="3"/>
        <v>26691.25</v>
      </c>
      <c r="N16">
        <f t="shared" si="4"/>
        <v>5872.0749999999998</v>
      </c>
      <c r="O16">
        <f t="shared" si="5"/>
        <v>20819.174999999999</v>
      </c>
      <c r="P16" s="2" t="str">
        <f t="shared" si="6"/>
        <v>5530172 - CANE RUN CC GT 20162016</v>
      </c>
    </row>
    <row r="17" spans="1:16" x14ac:dyDescent="0.25">
      <c r="A17" s="1" t="s">
        <v>5</v>
      </c>
      <c r="B17" s="1" t="s">
        <v>6</v>
      </c>
      <c r="C17" s="1" t="s">
        <v>16</v>
      </c>
      <c r="D17" s="5" t="str">
        <f t="shared" si="0"/>
        <v>553</v>
      </c>
      <c r="E17" s="1" t="s">
        <v>14</v>
      </c>
      <c r="F17" s="1" t="s">
        <v>82</v>
      </c>
      <c r="G17" s="1" t="s">
        <v>86</v>
      </c>
      <c r="H17" s="1" t="s">
        <v>85</v>
      </c>
      <c r="I17">
        <v>201610</v>
      </c>
      <c r="J17" t="str">
        <f t="shared" si="1"/>
        <v>2016</v>
      </c>
      <c r="K17" s="2">
        <v>61988.39</v>
      </c>
      <c r="L17">
        <f t="shared" si="2"/>
        <v>0</v>
      </c>
      <c r="M17" s="2">
        <f t="shared" si="3"/>
        <v>61988.39</v>
      </c>
      <c r="N17">
        <f t="shared" si="4"/>
        <v>13637.4458</v>
      </c>
      <c r="O17">
        <f t="shared" si="5"/>
        <v>48350.944199999998</v>
      </c>
      <c r="P17" s="2" t="str">
        <f t="shared" si="6"/>
        <v>5530172 - CANE RUN CC GT 20162016</v>
      </c>
    </row>
    <row r="18" spans="1:16" x14ac:dyDescent="0.25">
      <c r="A18" s="1" t="s">
        <v>5</v>
      </c>
      <c r="B18" s="1" t="s">
        <v>6</v>
      </c>
      <c r="C18" s="1" t="s">
        <v>16</v>
      </c>
      <c r="D18" s="5" t="str">
        <f t="shared" si="0"/>
        <v>553</v>
      </c>
      <c r="E18" s="1" t="s">
        <v>14</v>
      </c>
      <c r="F18" s="1" t="s">
        <v>82</v>
      </c>
      <c r="G18" s="1" t="s">
        <v>86</v>
      </c>
      <c r="H18" s="1" t="s">
        <v>85</v>
      </c>
      <c r="I18">
        <v>201611</v>
      </c>
      <c r="J18" t="str">
        <f t="shared" si="1"/>
        <v>2016</v>
      </c>
      <c r="K18" s="2">
        <v>603579.21</v>
      </c>
      <c r="L18">
        <f t="shared" si="2"/>
        <v>0</v>
      </c>
      <c r="M18" s="2">
        <f t="shared" si="3"/>
        <v>603579.21</v>
      </c>
      <c r="N18">
        <f t="shared" si="4"/>
        <v>132787.42619999999</v>
      </c>
      <c r="O18">
        <f t="shared" si="5"/>
        <v>470791.78379999998</v>
      </c>
      <c r="P18" s="2" t="str">
        <f t="shared" si="6"/>
        <v>5530172 - CANE RUN CC GT 20162016</v>
      </c>
    </row>
    <row r="19" spans="1:16" x14ac:dyDescent="0.25">
      <c r="A19" s="1" t="s">
        <v>5</v>
      </c>
      <c r="B19" s="1" t="s">
        <v>6</v>
      </c>
      <c r="C19" s="1" t="s">
        <v>16</v>
      </c>
      <c r="D19" s="5" t="str">
        <f t="shared" si="0"/>
        <v>553</v>
      </c>
      <c r="E19" s="1" t="s">
        <v>14</v>
      </c>
      <c r="F19" s="1" t="s">
        <v>82</v>
      </c>
      <c r="G19" s="1" t="s">
        <v>86</v>
      </c>
      <c r="H19" s="1" t="s">
        <v>85</v>
      </c>
      <c r="I19">
        <v>201612</v>
      </c>
      <c r="J19" t="str">
        <f t="shared" si="1"/>
        <v>2016</v>
      </c>
      <c r="K19" s="2">
        <v>-49112.21</v>
      </c>
      <c r="L19">
        <f t="shared" si="2"/>
        <v>0</v>
      </c>
      <c r="M19" s="2">
        <f t="shared" si="3"/>
        <v>-49112.21</v>
      </c>
      <c r="N19">
        <f t="shared" si="4"/>
        <v>-10804.6862</v>
      </c>
      <c r="O19">
        <f t="shared" si="5"/>
        <v>-38307.523800000003</v>
      </c>
      <c r="P19" s="2" t="str">
        <f t="shared" si="6"/>
        <v>5530172 - CANE RUN CC GT 20162016</v>
      </c>
    </row>
    <row r="20" spans="1:16" x14ac:dyDescent="0.25">
      <c r="A20" s="1" t="s">
        <v>5</v>
      </c>
      <c r="B20" s="1" t="s">
        <v>6</v>
      </c>
      <c r="C20" s="1" t="s">
        <v>16</v>
      </c>
      <c r="D20" s="5" t="str">
        <f t="shared" si="0"/>
        <v>553</v>
      </c>
      <c r="E20" s="1" t="s">
        <v>17</v>
      </c>
      <c r="F20" s="1" t="s">
        <v>82</v>
      </c>
      <c r="G20" s="1" t="s">
        <v>87</v>
      </c>
      <c r="H20" s="1" t="s">
        <v>88</v>
      </c>
      <c r="I20">
        <v>201502</v>
      </c>
      <c r="J20" t="str">
        <f t="shared" si="1"/>
        <v>2015</v>
      </c>
      <c r="K20" s="2">
        <v>140000</v>
      </c>
      <c r="L20">
        <f t="shared" si="2"/>
        <v>0</v>
      </c>
      <c r="M20" s="2">
        <f t="shared" si="3"/>
        <v>140000</v>
      </c>
      <c r="N20">
        <f t="shared" si="4"/>
        <v>74200</v>
      </c>
      <c r="O20">
        <f t="shared" si="5"/>
        <v>65800</v>
      </c>
      <c r="P20" s="2" t="str">
        <f t="shared" si="6"/>
        <v>5530432 - PADDYS RUN GT 132015</v>
      </c>
    </row>
    <row r="21" spans="1:16" x14ac:dyDescent="0.25">
      <c r="A21" s="1" t="s">
        <v>5</v>
      </c>
      <c r="B21" s="1" t="s">
        <v>6</v>
      </c>
      <c r="C21" s="1" t="s">
        <v>16</v>
      </c>
      <c r="D21" s="5" t="str">
        <f t="shared" si="0"/>
        <v>553</v>
      </c>
      <c r="E21" s="1" t="s">
        <v>17</v>
      </c>
      <c r="F21" s="1" t="s">
        <v>82</v>
      </c>
      <c r="G21" s="1" t="s">
        <v>87</v>
      </c>
      <c r="H21" s="1" t="s">
        <v>88</v>
      </c>
      <c r="I21">
        <v>201503</v>
      </c>
      <c r="J21" t="str">
        <f t="shared" si="1"/>
        <v>2015</v>
      </c>
      <c r="K21" s="2">
        <v>-84725</v>
      </c>
      <c r="L21">
        <f t="shared" si="2"/>
        <v>0</v>
      </c>
      <c r="M21" s="2">
        <f t="shared" si="3"/>
        <v>-84725</v>
      </c>
      <c r="N21">
        <f t="shared" si="4"/>
        <v>-44904.25</v>
      </c>
      <c r="O21">
        <f t="shared" si="5"/>
        <v>-39820.75</v>
      </c>
      <c r="P21" s="2" t="str">
        <f t="shared" si="6"/>
        <v>5530432 - PADDYS RUN GT 132015</v>
      </c>
    </row>
    <row r="22" spans="1:16" x14ac:dyDescent="0.25">
      <c r="A22" s="1" t="s">
        <v>5</v>
      </c>
      <c r="B22" s="1" t="s">
        <v>6</v>
      </c>
      <c r="C22" s="1" t="s">
        <v>16</v>
      </c>
      <c r="D22" s="5" t="str">
        <f t="shared" si="0"/>
        <v>553</v>
      </c>
      <c r="E22" s="1" t="s">
        <v>17</v>
      </c>
      <c r="F22" s="1" t="s">
        <v>82</v>
      </c>
      <c r="G22" s="1" t="s">
        <v>87</v>
      </c>
      <c r="H22" s="1" t="s">
        <v>88</v>
      </c>
      <c r="I22">
        <v>201504</v>
      </c>
      <c r="J22" t="str">
        <f t="shared" si="1"/>
        <v>2015</v>
      </c>
      <c r="K22" s="2">
        <v>-14846</v>
      </c>
      <c r="L22">
        <f t="shared" si="2"/>
        <v>0</v>
      </c>
      <c r="M22" s="2">
        <f t="shared" si="3"/>
        <v>-14846</v>
      </c>
      <c r="N22">
        <f t="shared" si="4"/>
        <v>-7868.38</v>
      </c>
      <c r="O22">
        <f t="shared" si="5"/>
        <v>-6977.62</v>
      </c>
      <c r="P22" s="2" t="str">
        <f t="shared" si="6"/>
        <v>5530432 - PADDYS RUN GT 132015</v>
      </c>
    </row>
    <row r="23" spans="1:16" x14ac:dyDescent="0.25">
      <c r="A23" s="1" t="s">
        <v>5</v>
      </c>
      <c r="B23" s="1" t="s">
        <v>6</v>
      </c>
      <c r="C23" s="1" t="s">
        <v>16</v>
      </c>
      <c r="D23" s="5" t="str">
        <f t="shared" si="0"/>
        <v>553</v>
      </c>
      <c r="E23" s="1" t="s">
        <v>17</v>
      </c>
      <c r="F23" s="1" t="s">
        <v>82</v>
      </c>
      <c r="G23" s="1" t="s">
        <v>87</v>
      </c>
      <c r="H23" s="1" t="s">
        <v>88</v>
      </c>
      <c r="I23">
        <v>201505</v>
      </c>
      <c r="J23" t="str">
        <f t="shared" si="1"/>
        <v>2015</v>
      </c>
      <c r="K23" s="2">
        <v>0</v>
      </c>
      <c r="L23">
        <f t="shared" si="2"/>
        <v>0</v>
      </c>
      <c r="M23" s="2">
        <f t="shared" si="3"/>
        <v>0</v>
      </c>
      <c r="N23">
        <f t="shared" si="4"/>
        <v>0</v>
      </c>
      <c r="O23">
        <f t="shared" si="5"/>
        <v>0</v>
      </c>
      <c r="P23" s="2" t="str">
        <f t="shared" si="6"/>
        <v>5530432 - PADDYS RUN GT 132015</v>
      </c>
    </row>
    <row r="24" spans="1:16" x14ac:dyDescent="0.25">
      <c r="A24" s="1" t="s">
        <v>5</v>
      </c>
      <c r="B24" s="1" t="s">
        <v>6</v>
      </c>
      <c r="C24" s="1" t="s">
        <v>16</v>
      </c>
      <c r="D24" s="5" t="str">
        <f t="shared" si="0"/>
        <v>553</v>
      </c>
      <c r="E24" s="1" t="s">
        <v>17</v>
      </c>
      <c r="F24" s="1" t="s">
        <v>82</v>
      </c>
      <c r="G24" s="1" t="s">
        <v>87</v>
      </c>
      <c r="H24" s="1" t="s">
        <v>88</v>
      </c>
      <c r="I24">
        <v>201506</v>
      </c>
      <c r="J24" t="str">
        <f t="shared" si="1"/>
        <v>2015</v>
      </c>
      <c r="K24" s="2">
        <v>2425.58</v>
      </c>
      <c r="L24">
        <f t="shared" si="2"/>
        <v>0</v>
      </c>
      <c r="M24" s="2">
        <f t="shared" si="3"/>
        <v>2425.58</v>
      </c>
      <c r="N24">
        <f t="shared" si="4"/>
        <v>1285.5573999999999</v>
      </c>
      <c r="O24">
        <f t="shared" si="5"/>
        <v>1140.0226</v>
      </c>
      <c r="P24" s="2" t="str">
        <f t="shared" si="6"/>
        <v>5530432 - PADDYS RUN GT 132015</v>
      </c>
    </row>
    <row r="25" spans="1:16" x14ac:dyDescent="0.25">
      <c r="A25" s="1" t="s">
        <v>5</v>
      </c>
      <c r="B25" s="1" t="s">
        <v>6</v>
      </c>
      <c r="C25" s="1" t="s">
        <v>16</v>
      </c>
      <c r="D25" s="5" t="str">
        <f t="shared" si="0"/>
        <v>553</v>
      </c>
      <c r="E25" s="1" t="s">
        <v>17</v>
      </c>
      <c r="F25" s="1" t="s">
        <v>82</v>
      </c>
      <c r="G25" s="1" t="s">
        <v>87</v>
      </c>
      <c r="H25" s="1" t="s">
        <v>88</v>
      </c>
      <c r="I25">
        <v>201602</v>
      </c>
      <c r="J25" t="str">
        <f t="shared" si="1"/>
        <v>2016</v>
      </c>
      <c r="K25" s="2">
        <v>30197.31</v>
      </c>
      <c r="L25">
        <f t="shared" si="2"/>
        <v>0</v>
      </c>
      <c r="M25" s="2">
        <f t="shared" si="3"/>
        <v>30197.31</v>
      </c>
      <c r="N25">
        <f t="shared" si="4"/>
        <v>16004.574300000002</v>
      </c>
      <c r="O25">
        <f t="shared" si="5"/>
        <v>14192.735699999999</v>
      </c>
      <c r="P25" s="2" t="str">
        <f t="shared" si="6"/>
        <v>5530432 - PADDYS RUN GT 132016</v>
      </c>
    </row>
    <row r="26" spans="1:16" x14ac:dyDescent="0.25">
      <c r="A26" s="1" t="s">
        <v>5</v>
      </c>
      <c r="B26" s="1" t="s">
        <v>6</v>
      </c>
      <c r="C26" s="1" t="s">
        <v>16</v>
      </c>
      <c r="D26" s="5" t="str">
        <f t="shared" si="0"/>
        <v>553</v>
      </c>
      <c r="E26" s="1" t="s">
        <v>17</v>
      </c>
      <c r="F26" s="1" t="s">
        <v>82</v>
      </c>
      <c r="G26" s="1" t="s">
        <v>87</v>
      </c>
      <c r="H26" s="1" t="s">
        <v>88</v>
      </c>
      <c r="I26">
        <v>201603</v>
      </c>
      <c r="J26" t="str">
        <f t="shared" si="1"/>
        <v>2016</v>
      </c>
      <c r="K26" s="2">
        <v>115036.47</v>
      </c>
      <c r="L26">
        <f t="shared" si="2"/>
        <v>0</v>
      </c>
      <c r="M26" s="2">
        <f t="shared" si="3"/>
        <v>115036.47</v>
      </c>
      <c r="N26">
        <f t="shared" si="4"/>
        <v>60969.329100000003</v>
      </c>
      <c r="O26">
        <f t="shared" si="5"/>
        <v>54067.140899999999</v>
      </c>
      <c r="P26" s="2" t="str">
        <f t="shared" si="6"/>
        <v>5530432 - PADDYS RUN GT 132016</v>
      </c>
    </row>
    <row r="27" spans="1:16" x14ac:dyDescent="0.25">
      <c r="A27" s="1" t="s">
        <v>5</v>
      </c>
      <c r="B27" s="1" t="s">
        <v>6</v>
      </c>
      <c r="C27" s="1" t="s">
        <v>16</v>
      </c>
      <c r="D27" s="5" t="str">
        <f t="shared" si="0"/>
        <v>553</v>
      </c>
      <c r="E27" s="1" t="s">
        <v>17</v>
      </c>
      <c r="F27" s="1" t="s">
        <v>82</v>
      </c>
      <c r="G27" s="1" t="s">
        <v>87</v>
      </c>
      <c r="H27" s="1" t="s">
        <v>88</v>
      </c>
      <c r="I27">
        <v>201611</v>
      </c>
      <c r="J27" t="str">
        <f t="shared" si="1"/>
        <v>2016</v>
      </c>
      <c r="K27" s="2">
        <v>4.59</v>
      </c>
      <c r="L27">
        <f t="shared" si="2"/>
        <v>0</v>
      </c>
      <c r="M27" s="2">
        <f t="shared" si="3"/>
        <v>4.59</v>
      </c>
      <c r="N27">
        <f t="shared" si="4"/>
        <v>2.4327000000000001</v>
      </c>
      <c r="O27">
        <f t="shared" si="5"/>
        <v>2.1572999999999998</v>
      </c>
      <c r="P27" s="2" t="str">
        <f t="shared" si="6"/>
        <v>5530432 - PADDYS RUN GT 132016</v>
      </c>
    </row>
    <row r="28" spans="1:16" x14ac:dyDescent="0.25">
      <c r="A28" s="1" t="s">
        <v>5</v>
      </c>
      <c r="B28" s="1" t="s">
        <v>6</v>
      </c>
      <c r="C28" s="1" t="s">
        <v>18</v>
      </c>
      <c r="D28" s="5" t="str">
        <f t="shared" si="0"/>
        <v>553</v>
      </c>
      <c r="E28" s="1" t="s">
        <v>17</v>
      </c>
      <c r="F28" s="1" t="s">
        <v>82</v>
      </c>
      <c r="G28" s="1" t="s">
        <v>87</v>
      </c>
      <c r="H28" s="1" t="s">
        <v>88</v>
      </c>
      <c r="I28">
        <v>201201</v>
      </c>
      <c r="J28" t="str">
        <f t="shared" si="1"/>
        <v>2012</v>
      </c>
      <c r="K28" s="2">
        <v>-11258</v>
      </c>
      <c r="L28">
        <f t="shared" si="2"/>
        <v>0</v>
      </c>
      <c r="M28" s="2">
        <f t="shared" si="3"/>
        <v>-11258</v>
      </c>
      <c r="N28">
        <f t="shared" si="4"/>
        <v>-5966.7400000000007</v>
      </c>
      <c r="O28">
        <f t="shared" si="5"/>
        <v>-5291.2599999999993</v>
      </c>
      <c r="P28" s="2" t="str">
        <f t="shared" si="6"/>
        <v>5530432 - PADDYS RUN GT 132012</v>
      </c>
    </row>
    <row r="29" spans="1:16" x14ac:dyDescent="0.25">
      <c r="A29" s="1" t="s">
        <v>5</v>
      </c>
      <c r="B29" s="1" t="s">
        <v>6</v>
      </c>
      <c r="C29" s="1" t="s">
        <v>18</v>
      </c>
      <c r="D29" s="5" t="str">
        <f t="shared" si="0"/>
        <v>553</v>
      </c>
      <c r="E29" s="1" t="s">
        <v>17</v>
      </c>
      <c r="F29" s="1" t="s">
        <v>82</v>
      </c>
      <c r="G29" s="1" t="s">
        <v>87</v>
      </c>
      <c r="H29" s="1" t="s">
        <v>88</v>
      </c>
      <c r="I29">
        <v>201210</v>
      </c>
      <c r="J29" t="str">
        <f t="shared" si="1"/>
        <v>2012</v>
      </c>
      <c r="K29" s="2">
        <v>5000</v>
      </c>
      <c r="L29">
        <f t="shared" si="2"/>
        <v>0</v>
      </c>
      <c r="M29" s="2">
        <f t="shared" si="3"/>
        <v>5000</v>
      </c>
      <c r="N29">
        <f t="shared" si="4"/>
        <v>2650</v>
      </c>
      <c r="O29">
        <f t="shared" si="5"/>
        <v>2350</v>
      </c>
      <c r="P29" s="2" t="str">
        <f t="shared" si="6"/>
        <v>5530432 - PADDYS RUN GT 132012</v>
      </c>
    </row>
    <row r="30" spans="1:16" x14ac:dyDescent="0.25">
      <c r="A30" s="1" t="s">
        <v>5</v>
      </c>
      <c r="B30" s="1" t="s">
        <v>6</v>
      </c>
      <c r="C30" s="1" t="s">
        <v>18</v>
      </c>
      <c r="D30" s="5" t="str">
        <f t="shared" si="0"/>
        <v>553</v>
      </c>
      <c r="E30" s="1" t="s">
        <v>17</v>
      </c>
      <c r="F30" s="1" t="s">
        <v>82</v>
      </c>
      <c r="G30" s="1" t="s">
        <v>87</v>
      </c>
      <c r="H30" s="1" t="s">
        <v>88</v>
      </c>
      <c r="I30">
        <v>201211</v>
      </c>
      <c r="J30" t="str">
        <f t="shared" si="1"/>
        <v>2012</v>
      </c>
      <c r="K30" s="2">
        <v>0</v>
      </c>
      <c r="L30">
        <f t="shared" si="2"/>
        <v>0</v>
      </c>
      <c r="M30" s="2">
        <f t="shared" si="3"/>
        <v>0</v>
      </c>
      <c r="N30">
        <f t="shared" si="4"/>
        <v>0</v>
      </c>
      <c r="O30">
        <f t="shared" si="5"/>
        <v>0</v>
      </c>
      <c r="P30" s="2" t="str">
        <f t="shared" si="6"/>
        <v>5530432 - PADDYS RUN GT 132012</v>
      </c>
    </row>
    <row r="31" spans="1:16" x14ac:dyDescent="0.25">
      <c r="A31" s="1" t="s">
        <v>5</v>
      </c>
      <c r="B31" s="1" t="s">
        <v>6</v>
      </c>
      <c r="C31" s="1" t="s">
        <v>18</v>
      </c>
      <c r="D31" s="5" t="str">
        <f t="shared" si="0"/>
        <v>553</v>
      </c>
      <c r="E31" s="1" t="s">
        <v>17</v>
      </c>
      <c r="F31" s="1" t="s">
        <v>82</v>
      </c>
      <c r="G31" s="1" t="s">
        <v>87</v>
      </c>
      <c r="H31" s="1" t="s">
        <v>88</v>
      </c>
      <c r="I31">
        <v>201212</v>
      </c>
      <c r="J31" t="str">
        <f t="shared" si="1"/>
        <v>2012</v>
      </c>
      <c r="K31" s="2">
        <v>-5000</v>
      </c>
      <c r="L31">
        <f t="shared" si="2"/>
        <v>0</v>
      </c>
      <c r="M31" s="2">
        <f t="shared" si="3"/>
        <v>-5000</v>
      </c>
      <c r="N31">
        <f t="shared" si="4"/>
        <v>-2650</v>
      </c>
      <c r="O31">
        <f t="shared" si="5"/>
        <v>-2350</v>
      </c>
      <c r="P31" s="2" t="str">
        <f t="shared" si="6"/>
        <v>5530432 - PADDYS RUN GT 132012</v>
      </c>
    </row>
    <row r="32" spans="1:16" x14ac:dyDescent="0.25">
      <c r="A32" s="1" t="s">
        <v>5</v>
      </c>
      <c r="B32" s="1" t="s">
        <v>6</v>
      </c>
      <c r="C32" s="1" t="s">
        <v>18</v>
      </c>
      <c r="D32" s="5" t="str">
        <f t="shared" si="0"/>
        <v>553</v>
      </c>
      <c r="E32" s="1" t="s">
        <v>17</v>
      </c>
      <c r="F32" s="1" t="s">
        <v>82</v>
      </c>
      <c r="G32" s="1" t="s">
        <v>87</v>
      </c>
      <c r="H32" s="1" t="s">
        <v>88</v>
      </c>
      <c r="I32">
        <v>201302</v>
      </c>
      <c r="J32" t="str">
        <f t="shared" si="1"/>
        <v>2013</v>
      </c>
      <c r="K32" s="2">
        <v>28200.15</v>
      </c>
      <c r="L32">
        <f t="shared" si="2"/>
        <v>0</v>
      </c>
      <c r="M32" s="2">
        <f t="shared" si="3"/>
        <v>28200.15</v>
      </c>
      <c r="N32">
        <f t="shared" si="4"/>
        <v>14946.079500000002</v>
      </c>
      <c r="O32">
        <f t="shared" si="5"/>
        <v>13254.0705</v>
      </c>
      <c r="P32" s="2" t="str">
        <f t="shared" si="6"/>
        <v>5530432 - PADDYS RUN GT 132013</v>
      </c>
    </row>
    <row r="33" spans="1:16" x14ac:dyDescent="0.25">
      <c r="A33" s="1" t="s">
        <v>5</v>
      </c>
      <c r="B33" s="1" t="s">
        <v>6</v>
      </c>
      <c r="C33" s="1" t="s">
        <v>18</v>
      </c>
      <c r="D33" s="5" t="str">
        <f t="shared" si="0"/>
        <v>553</v>
      </c>
      <c r="E33" s="1" t="s">
        <v>17</v>
      </c>
      <c r="F33" s="1" t="s">
        <v>82</v>
      </c>
      <c r="G33" s="1" t="s">
        <v>87</v>
      </c>
      <c r="H33" s="1" t="s">
        <v>88</v>
      </c>
      <c r="I33">
        <v>201303</v>
      </c>
      <c r="J33" t="str">
        <f t="shared" si="1"/>
        <v>2013</v>
      </c>
      <c r="K33" s="2">
        <v>54055.32</v>
      </c>
      <c r="L33">
        <f t="shared" si="2"/>
        <v>0</v>
      </c>
      <c r="M33" s="2">
        <f t="shared" si="3"/>
        <v>54055.32</v>
      </c>
      <c r="N33">
        <f t="shared" si="4"/>
        <v>28649.319600000003</v>
      </c>
      <c r="O33">
        <f t="shared" si="5"/>
        <v>25406.000399999997</v>
      </c>
      <c r="P33" s="2" t="str">
        <f t="shared" si="6"/>
        <v>5530432 - PADDYS RUN GT 132013</v>
      </c>
    </row>
    <row r="34" spans="1:16" x14ac:dyDescent="0.25">
      <c r="A34" s="1" t="s">
        <v>5</v>
      </c>
      <c r="B34" s="1" t="s">
        <v>6</v>
      </c>
      <c r="C34" s="1" t="s">
        <v>18</v>
      </c>
      <c r="D34" s="5" t="str">
        <f t="shared" si="0"/>
        <v>553</v>
      </c>
      <c r="E34" s="1" t="s">
        <v>17</v>
      </c>
      <c r="F34" s="1" t="s">
        <v>82</v>
      </c>
      <c r="G34" s="1" t="s">
        <v>87</v>
      </c>
      <c r="H34" s="1" t="s">
        <v>88</v>
      </c>
      <c r="I34">
        <v>201305</v>
      </c>
      <c r="J34" t="str">
        <f t="shared" si="1"/>
        <v>2013</v>
      </c>
      <c r="K34" s="2">
        <v>144.86000000000001</v>
      </c>
      <c r="L34">
        <f t="shared" si="2"/>
        <v>0</v>
      </c>
      <c r="M34" s="2">
        <f t="shared" si="3"/>
        <v>144.86000000000001</v>
      </c>
      <c r="N34">
        <f t="shared" si="4"/>
        <v>76.775800000000018</v>
      </c>
      <c r="O34">
        <f t="shared" si="5"/>
        <v>68.084199999999996</v>
      </c>
      <c r="P34" s="2" t="str">
        <f t="shared" si="6"/>
        <v>5530432 - PADDYS RUN GT 132013</v>
      </c>
    </row>
    <row r="35" spans="1:16" x14ac:dyDescent="0.25">
      <c r="A35" s="1" t="s">
        <v>5</v>
      </c>
      <c r="B35" s="1" t="s">
        <v>6</v>
      </c>
      <c r="C35" s="1" t="s">
        <v>18</v>
      </c>
      <c r="D35" s="5" t="str">
        <f t="shared" si="0"/>
        <v>553</v>
      </c>
      <c r="E35" s="1" t="s">
        <v>17</v>
      </c>
      <c r="F35" s="1" t="s">
        <v>82</v>
      </c>
      <c r="G35" s="1" t="s">
        <v>87</v>
      </c>
      <c r="H35" s="1" t="s">
        <v>88</v>
      </c>
      <c r="I35">
        <v>201311</v>
      </c>
      <c r="J35" t="str">
        <f t="shared" si="1"/>
        <v>2013</v>
      </c>
      <c r="K35" s="2">
        <v>304.33</v>
      </c>
      <c r="L35">
        <f t="shared" si="2"/>
        <v>0</v>
      </c>
      <c r="M35" s="2">
        <f t="shared" si="3"/>
        <v>304.33</v>
      </c>
      <c r="N35">
        <f t="shared" si="4"/>
        <v>161.29490000000001</v>
      </c>
      <c r="O35">
        <f t="shared" si="5"/>
        <v>143.03509999999997</v>
      </c>
      <c r="P35" s="2" t="str">
        <f t="shared" si="6"/>
        <v>5530432 - PADDYS RUN GT 132013</v>
      </c>
    </row>
    <row r="36" spans="1:16" x14ac:dyDescent="0.25">
      <c r="A36" s="1" t="s">
        <v>5</v>
      </c>
      <c r="B36" s="1" t="s">
        <v>6</v>
      </c>
      <c r="C36" s="1" t="s">
        <v>18</v>
      </c>
      <c r="D36" s="5" t="str">
        <f t="shared" si="0"/>
        <v>553</v>
      </c>
      <c r="E36" s="1" t="s">
        <v>17</v>
      </c>
      <c r="F36" s="1" t="s">
        <v>82</v>
      </c>
      <c r="G36" s="1" t="s">
        <v>87</v>
      </c>
      <c r="H36" s="1" t="s">
        <v>88</v>
      </c>
      <c r="I36">
        <v>201312</v>
      </c>
      <c r="J36" t="str">
        <f t="shared" si="1"/>
        <v>2013</v>
      </c>
      <c r="K36" s="2">
        <v>2.5299999999999998</v>
      </c>
      <c r="L36">
        <f t="shared" si="2"/>
        <v>0</v>
      </c>
      <c r="M36" s="2">
        <f t="shared" si="3"/>
        <v>2.5299999999999998</v>
      </c>
      <c r="N36">
        <f t="shared" si="4"/>
        <v>1.3409</v>
      </c>
      <c r="O36">
        <f t="shared" si="5"/>
        <v>1.1890999999999998</v>
      </c>
      <c r="P36" s="2" t="str">
        <f t="shared" si="6"/>
        <v>5530432 - PADDYS RUN GT 132013</v>
      </c>
    </row>
    <row r="37" spans="1:16" x14ac:dyDescent="0.25">
      <c r="A37" s="1" t="s">
        <v>5</v>
      </c>
      <c r="B37" s="1" t="s">
        <v>6</v>
      </c>
      <c r="C37" s="1" t="s">
        <v>18</v>
      </c>
      <c r="D37" s="5" t="str">
        <f t="shared" si="0"/>
        <v>553</v>
      </c>
      <c r="E37" s="1" t="s">
        <v>17</v>
      </c>
      <c r="F37" s="1" t="s">
        <v>82</v>
      </c>
      <c r="G37" s="1" t="s">
        <v>87</v>
      </c>
      <c r="H37" s="1" t="s">
        <v>88</v>
      </c>
      <c r="I37">
        <v>201402</v>
      </c>
      <c r="J37" t="str">
        <f t="shared" si="1"/>
        <v>2014</v>
      </c>
      <c r="K37" s="2">
        <v>161996.18</v>
      </c>
      <c r="L37">
        <f t="shared" si="2"/>
        <v>0</v>
      </c>
      <c r="M37" s="2">
        <f t="shared" si="3"/>
        <v>161996.18</v>
      </c>
      <c r="N37">
        <f t="shared" si="4"/>
        <v>85857.975399999996</v>
      </c>
      <c r="O37">
        <f t="shared" si="5"/>
        <v>76138.204599999997</v>
      </c>
      <c r="P37" s="2" t="str">
        <f t="shared" si="6"/>
        <v>5530432 - PADDYS RUN GT 132014</v>
      </c>
    </row>
    <row r="38" spans="1:16" x14ac:dyDescent="0.25">
      <c r="A38" s="1" t="s">
        <v>5</v>
      </c>
      <c r="B38" s="1" t="s">
        <v>6</v>
      </c>
      <c r="C38" s="1" t="s">
        <v>18</v>
      </c>
      <c r="D38" s="5" t="str">
        <f t="shared" si="0"/>
        <v>553</v>
      </c>
      <c r="E38" s="1" t="s">
        <v>17</v>
      </c>
      <c r="F38" s="1" t="s">
        <v>82</v>
      </c>
      <c r="G38" s="1" t="s">
        <v>87</v>
      </c>
      <c r="H38" s="1" t="s">
        <v>88</v>
      </c>
      <c r="I38">
        <v>201403</v>
      </c>
      <c r="J38" t="str">
        <f t="shared" si="1"/>
        <v>2014</v>
      </c>
      <c r="K38" s="2">
        <v>25381.88</v>
      </c>
      <c r="L38">
        <f t="shared" si="2"/>
        <v>0</v>
      </c>
      <c r="M38" s="2">
        <f t="shared" si="3"/>
        <v>25381.88</v>
      </c>
      <c r="N38">
        <f t="shared" si="4"/>
        <v>13452.396400000001</v>
      </c>
      <c r="O38">
        <f t="shared" si="5"/>
        <v>11929.4836</v>
      </c>
      <c r="P38" s="2" t="str">
        <f t="shared" si="6"/>
        <v>5530432 - PADDYS RUN GT 132014</v>
      </c>
    </row>
    <row r="39" spans="1:16" x14ac:dyDescent="0.25">
      <c r="A39" s="1" t="s">
        <v>5</v>
      </c>
      <c r="B39" s="1" t="s">
        <v>6</v>
      </c>
      <c r="C39" s="1" t="s">
        <v>18</v>
      </c>
      <c r="D39" s="5" t="str">
        <f t="shared" si="0"/>
        <v>553</v>
      </c>
      <c r="E39" s="1" t="s">
        <v>17</v>
      </c>
      <c r="F39" s="1" t="s">
        <v>82</v>
      </c>
      <c r="G39" s="1" t="s">
        <v>87</v>
      </c>
      <c r="H39" s="1" t="s">
        <v>88</v>
      </c>
      <c r="I39">
        <v>201404</v>
      </c>
      <c r="J39" t="str">
        <f t="shared" si="1"/>
        <v>2014</v>
      </c>
      <c r="K39" s="2">
        <v>235.59</v>
      </c>
      <c r="L39">
        <f t="shared" si="2"/>
        <v>0</v>
      </c>
      <c r="M39" s="2">
        <f t="shared" si="3"/>
        <v>235.59</v>
      </c>
      <c r="N39">
        <f t="shared" si="4"/>
        <v>124.8627</v>
      </c>
      <c r="O39">
        <f t="shared" si="5"/>
        <v>110.7273</v>
      </c>
      <c r="P39" s="2" t="str">
        <f t="shared" si="6"/>
        <v>5530432 - PADDYS RUN GT 132014</v>
      </c>
    </row>
    <row r="40" spans="1:16" x14ac:dyDescent="0.25">
      <c r="A40" s="1" t="s">
        <v>5</v>
      </c>
      <c r="B40" s="1" t="s">
        <v>6</v>
      </c>
      <c r="C40" s="1" t="s">
        <v>18</v>
      </c>
      <c r="D40" s="5" t="str">
        <f t="shared" si="0"/>
        <v>553</v>
      </c>
      <c r="E40" s="1" t="s">
        <v>17</v>
      </c>
      <c r="F40" s="1" t="s">
        <v>82</v>
      </c>
      <c r="G40" s="1" t="s">
        <v>87</v>
      </c>
      <c r="H40" s="1" t="s">
        <v>88</v>
      </c>
      <c r="I40">
        <v>201412</v>
      </c>
      <c r="J40" t="str">
        <f t="shared" si="1"/>
        <v>2014</v>
      </c>
      <c r="K40" s="2">
        <v>1.23</v>
      </c>
      <c r="L40">
        <f t="shared" si="2"/>
        <v>0</v>
      </c>
      <c r="M40" s="2">
        <f t="shared" si="3"/>
        <v>1.23</v>
      </c>
      <c r="N40">
        <f t="shared" si="4"/>
        <v>0.65190000000000003</v>
      </c>
      <c r="O40">
        <f t="shared" si="5"/>
        <v>0.57809999999999995</v>
      </c>
      <c r="P40" s="2" t="str">
        <f t="shared" si="6"/>
        <v>5530432 - PADDYS RUN GT 132014</v>
      </c>
    </row>
    <row r="41" spans="1:16" x14ac:dyDescent="0.25">
      <c r="A41" s="1" t="s">
        <v>5</v>
      </c>
      <c r="B41" s="1" t="s">
        <v>6</v>
      </c>
      <c r="C41" s="1" t="s">
        <v>18</v>
      </c>
      <c r="D41" s="5" t="str">
        <f t="shared" si="0"/>
        <v>553</v>
      </c>
      <c r="E41" s="1" t="s">
        <v>17</v>
      </c>
      <c r="F41" s="1" t="s">
        <v>82</v>
      </c>
      <c r="G41" s="1" t="s">
        <v>87</v>
      </c>
      <c r="H41" s="1" t="s">
        <v>88</v>
      </c>
      <c r="I41">
        <v>201503</v>
      </c>
      <c r="J41" t="str">
        <f t="shared" si="1"/>
        <v>2015</v>
      </c>
      <c r="K41" s="2">
        <v>65425.05</v>
      </c>
      <c r="L41">
        <f t="shared" si="2"/>
        <v>0</v>
      </c>
      <c r="M41" s="2">
        <f t="shared" si="3"/>
        <v>65425.05</v>
      </c>
      <c r="N41">
        <f t="shared" si="4"/>
        <v>34675.2765</v>
      </c>
      <c r="O41">
        <f t="shared" si="5"/>
        <v>30749.773499999999</v>
      </c>
      <c r="P41" s="2" t="str">
        <f t="shared" si="6"/>
        <v>5530432 - PADDYS RUN GT 132015</v>
      </c>
    </row>
    <row r="42" spans="1:16" x14ac:dyDescent="0.25">
      <c r="A42" s="1" t="s">
        <v>5</v>
      </c>
      <c r="B42" s="1" t="s">
        <v>6</v>
      </c>
      <c r="C42" s="1" t="s">
        <v>19</v>
      </c>
      <c r="D42" s="5" t="str">
        <f t="shared" si="0"/>
        <v>553</v>
      </c>
      <c r="E42" s="1" t="s">
        <v>14</v>
      </c>
      <c r="F42" s="1" t="s">
        <v>82</v>
      </c>
      <c r="G42" s="1" t="s">
        <v>86</v>
      </c>
      <c r="H42" s="1" t="s">
        <v>85</v>
      </c>
      <c r="I42">
        <v>201511</v>
      </c>
      <c r="J42" t="str">
        <f t="shared" si="1"/>
        <v>2015</v>
      </c>
      <c r="K42" s="2">
        <v>219.79</v>
      </c>
      <c r="L42">
        <f t="shared" si="2"/>
        <v>0</v>
      </c>
      <c r="M42" s="2">
        <f t="shared" si="3"/>
        <v>219.79</v>
      </c>
      <c r="N42">
        <f t="shared" si="4"/>
        <v>48.3538</v>
      </c>
      <c r="O42">
        <f t="shared" si="5"/>
        <v>171.43620000000001</v>
      </c>
      <c r="P42" s="2" t="str">
        <f t="shared" si="6"/>
        <v>5530172 - CANE RUN CC GT 20162015</v>
      </c>
    </row>
    <row r="43" spans="1:16" x14ac:dyDescent="0.25">
      <c r="A43" s="1" t="s">
        <v>5</v>
      </c>
      <c r="B43" s="1" t="s">
        <v>6</v>
      </c>
      <c r="C43" s="1" t="s">
        <v>19</v>
      </c>
      <c r="D43" s="5" t="str">
        <f t="shared" si="0"/>
        <v>553</v>
      </c>
      <c r="E43" s="1" t="s">
        <v>14</v>
      </c>
      <c r="F43" s="1" t="s">
        <v>82</v>
      </c>
      <c r="G43" s="1" t="s">
        <v>86</v>
      </c>
      <c r="H43" s="1" t="s">
        <v>85</v>
      </c>
      <c r="I43">
        <v>201512</v>
      </c>
      <c r="J43" t="str">
        <f t="shared" si="1"/>
        <v>2015</v>
      </c>
      <c r="K43" s="2">
        <v>27505</v>
      </c>
      <c r="L43">
        <f t="shared" si="2"/>
        <v>0</v>
      </c>
      <c r="M43" s="2">
        <f t="shared" si="3"/>
        <v>27505</v>
      </c>
      <c r="N43">
        <f t="shared" si="4"/>
        <v>6051.1</v>
      </c>
      <c r="O43">
        <f t="shared" si="5"/>
        <v>21453.9</v>
      </c>
      <c r="P43" s="2" t="str">
        <f t="shared" si="6"/>
        <v>5530172 - CANE RUN CC GT 20162015</v>
      </c>
    </row>
    <row r="44" spans="1:16" x14ac:dyDescent="0.25">
      <c r="A44" s="1" t="s">
        <v>5</v>
      </c>
      <c r="B44" s="1" t="s">
        <v>6</v>
      </c>
      <c r="C44" s="1" t="s">
        <v>19</v>
      </c>
      <c r="D44" s="5" t="str">
        <f t="shared" si="0"/>
        <v>553</v>
      </c>
      <c r="E44" s="1" t="s">
        <v>14</v>
      </c>
      <c r="F44" s="1" t="s">
        <v>82</v>
      </c>
      <c r="G44" s="1" t="s">
        <v>86</v>
      </c>
      <c r="H44" s="1" t="s">
        <v>85</v>
      </c>
      <c r="I44">
        <v>201601</v>
      </c>
      <c r="J44" t="str">
        <f t="shared" si="1"/>
        <v>2016</v>
      </c>
      <c r="K44" s="2">
        <v>38029.85</v>
      </c>
      <c r="L44">
        <f t="shared" si="2"/>
        <v>0</v>
      </c>
      <c r="M44" s="2">
        <f t="shared" si="3"/>
        <v>38029.85</v>
      </c>
      <c r="N44">
        <f t="shared" si="4"/>
        <v>8366.5669999999991</v>
      </c>
      <c r="O44">
        <f t="shared" si="5"/>
        <v>29663.282999999999</v>
      </c>
      <c r="P44" s="2" t="str">
        <f t="shared" si="6"/>
        <v>5530172 - CANE RUN CC GT 20162016</v>
      </c>
    </row>
    <row r="45" spans="1:16" x14ac:dyDescent="0.25">
      <c r="A45" s="1" t="s">
        <v>5</v>
      </c>
      <c r="B45" s="1" t="s">
        <v>6</v>
      </c>
      <c r="C45" s="1" t="s">
        <v>19</v>
      </c>
      <c r="D45" s="5" t="str">
        <f t="shared" si="0"/>
        <v>553</v>
      </c>
      <c r="E45" s="1" t="s">
        <v>14</v>
      </c>
      <c r="F45" s="1" t="s">
        <v>82</v>
      </c>
      <c r="G45" s="1" t="s">
        <v>86</v>
      </c>
      <c r="H45" s="1" t="s">
        <v>85</v>
      </c>
      <c r="I45">
        <v>201609</v>
      </c>
      <c r="J45" t="str">
        <f t="shared" si="1"/>
        <v>2016</v>
      </c>
      <c r="K45" s="2">
        <v>62058.46</v>
      </c>
      <c r="L45">
        <f t="shared" si="2"/>
        <v>0</v>
      </c>
      <c r="M45" s="2">
        <f t="shared" si="3"/>
        <v>62058.46</v>
      </c>
      <c r="N45">
        <f t="shared" si="4"/>
        <v>13652.861199999999</v>
      </c>
      <c r="O45">
        <f t="shared" si="5"/>
        <v>48405.5988</v>
      </c>
      <c r="P45" s="2" t="str">
        <f t="shared" si="6"/>
        <v>5530172 - CANE RUN CC GT 20162016</v>
      </c>
    </row>
    <row r="46" spans="1:16" x14ac:dyDescent="0.25">
      <c r="A46" s="1" t="s">
        <v>5</v>
      </c>
      <c r="B46" s="1" t="s">
        <v>6</v>
      </c>
      <c r="C46" s="1" t="s">
        <v>19</v>
      </c>
      <c r="D46" s="5" t="str">
        <f t="shared" si="0"/>
        <v>553</v>
      </c>
      <c r="E46" s="1" t="s">
        <v>14</v>
      </c>
      <c r="F46" s="1" t="s">
        <v>82</v>
      </c>
      <c r="G46" s="1" t="s">
        <v>86</v>
      </c>
      <c r="H46" s="1" t="s">
        <v>85</v>
      </c>
      <c r="I46">
        <v>201610</v>
      </c>
      <c r="J46" t="str">
        <f t="shared" si="1"/>
        <v>2016</v>
      </c>
      <c r="K46" s="2">
        <v>35393.440000000002</v>
      </c>
      <c r="L46">
        <f t="shared" si="2"/>
        <v>0</v>
      </c>
      <c r="M46" s="2">
        <f t="shared" si="3"/>
        <v>35393.440000000002</v>
      </c>
      <c r="N46">
        <f t="shared" si="4"/>
        <v>7786.5568000000003</v>
      </c>
      <c r="O46">
        <f t="shared" si="5"/>
        <v>27606.883200000004</v>
      </c>
      <c r="P46" s="2" t="str">
        <f t="shared" si="6"/>
        <v>5530172 - CANE RUN CC GT 20162016</v>
      </c>
    </row>
    <row r="47" spans="1:16" x14ac:dyDescent="0.25">
      <c r="A47" s="1" t="s">
        <v>5</v>
      </c>
      <c r="B47" s="1" t="s">
        <v>6</v>
      </c>
      <c r="C47" s="1" t="s">
        <v>19</v>
      </c>
      <c r="D47" s="5" t="str">
        <f t="shared" si="0"/>
        <v>553</v>
      </c>
      <c r="E47" s="1" t="s">
        <v>14</v>
      </c>
      <c r="F47" s="1" t="s">
        <v>82</v>
      </c>
      <c r="G47" s="1" t="s">
        <v>86</v>
      </c>
      <c r="H47" s="1" t="s">
        <v>85</v>
      </c>
      <c r="I47">
        <v>201611</v>
      </c>
      <c r="J47" t="str">
        <f t="shared" si="1"/>
        <v>2016</v>
      </c>
      <c r="K47" s="2">
        <v>149826.32</v>
      </c>
      <c r="L47">
        <f t="shared" si="2"/>
        <v>0</v>
      </c>
      <c r="M47" s="2">
        <f t="shared" si="3"/>
        <v>149826.32</v>
      </c>
      <c r="N47">
        <f t="shared" si="4"/>
        <v>32961.790400000005</v>
      </c>
      <c r="O47">
        <f t="shared" si="5"/>
        <v>116864.52960000001</v>
      </c>
      <c r="P47" s="2" t="str">
        <f t="shared" si="6"/>
        <v>5530172 - CANE RUN CC GT 20162016</v>
      </c>
    </row>
    <row r="48" spans="1:16" x14ac:dyDescent="0.25">
      <c r="A48" s="1" t="s">
        <v>5</v>
      </c>
      <c r="B48" s="1" t="s">
        <v>6</v>
      </c>
      <c r="C48" s="1" t="s">
        <v>19</v>
      </c>
      <c r="D48" s="5" t="str">
        <f t="shared" si="0"/>
        <v>553</v>
      </c>
      <c r="E48" s="1" t="s">
        <v>14</v>
      </c>
      <c r="F48" s="1" t="s">
        <v>82</v>
      </c>
      <c r="G48" s="1" t="s">
        <v>86</v>
      </c>
      <c r="H48" s="1" t="s">
        <v>85</v>
      </c>
      <c r="I48">
        <v>201612</v>
      </c>
      <c r="J48" t="str">
        <f t="shared" si="1"/>
        <v>2016</v>
      </c>
      <c r="K48" s="2">
        <v>138939.42000000001</v>
      </c>
      <c r="L48">
        <f t="shared" si="2"/>
        <v>0</v>
      </c>
      <c r="M48" s="2">
        <f t="shared" si="3"/>
        <v>138939.42000000001</v>
      </c>
      <c r="N48">
        <f t="shared" si="4"/>
        <v>30566.672400000003</v>
      </c>
      <c r="O48">
        <f t="shared" si="5"/>
        <v>108372.74760000002</v>
      </c>
      <c r="P48" s="2" t="str">
        <f t="shared" si="6"/>
        <v>5530172 - CANE RUN CC GT 20162016</v>
      </c>
    </row>
    <row r="49" spans="1:16" x14ac:dyDescent="0.25">
      <c r="A49" s="1" t="s">
        <v>5</v>
      </c>
      <c r="B49" s="1" t="s">
        <v>6</v>
      </c>
      <c r="C49" s="1" t="s">
        <v>20</v>
      </c>
      <c r="D49" s="5" t="str">
        <f t="shared" si="0"/>
        <v>554</v>
      </c>
      <c r="E49" s="1" t="s">
        <v>14</v>
      </c>
      <c r="F49" s="1" t="s">
        <v>82</v>
      </c>
      <c r="G49" s="1" t="s">
        <v>86</v>
      </c>
      <c r="H49" s="1" t="s">
        <v>85</v>
      </c>
      <c r="I49">
        <v>201510</v>
      </c>
      <c r="J49" t="str">
        <f t="shared" si="1"/>
        <v>2015</v>
      </c>
      <c r="K49" s="2">
        <v>591.25</v>
      </c>
      <c r="L49">
        <f t="shared" si="2"/>
        <v>0</v>
      </c>
      <c r="M49" s="2">
        <f t="shared" si="3"/>
        <v>591.25</v>
      </c>
      <c r="N49">
        <f t="shared" si="4"/>
        <v>130.07499999999999</v>
      </c>
      <c r="O49">
        <f t="shared" si="5"/>
        <v>461.17500000000001</v>
      </c>
      <c r="P49" s="2" t="str">
        <f t="shared" si="6"/>
        <v>5540172 - CANE RUN CC GT 20162015</v>
      </c>
    </row>
    <row r="50" spans="1:16" x14ac:dyDescent="0.25">
      <c r="A50" s="1" t="s">
        <v>5</v>
      </c>
      <c r="B50" s="1" t="s">
        <v>6</v>
      </c>
      <c r="C50" s="1" t="s">
        <v>20</v>
      </c>
      <c r="D50" s="5" t="str">
        <f t="shared" si="0"/>
        <v>554</v>
      </c>
      <c r="E50" s="1" t="s">
        <v>14</v>
      </c>
      <c r="F50" s="1" t="s">
        <v>82</v>
      </c>
      <c r="G50" s="1" t="s">
        <v>86</v>
      </c>
      <c r="H50" s="1" t="s">
        <v>85</v>
      </c>
      <c r="I50">
        <v>201511</v>
      </c>
      <c r="J50" t="str">
        <f t="shared" si="1"/>
        <v>2015</v>
      </c>
      <c r="K50" s="2">
        <v>372435.72</v>
      </c>
      <c r="L50">
        <f t="shared" si="2"/>
        <v>0</v>
      </c>
      <c r="M50" s="2">
        <f t="shared" si="3"/>
        <v>372435.72</v>
      </c>
      <c r="N50">
        <f t="shared" si="4"/>
        <v>81935.858399999997</v>
      </c>
      <c r="O50">
        <f t="shared" si="5"/>
        <v>290499.8616</v>
      </c>
      <c r="P50" s="2" t="str">
        <f t="shared" si="6"/>
        <v>5540172 - CANE RUN CC GT 20162015</v>
      </c>
    </row>
    <row r="51" spans="1:16" x14ac:dyDescent="0.25">
      <c r="A51" s="1" t="s">
        <v>5</v>
      </c>
      <c r="B51" s="1" t="s">
        <v>6</v>
      </c>
      <c r="C51" s="1" t="s">
        <v>20</v>
      </c>
      <c r="D51" s="5" t="str">
        <f t="shared" si="0"/>
        <v>554</v>
      </c>
      <c r="E51" s="1" t="s">
        <v>14</v>
      </c>
      <c r="F51" s="1" t="s">
        <v>82</v>
      </c>
      <c r="G51" s="1" t="s">
        <v>86</v>
      </c>
      <c r="H51" s="1" t="s">
        <v>85</v>
      </c>
      <c r="I51">
        <v>201512</v>
      </c>
      <c r="J51" t="str">
        <f t="shared" si="1"/>
        <v>2015</v>
      </c>
      <c r="K51" s="2">
        <v>-290454.90000000002</v>
      </c>
      <c r="L51">
        <f t="shared" si="2"/>
        <v>0</v>
      </c>
      <c r="M51" s="2">
        <f t="shared" si="3"/>
        <v>-290454.90000000002</v>
      </c>
      <c r="N51">
        <f t="shared" si="4"/>
        <v>-63900.078000000009</v>
      </c>
      <c r="O51">
        <f t="shared" si="5"/>
        <v>-226554.82200000001</v>
      </c>
      <c r="P51" s="2" t="str">
        <f t="shared" si="6"/>
        <v>5540172 - CANE RUN CC GT 20162015</v>
      </c>
    </row>
    <row r="52" spans="1:16" x14ac:dyDescent="0.25">
      <c r="A52" s="1" t="s">
        <v>5</v>
      </c>
      <c r="B52" s="1" t="s">
        <v>6</v>
      </c>
      <c r="C52" s="1" t="s">
        <v>20</v>
      </c>
      <c r="D52" s="5" t="str">
        <f t="shared" si="0"/>
        <v>554</v>
      </c>
      <c r="E52" s="1" t="s">
        <v>14</v>
      </c>
      <c r="F52" s="1" t="s">
        <v>82</v>
      </c>
      <c r="G52" s="1" t="s">
        <v>86</v>
      </c>
      <c r="H52" s="1" t="s">
        <v>85</v>
      </c>
      <c r="I52">
        <v>201601</v>
      </c>
      <c r="J52" t="str">
        <f t="shared" si="1"/>
        <v>2016</v>
      </c>
      <c r="K52" s="2">
        <v>-201727.25</v>
      </c>
      <c r="L52">
        <f t="shared" si="2"/>
        <v>0</v>
      </c>
      <c r="M52" s="2">
        <f t="shared" si="3"/>
        <v>-201727.25</v>
      </c>
      <c r="N52">
        <f t="shared" si="4"/>
        <v>-44379.995000000003</v>
      </c>
      <c r="O52">
        <f t="shared" si="5"/>
        <v>-157347.255</v>
      </c>
      <c r="P52" s="2" t="str">
        <f t="shared" si="6"/>
        <v>5540172 - CANE RUN CC GT 20162016</v>
      </c>
    </row>
    <row r="53" spans="1:16" x14ac:dyDescent="0.25">
      <c r="A53" s="1" t="s">
        <v>5</v>
      </c>
      <c r="B53" s="1" t="s">
        <v>6</v>
      </c>
      <c r="C53" s="1" t="s">
        <v>20</v>
      </c>
      <c r="D53" s="5" t="str">
        <f t="shared" si="0"/>
        <v>554</v>
      </c>
      <c r="E53" s="1" t="s">
        <v>14</v>
      </c>
      <c r="F53" s="1" t="s">
        <v>82</v>
      </c>
      <c r="G53" s="1" t="s">
        <v>86</v>
      </c>
      <c r="H53" s="1" t="s">
        <v>85</v>
      </c>
      <c r="I53">
        <v>201602</v>
      </c>
      <c r="J53" t="str">
        <f t="shared" si="1"/>
        <v>2016</v>
      </c>
      <c r="K53" s="2">
        <v>-985.91</v>
      </c>
      <c r="L53">
        <f t="shared" si="2"/>
        <v>0</v>
      </c>
      <c r="M53" s="2">
        <f t="shared" si="3"/>
        <v>-985.91</v>
      </c>
      <c r="N53">
        <f t="shared" si="4"/>
        <v>-216.90019999999998</v>
      </c>
      <c r="O53">
        <f t="shared" si="5"/>
        <v>-769.00980000000004</v>
      </c>
      <c r="P53" s="2" t="str">
        <f t="shared" si="6"/>
        <v>5540172 - CANE RUN CC GT 20162016</v>
      </c>
    </row>
    <row r="54" spans="1:16" x14ac:dyDescent="0.25">
      <c r="A54" s="1" t="s">
        <v>5</v>
      </c>
      <c r="B54" s="1" t="s">
        <v>6</v>
      </c>
      <c r="C54" s="1" t="s">
        <v>20</v>
      </c>
      <c r="D54" s="5" t="str">
        <f t="shared" si="0"/>
        <v>554</v>
      </c>
      <c r="E54" s="1" t="s">
        <v>14</v>
      </c>
      <c r="F54" s="1" t="s">
        <v>82</v>
      </c>
      <c r="G54" s="1" t="s">
        <v>86</v>
      </c>
      <c r="H54" s="1" t="s">
        <v>85</v>
      </c>
      <c r="I54">
        <v>201603</v>
      </c>
      <c r="J54" t="str">
        <f t="shared" si="1"/>
        <v>2016</v>
      </c>
      <c r="K54" s="2">
        <v>66044.3</v>
      </c>
      <c r="L54">
        <f t="shared" si="2"/>
        <v>0</v>
      </c>
      <c r="M54" s="2">
        <f t="shared" si="3"/>
        <v>66044.3</v>
      </c>
      <c r="N54">
        <f t="shared" si="4"/>
        <v>14529.746000000001</v>
      </c>
      <c r="O54">
        <f t="shared" si="5"/>
        <v>51514.554000000004</v>
      </c>
      <c r="P54" s="2" t="str">
        <f t="shared" si="6"/>
        <v>5540172 - CANE RUN CC GT 20162016</v>
      </c>
    </row>
    <row r="55" spans="1:16" x14ac:dyDescent="0.25">
      <c r="A55" s="1" t="s">
        <v>5</v>
      </c>
      <c r="B55" s="1" t="s">
        <v>6</v>
      </c>
      <c r="C55" s="1" t="s">
        <v>20</v>
      </c>
      <c r="D55" s="5" t="str">
        <f t="shared" si="0"/>
        <v>554</v>
      </c>
      <c r="E55" s="1" t="s">
        <v>14</v>
      </c>
      <c r="F55" s="1" t="s">
        <v>82</v>
      </c>
      <c r="G55" s="1" t="s">
        <v>86</v>
      </c>
      <c r="H55" s="1" t="s">
        <v>85</v>
      </c>
      <c r="I55">
        <v>201604</v>
      </c>
      <c r="J55" t="str">
        <f t="shared" si="1"/>
        <v>2016</v>
      </c>
      <c r="K55" s="2">
        <v>177808.63</v>
      </c>
      <c r="L55">
        <f t="shared" si="2"/>
        <v>0</v>
      </c>
      <c r="M55" s="2">
        <f t="shared" si="3"/>
        <v>177808.63</v>
      </c>
      <c r="N55">
        <f t="shared" si="4"/>
        <v>39117.8986</v>
      </c>
      <c r="O55">
        <f t="shared" si="5"/>
        <v>138690.73140000002</v>
      </c>
      <c r="P55" s="2" t="str">
        <f t="shared" si="6"/>
        <v>5540172 - CANE RUN CC GT 20162016</v>
      </c>
    </row>
    <row r="56" spans="1:16" x14ac:dyDescent="0.25">
      <c r="A56" s="1" t="s">
        <v>5</v>
      </c>
      <c r="B56" s="1" t="s">
        <v>6</v>
      </c>
      <c r="C56" s="1" t="s">
        <v>20</v>
      </c>
      <c r="D56" s="5" t="str">
        <f t="shared" si="0"/>
        <v>554</v>
      </c>
      <c r="E56" s="1" t="s">
        <v>14</v>
      </c>
      <c r="F56" s="1" t="s">
        <v>82</v>
      </c>
      <c r="G56" s="1" t="s">
        <v>86</v>
      </c>
      <c r="H56" s="1" t="s">
        <v>85</v>
      </c>
      <c r="I56">
        <v>201609</v>
      </c>
      <c r="J56" t="str">
        <f t="shared" si="1"/>
        <v>2016</v>
      </c>
      <c r="K56" s="2">
        <v>8035.42</v>
      </c>
      <c r="L56">
        <f t="shared" si="2"/>
        <v>0</v>
      </c>
      <c r="M56" s="2">
        <f t="shared" si="3"/>
        <v>8035.42</v>
      </c>
      <c r="N56">
        <f t="shared" si="4"/>
        <v>1767.7924</v>
      </c>
      <c r="O56">
        <f t="shared" si="5"/>
        <v>6267.6276000000007</v>
      </c>
      <c r="P56" s="2" t="str">
        <f t="shared" si="6"/>
        <v>5540172 - CANE RUN CC GT 20162016</v>
      </c>
    </row>
    <row r="57" spans="1:16" x14ac:dyDescent="0.25">
      <c r="A57" s="1" t="s">
        <v>5</v>
      </c>
      <c r="B57" s="1" t="s">
        <v>6</v>
      </c>
      <c r="C57" s="1" t="s">
        <v>20</v>
      </c>
      <c r="D57" s="5" t="str">
        <f t="shared" si="0"/>
        <v>554</v>
      </c>
      <c r="E57" s="1" t="s">
        <v>14</v>
      </c>
      <c r="F57" s="1" t="s">
        <v>82</v>
      </c>
      <c r="G57" s="1" t="s">
        <v>86</v>
      </c>
      <c r="H57" s="1" t="s">
        <v>85</v>
      </c>
      <c r="I57">
        <v>201610</v>
      </c>
      <c r="J57" t="str">
        <f t="shared" si="1"/>
        <v>2016</v>
      </c>
      <c r="K57" s="2">
        <v>90702.5</v>
      </c>
      <c r="L57">
        <f t="shared" si="2"/>
        <v>0</v>
      </c>
      <c r="M57" s="2">
        <f t="shared" si="3"/>
        <v>90702.5</v>
      </c>
      <c r="N57">
        <f t="shared" si="4"/>
        <v>19954.55</v>
      </c>
      <c r="O57">
        <f t="shared" si="5"/>
        <v>70747.95</v>
      </c>
      <c r="P57" s="2" t="str">
        <f t="shared" si="6"/>
        <v>5540172 - CANE RUN CC GT 20162016</v>
      </c>
    </row>
    <row r="58" spans="1:16" x14ac:dyDescent="0.25">
      <c r="A58" s="1" t="s">
        <v>5</v>
      </c>
      <c r="B58" s="1" t="s">
        <v>6</v>
      </c>
      <c r="C58" s="1" t="s">
        <v>20</v>
      </c>
      <c r="D58" s="5" t="str">
        <f t="shared" si="0"/>
        <v>554</v>
      </c>
      <c r="E58" s="1" t="s">
        <v>14</v>
      </c>
      <c r="F58" s="1" t="s">
        <v>82</v>
      </c>
      <c r="G58" s="1" t="s">
        <v>86</v>
      </c>
      <c r="H58" s="1" t="s">
        <v>85</v>
      </c>
      <c r="I58">
        <v>201611</v>
      </c>
      <c r="J58" t="str">
        <f t="shared" si="1"/>
        <v>2016</v>
      </c>
      <c r="K58" s="2">
        <v>258312.95999999999</v>
      </c>
      <c r="L58">
        <f t="shared" si="2"/>
        <v>0</v>
      </c>
      <c r="M58" s="2">
        <f t="shared" si="3"/>
        <v>258312.95999999999</v>
      </c>
      <c r="N58">
        <f t="shared" si="4"/>
        <v>56828.851199999997</v>
      </c>
      <c r="O58">
        <f t="shared" si="5"/>
        <v>201484.10879999999</v>
      </c>
      <c r="P58" s="2" t="str">
        <f t="shared" si="6"/>
        <v>5540172 - CANE RUN CC GT 20162016</v>
      </c>
    </row>
    <row r="59" spans="1:16" x14ac:dyDescent="0.25">
      <c r="A59" s="1" t="s">
        <v>5</v>
      </c>
      <c r="B59" s="1" t="s">
        <v>6</v>
      </c>
      <c r="C59" s="1" t="s">
        <v>20</v>
      </c>
      <c r="D59" s="5" t="str">
        <f t="shared" si="0"/>
        <v>554</v>
      </c>
      <c r="E59" s="1" t="s">
        <v>14</v>
      </c>
      <c r="F59" s="1" t="s">
        <v>82</v>
      </c>
      <c r="G59" s="1" t="s">
        <v>86</v>
      </c>
      <c r="H59" s="1" t="s">
        <v>85</v>
      </c>
      <c r="I59">
        <v>201612</v>
      </c>
      <c r="J59" t="str">
        <f t="shared" si="1"/>
        <v>2016</v>
      </c>
      <c r="K59" s="2">
        <v>-85303.3</v>
      </c>
      <c r="L59">
        <f t="shared" si="2"/>
        <v>0</v>
      </c>
      <c r="M59" s="2">
        <f t="shared" si="3"/>
        <v>-85303.3</v>
      </c>
      <c r="N59">
        <f t="shared" si="4"/>
        <v>-18766.726000000002</v>
      </c>
      <c r="O59">
        <f t="shared" si="5"/>
        <v>-66536.574000000008</v>
      </c>
      <c r="P59" s="2" t="str">
        <f t="shared" si="6"/>
        <v>5540172 - CANE RUN CC GT 20162016</v>
      </c>
    </row>
    <row r="60" spans="1:16" x14ac:dyDescent="0.25">
      <c r="A60" s="1" t="s">
        <v>5</v>
      </c>
      <c r="B60" s="1" t="s">
        <v>6</v>
      </c>
      <c r="C60" s="1" t="s">
        <v>20</v>
      </c>
      <c r="D60" s="5" t="str">
        <f t="shared" si="0"/>
        <v>554</v>
      </c>
      <c r="E60" s="1" t="s">
        <v>17</v>
      </c>
      <c r="F60" s="1" t="s">
        <v>82</v>
      </c>
      <c r="G60" s="1" t="s">
        <v>87</v>
      </c>
      <c r="H60" s="1" t="s">
        <v>88</v>
      </c>
      <c r="I60">
        <v>201302</v>
      </c>
      <c r="J60" t="str">
        <f t="shared" si="1"/>
        <v>2013</v>
      </c>
      <c r="K60" s="2">
        <v>771.08</v>
      </c>
      <c r="L60">
        <f t="shared" si="2"/>
        <v>0</v>
      </c>
      <c r="M60" s="2">
        <f t="shared" si="3"/>
        <v>771.08</v>
      </c>
      <c r="N60">
        <f t="shared" si="4"/>
        <v>408.67240000000004</v>
      </c>
      <c r="O60">
        <f t="shared" si="5"/>
        <v>362.4076</v>
      </c>
      <c r="P60" s="2" t="str">
        <f t="shared" si="6"/>
        <v>5540432 - PADDYS RUN GT 132013</v>
      </c>
    </row>
    <row r="61" spans="1:16" x14ac:dyDescent="0.25">
      <c r="A61" s="1" t="s">
        <v>5</v>
      </c>
      <c r="B61" s="1" t="s">
        <v>26</v>
      </c>
      <c r="C61" s="1" t="s">
        <v>7</v>
      </c>
      <c r="D61" s="5" t="str">
        <f t="shared" ref="D61:D95" si="7">LEFT(C61,3)</f>
        <v>511</v>
      </c>
      <c r="E61" s="1" t="s">
        <v>27</v>
      </c>
      <c r="F61" s="1" t="s">
        <v>82</v>
      </c>
      <c r="G61" s="1" t="s">
        <v>89</v>
      </c>
      <c r="H61" s="1" t="s">
        <v>90</v>
      </c>
      <c r="I61">
        <v>201504</v>
      </c>
      <c r="J61" t="str">
        <f t="shared" ref="J61:J95" si="8">LEFT(I61,4)</f>
        <v>2015</v>
      </c>
      <c r="K61" s="2">
        <v>5100</v>
      </c>
      <c r="L61">
        <f t="shared" ref="L61:L95" si="9">IF(LEFT(E61,4)="0311",(K61*-0.25),IF(LEFT(E61,4)="0321",(K61*-0.25),0))</f>
        <v>-1275</v>
      </c>
      <c r="M61" s="2">
        <f t="shared" ref="M61:M95" si="10">+K61+L61</f>
        <v>3825</v>
      </c>
      <c r="N61">
        <f t="shared" ref="N61:N95" si="11">IF(F61="LGE",M61,0)+IF(F61="Joint",M61*G61,0)</f>
        <v>726.75</v>
      </c>
      <c r="O61">
        <f t="shared" ref="O61:O95" si="12">IF(F61="KU",M61,0)+IF(F61="Joint",M61*H61,0)</f>
        <v>3098.25</v>
      </c>
      <c r="P61" s="2" t="str">
        <f t="shared" ref="P61:P95" si="13">D61&amp;E61&amp;J61</f>
        <v>5110321 - TRIMBLE COUNTY 2 - GENERATION2015</v>
      </c>
    </row>
    <row r="62" spans="1:16" x14ac:dyDescent="0.25">
      <c r="A62" s="1" t="s">
        <v>5</v>
      </c>
      <c r="B62" s="1" t="s">
        <v>26</v>
      </c>
      <c r="C62" s="1" t="s">
        <v>8</v>
      </c>
      <c r="D62" s="5" t="str">
        <f t="shared" si="7"/>
        <v>512</v>
      </c>
      <c r="E62" s="1" t="s">
        <v>27</v>
      </c>
      <c r="F62" s="1" t="s">
        <v>82</v>
      </c>
      <c r="G62" s="1" t="s">
        <v>89</v>
      </c>
      <c r="H62" s="1" t="s">
        <v>90</v>
      </c>
      <c r="I62">
        <v>201402</v>
      </c>
      <c r="J62" t="str">
        <f t="shared" si="8"/>
        <v>2014</v>
      </c>
      <c r="K62" s="2">
        <v>2161.0300000000002</v>
      </c>
      <c r="L62">
        <f t="shared" si="9"/>
        <v>-540.25750000000005</v>
      </c>
      <c r="M62" s="2">
        <f t="shared" si="10"/>
        <v>1620.7725</v>
      </c>
      <c r="N62">
        <f t="shared" si="11"/>
        <v>307.946775</v>
      </c>
      <c r="O62">
        <f t="shared" si="12"/>
        <v>1312.8257250000001</v>
      </c>
      <c r="P62" s="2" t="str">
        <f t="shared" si="13"/>
        <v>5120321 - TRIMBLE COUNTY 2 - GENERATION2014</v>
      </c>
    </row>
    <row r="63" spans="1:16" x14ac:dyDescent="0.25">
      <c r="A63" s="1" t="s">
        <v>5</v>
      </c>
      <c r="B63" s="1" t="s">
        <v>26</v>
      </c>
      <c r="C63" s="1" t="s">
        <v>8</v>
      </c>
      <c r="D63" s="5" t="str">
        <f t="shared" si="7"/>
        <v>512</v>
      </c>
      <c r="E63" s="1" t="s">
        <v>27</v>
      </c>
      <c r="F63" s="1" t="s">
        <v>82</v>
      </c>
      <c r="G63" s="1" t="s">
        <v>89</v>
      </c>
      <c r="H63" s="1" t="s">
        <v>90</v>
      </c>
      <c r="I63">
        <v>201403</v>
      </c>
      <c r="J63" t="str">
        <f t="shared" si="8"/>
        <v>2014</v>
      </c>
      <c r="K63" s="2">
        <v>22164.23</v>
      </c>
      <c r="L63">
        <f t="shared" si="9"/>
        <v>-5541.0574999999999</v>
      </c>
      <c r="M63" s="2">
        <f t="shared" si="10"/>
        <v>16623.172500000001</v>
      </c>
      <c r="N63">
        <f t="shared" si="11"/>
        <v>3158.402775</v>
      </c>
      <c r="O63">
        <f t="shared" si="12"/>
        <v>13464.769725000002</v>
      </c>
      <c r="P63" s="2" t="str">
        <f t="shared" si="13"/>
        <v>5120321 - TRIMBLE COUNTY 2 - GENERATION2014</v>
      </c>
    </row>
    <row r="64" spans="1:16" x14ac:dyDescent="0.25">
      <c r="A64" s="1" t="s">
        <v>5</v>
      </c>
      <c r="B64" s="1" t="s">
        <v>26</v>
      </c>
      <c r="C64" s="1" t="s">
        <v>8</v>
      </c>
      <c r="D64" s="5" t="str">
        <f t="shared" si="7"/>
        <v>512</v>
      </c>
      <c r="E64" s="1" t="s">
        <v>27</v>
      </c>
      <c r="F64" s="1" t="s">
        <v>82</v>
      </c>
      <c r="G64" s="1" t="s">
        <v>89</v>
      </c>
      <c r="H64" s="1" t="s">
        <v>90</v>
      </c>
      <c r="I64">
        <v>201404</v>
      </c>
      <c r="J64" t="str">
        <f t="shared" si="8"/>
        <v>2014</v>
      </c>
      <c r="K64" s="2">
        <v>180911.66</v>
      </c>
      <c r="L64">
        <f t="shared" si="9"/>
        <v>-45227.915000000001</v>
      </c>
      <c r="M64" s="2">
        <f t="shared" si="10"/>
        <v>135683.745</v>
      </c>
      <c r="N64">
        <f t="shared" si="11"/>
        <v>25779.911550000001</v>
      </c>
      <c r="O64">
        <f t="shared" si="12"/>
        <v>109903.83345000001</v>
      </c>
      <c r="P64" s="2" t="str">
        <f t="shared" si="13"/>
        <v>5120321 - TRIMBLE COUNTY 2 - GENERATION2014</v>
      </c>
    </row>
    <row r="65" spans="1:16" x14ac:dyDescent="0.25">
      <c r="A65" s="1" t="s">
        <v>5</v>
      </c>
      <c r="B65" s="1" t="s">
        <v>26</v>
      </c>
      <c r="C65" s="1" t="s">
        <v>8</v>
      </c>
      <c r="D65" s="5" t="str">
        <f t="shared" si="7"/>
        <v>512</v>
      </c>
      <c r="E65" s="1" t="s">
        <v>27</v>
      </c>
      <c r="F65" s="1" t="s">
        <v>82</v>
      </c>
      <c r="G65" s="1" t="s">
        <v>89</v>
      </c>
      <c r="H65" s="1" t="s">
        <v>90</v>
      </c>
      <c r="I65">
        <v>201405</v>
      </c>
      <c r="J65" t="str">
        <f t="shared" si="8"/>
        <v>2014</v>
      </c>
      <c r="K65" s="2">
        <v>67519.509999999995</v>
      </c>
      <c r="L65">
        <f t="shared" si="9"/>
        <v>-16879.877499999999</v>
      </c>
      <c r="M65" s="2">
        <f t="shared" si="10"/>
        <v>50639.632499999992</v>
      </c>
      <c r="N65">
        <f t="shared" si="11"/>
        <v>9621.5301749999981</v>
      </c>
      <c r="O65">
        <f t="shared" si="12"/>
        <v>41018.102325</v>
      </c>
      <c r="P65" s="2" t="str">
        <f t="shared" si="13"/>
        <v>5120321 - TRIMBLE COUNTY 2 - GENERATION2014</v>
      </c>
    </row>
    <row r="66" spans="1:16" x14ac:dyDescent="0.25">
      <c r="A66" s="1" t="s">
        <v>5</v>
      </c>
      <c r="B66" s="1" t="s">
        <v>26</v>
      </c>
      <c r="C66" s="1" t="s">
        <v>8</v>
      </c>
      <c r="D66" s="5" t="str">
        <f t="shared" si="7"/>
        <v>512</v>
      </c>
      <c r="E66" s="1" t="s">
        <v>27</v>
      </c>
      <c r="F66" s="1" t="s">
        <v>82</v>
      </c>
      <c r="G66" s="1" t="s">
        <v>89</v>
      </c>
      <c r="H66" s="1" t="s">
        <v>90</v>
      </c>
      <c r="I66">
        <v>201406</v>
      </c>
      <c r="J66" t="str">
        <f t="shared" si="8"/>
        <v>2014</v>
      </c>
      <c r="K66" s="2">
        <v>4392.3100000000004</v>
      </c>
      <c r="L66">
        <f t="shared" si="9"/>
        <v>-1098.0775000000001</v>
      </c>
      <c r="M66" s="2">
        <f t="shared" si="10"/>
        <v>3294.2325000000001</v>
      </c>
      <c r="N66">
        <f t="shared" si="11"/>
        <v>625.90417500000001</v>
      </c>
      <c r="O66">
        <f t="shared" si="12"/>
        <v>2668.3283250000004</v>
      </c>
      <c r="P66" s="2" t="str">
        <f t="shared" si="13"/>
        <v>5120321 - TRIMBLE COUNTY 2 - GENERATION2014</v>
      </c>
    </row>
    <row r="67" spans="1:16" x14ac:dyDescent="0.25">
      <c r="A67" s="1" t="s">
        <v>5</v>
      </c>
      <c r="B67" s="1" t="s">
        <v>26</v>
      </c>
      <c r="C67" s="1" t="s">
        <v>8</v>
      </c>
      <c r="D67" s="5" t="str">
        <f t="shared" si="7"/>
        <v>512</v>
      </c>
      <c r="E67" s="1" t="s">
        <v>27</v>
      </c>
      <c r="F67" s="1" t="s">
        <v>82</v>
      </c>
      <c r="G67" s="1" t="s">
        <v>89</v>
      </c>
      <c r="H67" s="1" t="s">
        <v>90</v>
      </c>
      <c r="I67">
        <v>201408</v>
      </c>
      <c r="J67" t="str">
        <f t="shared" si="8"/>
        <v>2014</v>
      </c>
      <c r="K67" s="2">
        <v>-114.24</v>
      </c>
      <c r="L67">
        <f t="shared" si="9"/>
        <v>28.56</v>
      </c>
      <c r="M67" s="2">
        <f t="shared" si="10"/>
        <v>-85.679999999999993</v>
      </c>
      <c r="N67">
        <f t="shared" si="11"/>
        <v>-16.279199999999999</v>
      </c>
      <c r="O67">
        <f t="shared" si="12"/>
        <v>-69.400800000000004</v>
      </c>
      <c r="P67" s="2" t="str">
        <f t="shared" si="13"/>
        <v>5120321 - TRIMBLE COUNTY 2 - GENERATION2014</v>
      </c>
    </row>
    <row r="68" spans="1:16" x14ac:dyDescent="0.25">
      <c r="A68" s="1" t="s">
        <v>5</v>
      </c>
      <c r="B68" s="1" t="s">
        <v>26</v>
      </c>
      <c r="C68" s="1" t="s">
        <v>8</v>
      </c>
      <c r="D68" s="5" t="str">
        <f t="shared" si="7"/>
        <v>512</v>
      </c>
      <c r="E68" s="1" t="s">
        <v>27</v>
      </c>
      <c r="F68" s="1" t="s">
        <v>82</v>
      </c>
      <c r="G68" s="1" t="s">
        <v>89</v>
      </c>
      <c r="H68" s="1" t="s">
        <v>90</v>
      </c>
      <c r="I68">
        <v>201502</v>
      </c>
      <c r="J68" t="str">
        <f t="shared" si="8"/>
        <v>2015</v>
      </c>
      <c r="K68" s="2">
        <v>366.99</v>
      </c>
      <c r="L68">
        <f t="shared" si="9"/>
        <v>-91.747500000000002</v>
      </c>
      <c r="M68" s="2">
        <f t="shared" si="10"/>
        <v>275.24250000000001</v>
      </c>
      <c r="N68">
        <f t="shared" si="11"/>
        <v>52.296075000000002</v>
      </c>
      <c r="O68">
        <f t="shared" si="12"/>
        <v>222.94642500000003</v>
      </c>
      <c r="P68" s="2" t="str">
        <f t="shared" si="13"/>
        <v>5120321 - TRIMBLE COUNTY 2 - GENERATION2015</v>
      </c>
    </row>
    <row r="69" spans="1:16" x14ac:dyDescent="0.25">
      <c r="A69" s="1" t="s">
        <v>5</v>
      </c>
      <c r="B69" s="1" t="s">
        <v>26</v>
      </c>
      <c r="C69" s="1" t="s">
        <v>8</v>
      </c>
      <c r="D69" s="5" t="str">
        <f t="shared" si="7"/>
        <v>512</v>
      </c>
      <c r="E69" s="1" t="s">
        <v>27</v>
      </c>
      <c r="F69" s="1" t="s">
        <v>82</v>
      </c>
      <c r="G69" s="1" t="s">
        <v>89</v>
      </c>
      <c r="H69" s="1" t="s">
        <v>90</v>
      </c>
      <c r="I69">
        <v>201503</v>
      </c>
      <c r="J69" t="str">
        <f t="shared" si="8"/>
        <v>2015</v>
      </c>
      <c r="K69" s="2">
        <v>2717.93</v>
      </c>
      <c r="L69">
        <f t="shared" si="9"/>
        <v>-679.48249999999996</v>
      </c>
      <c r="M69" s="2">
        <f t="shared" si="10"/>
        <v>2038.4474999999998</v>
      </c>
      <c r="N69">
        <f t="shared" si="11"/>
        <v>387.30502499999994</v>
      </c>
      <c r="O69">
        <f t="shared" si="12"/>
        <v>1651.1424749999999</v>
      </c>
      <c r="P69" s="2" t="str">
        <f t="shared" si="13"/>
        <v>5120321 - TRIMBLE COUNTY 2 - GENERATION2015</v>
      </c>
    </row>
    <row r="70" spans="1:16" x14ac:dyDescent="0.25">
      <c r="A70" s="1" t="s">
        <v>5</v>
      </c>
      <c r="B70" s="1" t="s">
        <v>26</v>
      </c>
      <c r="C70" s="1" t="s">
        <v>8</v>
      </c>
      <c r="D70" s="5" t="str">
        <f t="shared" si="7"/>
        <v>512</v>
      </c>
      <c r="E70" s="1" t="s">
        <v>27</v>
      </c>
      <c r="F70" s="1" t="s">
        <v>82</v>
      </c>
      <c r="G70" s="1" t="s">
        <v>89</v>
      </c>
      <c r="H70" s="1" t="s">
        <v>90</v>
      </c>
      <c r="I70">
        <v>201504</v>
      </c>
      <c r="J70" t="str">
        <f t="shared" si="8"/>
        <v>2015</v>
      </c>
      <c r="K70" s="2">
        <v>16672.18</v>
      </c>
      <c r="L70">
        <f t="shared" si="9"/>
        <v>-4168.0450000000001</v>
      </c>
      <c r="M70" s="2">
        <f t="shared" si="10"/>
        <v>12504.135</v>
      </c>
      <c r="N70">
        <f t="shared" si="11"/>
        <v>2375.7856500000003</v>
      </c>
      <c r="O70">
        <f t="shared" si="12"/>
        <v>10128.34935</v>
      </c>
      <c r="P70" s="2" t="str">
        <f t="shared" si="13"/>
        <v>5120321 - TRIMBLE COUNTY 2 - GENERATION2015</v>
      </c>
    </row>
    <row r="71" spans="1:16" x14ac:dyDescent="0.25">
      <c r="A71" s="1" t="s">
        <v>5</v>
      </c>
      <c r="B71" s="1" t="s">
        <v>26</v>
      </c>
      <c r="C71" s="1" t="s">
        <v>8</v>
      </c>
      <c r="D71" s="5" t="str">
        <f t="shared" si="7"/>
        <v>512</v>
      </c>
      <c r="E71" s="1" t="s">
        <v>27</v>
      </c>
      <c r="F71" s="1" t="s">
        <v>82</v>
      </c>
      <c r="G71" s="1" t="s">
        <v>89</v>
      </c>
      <c r="H71" s="1" t="s">
        <v>90</v>
      </c>
      <c r="I71">
        <v>201505</v>
      </c>
      <c r="J71" t="str">
        <f t="shared" si="8"/>
        <v>2015</v>
      </c>
      <c r="K71" s="2">
        <v>3769.32</v>
      </c>
      <c r="L71">
        <f t="shared" si="9"/>
        <v>-942.33</v>
      </c>
      <c r="M71" s="2">
        <f t="shared" si="10"/>
        <v>2826.9900000000002</v>
      </c>
      <c r="N71">
        <f t="shared" si="11"/>
        <v>537.12810000000002</v>
      </c>
      <c r="O71">
        <f t="shared" si="12"/>
        <v>2289.8619000000003</v>
      </c>
      <c r="P71" s="2" t="str">
        <f t="shared" si="13"/>
        <v>5120321 - TRIMBLE COUNTY 2 - GENERATION2015</v>
      </c>
    </row>
    <row r="72" spans="1:16" x14ac:dyDescent="0.25">
      <c r="A72" s="1" t="s">
        <v>5</v>
      </c>
      <c r="B72" s="1" t="s">
        <v>26</v>
      </c>
      <c r="C72" s="1" t="s">
        <v>8</v>
      </c>
      <c r="D72" s="5" t="str">
        <f t="shared" si="7"/>
        <v>512</v>
      </c>
      <c r="E72" s="1" t="s">
        <v>27</v>
      </c>
      <c r="F72" s="1" t="s">
        <v>82</v>
      </c>
      <c r="G72" s="1" t="s">
        <v>89</v>
      </c>
      <c r="H72" s="1" t="s">
        <v>90</v>
      </c>
      <c r="I72">
        <v>201506</v>
      </c>
      <c r="J72" t="str">
        <f t="shared" si="8"/>
        <v>2015</v>
      </c>
      <c r="K72" s="2">
        <v>71.23</v>
      </c>
      <c r="L72">
        <f t="shared" si="9"/>
        <v>-17.807500000000001</v>
      </c>
      <c r="M72" s="2">
        <f t="shared" si="10"/>
        <v>53.422499999999999</v>
      </c>
      <c r="N72">
        <f t="shared" si="11"/>
        <v>10.150275000000001</v>
      </c>
      <c r="O72">
        <f t="shared" si="12"/>
        <v>43.272225000000006</v>
      </c>
      <c r="P72" s="2" t="str">
        <f t="shared" si="13"/>
        <v>5120321 - TRIMBLE COUNTY 2 - GENERATION2015</v>
      </c>
    </row>
    <row r="73" spans="1:16" x14ac:dyDescent="0.25">
      <c r="A73" s="1" t="s">
        <v>5</v>
      </c>
      <c r="B73" s="1" t="s">
        <v>26</v>
      </c>
      <c r="C73" s="1" t="s">
        <v>8</v>
      </c>
      <c r="D73" s="5" t="str">
        <f t="shared" si="7"/>
        <v>512</v>
      </c>
      <c r="E73" s="1" t="s">
        <v>27</v>
      </c>
      <c r="F73" s="1" t="s">
        <v>82</v>
      </c>
      <c r="G73" s="1" t="s">
        <v>89</v>
      </c>
      <c r="H73" s="1" t="s">
        <v>90</v>
      </c>
      <c r="I73">
        <v>201509</v>
      </c>
      <c r="J73" t="str">
        <f t="shared" si="8"/>
        <v>2015</v>
      </c>
      <c r="K73" s="2">
        <v>391.3</v>
      </c>
      <c r="L73">
        <f t="shared" si="9"/>
        <v>-97.825000000000003</v>
      </c>
      <c r="M73" s="2">
        <f t="shared" si="10"/>
        <v>293.47500000000002</v>
      </c>
      <c r="N73">
        <f t="shared" si="11"/>
        <v>55.760250000000006</v>
      </c>
      <c r="O73">
        <f t="shared" si="12"/>
        <v>237.71475000000004</v>
      </c>
      <c r="P73" s="2" t="str">
        <f t="shared" si="13"/>
        <v>5120321 - TRIMBLE COUNTY 2 - GENERATION2015</v>
      </c>
    </row>
    <row r="74" spans="1:16" x14ac:dyDescent="0.25">
      <c r="A74" s="1" t="s">
        <v>5</v>
      </c>
      <c r="B74" s="1" t="s">
        <v>26</v>
      </c>
      <c r="C74" s="1" t="s">
        <v>8</v>
      </c>
      <c r="D74" s="5" t="str">
        <f t="shared" si="7"/>
        <v>512</v>
      </c>
      <c r="E74" s="1" t="s">
        <v>27</v>
      </c>
      <c r="F74" s="1" t="s">
        <v>82</v>
      </c>
      <c r="G74" s="1" t="s">
        <v>89</v>
      </c>
      <c r="H74" s="1" t="s">
        <v>90</v>
      </c>
      <c r="I74">
        <v>201601</v>
      </c>
      <c r="J74" t="str">
        <f t="shared" si="8"/>
        <v>2016</v>
      </c>
      <c r="K74" s="2">
        <v>5547.95</v>
      </c>
      <c r="L74">
        <f t="shared" si="9"/>
        <v>-1386.9875</v>
      </c>
      <c r="M74" s="2">
        <f t="shared" si="10"/>
        <v>4160.9624999999996</v>
      </c>
      <c r="N74">
        <f t="shared" si="11"/>
        <v>790.58287499999994</v>
      </c>
      <c r="O74">
        <f t="shared" si="12"/>
        <v>3370.379625</v>
      </c>
      <c r="P74" s="2" t="str">
        <f t="shared" si="13"/>
        <v>5120321 - TRIMBLE COUNTY 2 - GENERATION2016</v>
      </c>
    </row>
    <row r="75" spans="1:16" x14ac:dyDescent="0.25">
      <c r="A75" s="1" t="s">
        <v>5</v>
      </c>
      <c r="B75" s="1" t="s">
        <v>26</v>
      </c>
      <c r="C75" s="1" t="s">
        <v>8</v>
      </c>
      <c r="D75" s="5" t="str">
        <f t="shared" si="7"/>
        <v>512</v>
      </c>
      <c r="E75" s="1" t="s">
        <v>27</v>
      </c>
      <c r="F75" s="1" t="s">
        <v>82</v>
      </c>
      <c r="G75" s="1" t="s">
        <v>89</v>
      </c>
      <c r="H75" s="1" t="s">
        <v>90</v>
      </c>
      <c r="I75">
        <v>201603</v>
      </c>
      <c r="J75" t="str">
        <f t="shared" si="8"/>
        <v>2016</v>
      </c>
      <c r="K75" s="2">
        <v>6656.05</v>
      </c>
      <c r="L75">
        <f t="shared" si="9"/>
        <v>-1664.0125</v>
      </c>
      <c r="M75" s="2">
        <f t="shared" si="10"/>
        <v>4992.0375000000004</v>
      </c>
      <c r="N75">
        <f t="shared" si="11"/>
        <v>948.48712500000011</v>
      </c>
      <c r="O75">
        <f t="shared" si="12"/>
        <v>4043.5503750000007</v>
      </c>
      <c r="P75" s="2" t="str">
        <f t="shared" si="13"/>
        <v>5120321 - TRIMBLE COUNTY 2 - GENERATION2016</v>
      </c>
    </row>
    <row r="76" spans="1:16" x14ac:dyDescent="0.25">
      <c r="A76" s="1" t="s">
        <v>5</v>
      </c>
      <c r="B76" s="1" t="s">
        <v>26</v>
      </c>
      <c r="C76" s="1" t="s">
        <v>8</v>
      </c>
      <c r="D76" s="5" t="str">
        <f t="shared" si="7"/>
        <v>512</v>
      </c>
      <c r="E76" s="1" t="s">
        <v>27</v>
      </c>
      <c r="F76" s="1" t="s">
        <v>82</v>
      </c>
      <c r="G76" s="1" t="s">
        <v>89</v>
      </c>
      <c r="H76" s="1" t="s">
        <v>90</v>
      </c>
      <c r="I76">
        <v>201604</v>
      </c>
      <c r="J76" t="str">
        <f t="shared" si="8"/>
        <v>2016</v>
      </c>
      <c r="K76" s="2">
        <v>52279.13</v>
      </c>
      <c r="L76">
        <f t="shared" si="9"/>
        <v>-13069.782499999999</v>
      </c>
      <c r="M76" s="2">
        <f t="shared" si="10"/>
        <v>39209.347499999996</v>
      </c>
      <c r="N76">
        <f t="shared" si="11"/>
        <v>7449.7760249999992</v>
      </c>
      <c r="O76">
        <f t="shared" si="12"/>
        <v>31759.571475000001</v>
      </c>
      <c r="P76" s="2" t="str">
        <f t="shared" si="13"/>
        <v>5120321 - TRIMBLE COUNTY 2 - GENERATION2016</v>
      </c>
    </row>
    <row r="77" spans="1:16" x14ac:dyDescent="0.25">
      <c r="A77" s="1" t="s">
        <v>5</v>
      </c>
      <c r="B77" s="1" t="s">
        <v>26</v>
      </c>
      <c r="C77" s="1" t="s">
        <v>8</v>
      </c>
      <c r="D77" s="5" t="str">
        <f t="shared" si="7"/>
        <v>512</v>
      </c>
      <c r="E77" s="1" t="s">
        <v>27</v>
      </c>
      <c r="F77" s="1" t="s">
        <v>82</v>
      </c>
      <c r="G77" s="1" t="s">
        <v>89</v>
      </c>
      <c r="H77" s="1" t="s">
        <v>90</v>
      </c>
      <c r="I77">
        <v>201605</v>
      </c>
      <c r="J77" t="str">
        <f t="shared" si="8"/>
        <v>2016</v>
      </c>
      <c r="K77" s="2">
        <v>68943.17</v>
      </c>
      <c r="L77">
        <f t="shared" si="9"/>
        <v>-17235.7925</v>
      </c>
      <c r="M77" s="2">
        <f t="shared" si="10"/>
        <v>51707.377500000002</v>
      </c>
      <c r="N77">
        <f t="shared" si="11"/>
        <v>9824.4017249999997</v>
      </c>
      <c r="O77">
        <f t="shared" si="12"/>
        <v>41882.975775000006</v>
      </c>
      <c r="P77" s="2" t="str">
        <f t="shared" si="13"/>
        <v>5120321 - TRIMBLE COUNTY 2 - GENERATION2016</v>
      </c>
    </row>
    <row r="78" spans="1:16" x14ac:dyDescent="0.25">
      <c r="A78" s="1" t="s">
        <v>5</v>
      </c>
      <c r="B78" s="1" t="s">
        <v>26</v>
      </c>
      <c r="C78" s="1" t="s">
        <v>8</v>
      </c>
      <c r="D78" s="5" t="str">
        <f t="shared" si="7"/>
        <v>512</v>
      </c>
      <c r="E78" s="1" t="s">
        <v>27</v>
      </c>
      <c r="F78" s="1" t="s">
        <v>82</v>
      </c>
      <c r="G78" s="1" t="s">
        <v>89</v>
      </c>
      <c r="H78" s="1" t="s">
        <v>90</v>
      </c>
      <c r="I78">
        <v>201611</v>
      </c>
      <c r="J78" t="str">
        <f t="shared" si="8"/>
        <v>2016</v>
      </c>
      <c r="K78" s="2">
        <v>295.74</v>
      </c>
      <c r="L78">
        <f t="shared" si="9"/>
        <v>-73.935000000000002</v>
      </c>
      <c r="M78" s="2">
        <f t="shared" si="10"/>
        <v>221.80500000000001</v>
      </c>
      <c r="N78">
        <f t="shared" si="11"/>
        <v>42.142949999999999</v>
      </c>
      <c r="O78">
        <f t="shared" si="12"/>
        <v>179.66205000000002</v>
      </c>
      <c r="P78" s="2" t="str">
        <f t="shared" si="13"/>
        <v>5120321 - TRIMBLE COUNTY 2 - GENERATION2016</v>
      </c>
    </row>
    <row r="79" spans="1:16" x14ac:dyDescent="0.25">
      <c r="A79" s="1" t="s">
        <v>5</v>
      </c>
      <c r="B79" s="1" t="s">
        <v>26</v>
      </c>
      <c r="C79" s="1" t="s">
        <v>8</v>
      </c>
      <c r="D79" s="5" t="str">
        <f t="shared" si="7"/>
        <v>512</v>
      </c>
      <c r="E79" s="1" t="s">
        <v>27</v>
      </c>
      <c r="F79" s="1" t="s">
        <v>82</v>
      </c>
      <c r="G79" s="1" t="s">
        <v>89</v>
      </c>
      <c r="H79" s="1" t="s">
        <v>90</v>
      </c>
      <c r="I79">
        <v>201612</v>
      </c>
      <c r="J79" t="str">
        <f t="shared" si="8"/>
        <v>2016</v>
      </c>
      <c r="K79" s="2">
        <v>875.92</v>
      </c>
      <c r="L79">
        <f t="shared" si="9"/>
        <v>-218.98</v>
      </c>
      <c r="M79" s="2">
        <f t="shared" si="10"/>
        <v>656.93999999999994</v>
      </c>
      <c r="N79">
        <f t="shared" si="11"/>
        <v>124.81859999999999</v>
      </c>
      <c r="O79">
        <f t="shared" si="12"/>
        <v>532.12139999999999</v>
      </c>
      <c r="P79" s="2" t="str">
        <f t="shared" si="13"/>
        <v>5120321 - TRIMBLE COUNTY 2 - GENERATION2016</v>
      </c>
    </row>
    <row r="80" spans="1:16" x14ac:dyDescent="0.25">
      <c r="A80" s="1" t="s">
        <v>5</v>
      </c>
      <c r="B80" s="1" t="s">
        <v>26</v>
      </c>
      <c r="C80" s="1" t="s">
        <v>28</v>
      </c>
      <c r="D80" s="5" t="str">
        <f t="shared" si="7"/>
        <v>512</v>
      </c>
      <c r="E80" s="1" t="s">
        <v>27</v>
      </c>
      <c r="F80" s="1" t="s">
        <v>82</v>
      </c>
      <c r="G80" s="1" t="s">
        <v>89</v>
      </c>
      <c r="H80" s="1" t="s">
        <v>90</v>
      </c>
      <c r="I80">
        <v>201402</v>
      </c>
      <c r="J80" t="str">
        <f t="shared" si="8"/>
        <v>2014</v>
      </c>
      <c r="K80" s="2">
        <v>8150.52</v>
      </c>
      <c r="L80">
        <f t="shared" si="9"/>
        <v>-2037.63</v>
      </c>
      <c r="M80" s="2">
        <f t="shared" si="10"/>
        <v>6112.89</v>
      </c>
      <c r="N80">
        <f t="shared" si="11"/>
        <v>1161.4491</v>
      </c>
      <c r="O80">
        <f t="shared" si="12"/>
        <v>4951.4409000000005</v>
      </c>
      <c r="P80" s="2" t="str">
        <f t="shared" si="13"/>
        <v>5120321 - TRIMBLE COUNTY 2 - GENERATION2014</v>
      </c>
    </row>
    <row r="81" spans="1:16" x14ac:dyDescent="0.25">
      <c r="A81" s="1" t="s">
        <v>5</v>
      </c>
      <c r="B81" s="1" t="s">
        <v>26</v>
      </c>
      <c r="C81" s="1" t="s">
        <v>28</v>
      </c>
      <c r="D81" s="5" t="str">
        <f t="shared" si="7"/>
        <v>512</v>
      </c>
      <c r="E81" s="1" t="s">
        <v>27</v>
      </c>
      <c r="F81" s="1" t="s">
        <v>82</v>
      </c>
      <c r="G81" s="1" t="s">
        <v>89</v>
      </c>
      <c r="H81" s="1" t="s">
        <v>90</v>
      </c>
      <c r="I81">
        <v>201403</v>
      </c>
      <c r="J81" t="str">
        <f t="shared" si="8"/>
        <v>2014</v>
      </c>
      <c r="K81" s="2">
        <v>47568.3</v>
      </c>
      <c r="L81">
        <f t="shared" si="9"/>
        <v>-11892.075000000001</v>
      </c>
      <c r="M81" s="2">
        <f t="shared" si="10"/>
        <v>35676.225000000006</v>
      </c>
      <c r="N81">
        <f t="shared" si="11"/>
        <v>6778.482750000001</v>
      </c>
      <c r="O81">
        <f t="shared" si="12"/>
        <v>28897.742250000007</v>
      </c>
      <c r="P81" s="2" t="str">
        <f t="shared" si="13"/>
        <v>5120321 - TRIMBLE COUNTY 2 - GENERATION2014</v>
      </c>
    </row>
    <row r="82" spans="1:16" x14ac:dyDescent="0.25">
      <c r="A82" s="1" t="s">
        <v>5</v>
      </c>
      <c r="B82" s="1" t="s">
        <v>26</v>
      </c>
      <c r="C82" s="1" t="s">
        <v>28</v>
      </c>
      <c r="D82" s="5" t="str">
        <f t="shared" si="7"/>
        <v>512</v>
      </c>
      <c r="E82" s="1" t="s">
        <v>27</v>
      </c>
      <c r="F82" s="1" t="s">
        <v>82</v>
      </c>
      <c r="G82" s="1" t="s">
        <v>89</v>
      </c>
      <c r="H82" s="1" t="s">
        <v>90</v>
      </c>
      <c r="I82">
        <v>201404</v>
      </c>
      <c r="J82" t="str">
        <f t="shared" si="8"/>
        <v>2014</v>
      </c>
      <c r="K82" s="2">
        <v>34018.61</v>
      </c>
      <c r="L82">
        <f t="shared" si="9"/>
        <v>-8504.6525000000001</v>
      </c>
      <c r="M82" s="2">
        <f t="shared" si="10"/>
        <v>25513.9575</v>
      </c>
      <c r="N82">
        <f t="shared" si="11"/>
        <v>4847.6519250000001</v>
      </c>
      <c r="O82">
        <f t="shared" si="12"/>
        <v>20666.305575000002</v>
      </c>
      <c r="P82" s="2" t="str">
        <f t="shared" si="13"/>
        <v>5120321 - TRIMBLE COUNTY 2 - GENERATION2014</v>
      </c>
    </row>
    <row r="83" spans="1:16" x14ac:dyDescent="0.25">
      <c r="A83" s="1" t="s">
        <v>5</v>
      </c>
      <c r="B83" s="1" t="s">
        <v>26</v>
      </c>
      <c r="C83" s="1" t="s">
        <v>28</v>
      </c>
      <c r="D83" s="5" t="str">
        <f t="shared" si="7"/>
        <v>512</v>
      </c>
      <c r="E83" s="1" t="s">
        <v>27</v>
      </c>
      <c r="F83" s="1" t="s">
        <v>82</v>
      </c>
      <c r="G83" s="1" t="s">
        <v>89</v>
      </c>
      <c r="H83" s="1" t="s">
        <v>90</v>
      </c>
      <c r="I83">
        <v>201405</v>
      </c>
      <c r="J83" t="str">
        <f t="shared" si="8"/>
        <v>2014</v>
      </c>
      <c r="K83" s="2">
        <v>73963.17</v>
      </c>
      <c r="L83">
        <f t="shared" si="9"/>
        <v>-18490.7925</v>
      </c>
      <c r="M83" s="2">
        <f t="shared" si="10"/>
        <v>55472.377500000002</v>
      </c>
      <c r="N83">
        <f t="shared" si="11"/>
        <v>10539.751725</v>
      </c>
      <c r="O83">
        <f t="shared" si="12"/>
        <v>44932.625775000008</v>
      </c>
      <c r="P83" s="2" t="str">
        <f t="shared" si="13"/>
        <v>5120321 - TRIMBLE COUNTY 2 - GENERATION2014</v>
      </c>
    </row>
    <row r="84" spans="1:16" x14ac:dyDescent="0.25">
      <c r="A84" s="1" t="s">
        <v>5</v>
      </c>
      <c r="B84" s="1" t="s">
        <v>26</v>
      </c>
      <c r="C84" s="1" t="s">
        <v>28</v>
      </c>
      <c r="D84" s="5" t="str">
        <f t="shared" si="7"/>
        <v>512</v>
      </c>
      <c r="E84" s="1" t="s">
        <v>27</v>
      </c>
      <c r="F84" s="1" t="s">
        <v>82</v>
      </c>
      <c r="G84" s="1" t="s">
        <v>89</v>
      </c>
      <c r="H84" s="1" t="s">
        <v>90</v>
      </c>
      <c r="I84">
        <v>201406</v>
      </c>
      <c r="J84" t="str">
        <f t="shared" si="8"/>
        <v>2014</v>
      </c>
      <c r="K84" s="2">
        <v>20156.28</v>
      </c>
      <c r="L84">
        <f t="shared" si="9"/>
        <v>-5039.07</v>
      </c>
      <c r="M84" s="2">
        <f t="shared" si="10"/>
        <v>15117.21</v>
      </c>
      <c r="N84">
        <f t="shared" si="11"/>
        <v>2872.2698999999998</v>
      </c>
      <c r="O84">
        <f t="shared" si="12"/>
        <v>12244.9401</v>
      </c>
      <c r="P84" s="2" t="str">
        <f t="shared" si="13"/>
        <v>5120321 - TRIMBLE COUNTY 2 - GENERATION2014</v>
      </c>
    </row>
    <row r="85" spans="1:16" x14ac:dyDescent="0.25">
      <c r="A85" s="1" t="s">
        <v>5</v>
      </c>
      <c r="B85" s="1" t="s">
        <v>26</v>
      </c>
      <c r="C85" s="1" t="s">
        <v>28</v>
      </c>
      <c r="D85" s="5" t="str">
        <f t="shared" si="7"/>
        <v>512</v>
      </c>
      <c r="E85" s="1" t="s">
        <v>27</v>
      </c>
      <c r="F85" s="1" t="s">
        <v>82</v>
      </c>
      <c r="G85" s="1" t="s">
        <v>89</v>
      </c>
      <c r="H85" s="1" t="s">
        <v>90</v>
      </c>
      <c r="I85">
        <v>201407</v>
      </c>
      <c r="J85" t="str">
        <f t="shared" si="8"/>
        <v>2014</v>
      </c>
      <c r="K85" s="2">
        <v>2336.63</v>
      </c>
      <c r="L85">
        <f t="shared" si="9"/>
        <v>-584.15750000000003</v>
      </c>
      <c r="M85" s="2">
        <f t="shared" si="10"/>
        <v>1752.4725000000001</v>
      </c>
      <c r="N85">
        <f t="shared" si="11"/>
        <v>332.96977500000003</v>
      </c>
      <c r="O85">
        <f t="shared" si="12"/>
        <v>1419.5027250000001</v>
      </c>
      <c r="P85" s="2" t="str">
        <f t="shared" si="13"/>
        <v>5120321 - TRIMBLE COUNTY 2 - GENERATION2014</v>
      </c>
    </row>
    <row r="86" spans="1:16" x14ac:dyDescent="0.25">
      <c r="A86" s="1" t="s">
        <v>5</v>
      </c>
      <c r="B86" s="1" t="s">
        <v>26</v>
      </c>
      <c r="C86" s="1" t="s">
        <v>28</v>
      </c>
      <c r="D86" s="5" t="str">
        <f t="shared" si="7"/>
        <v>512</v>
      </c>
      <c r="E86" s="1" t="s">
        <v>27</v>
      </c>
      <c r="F86" s="1" t="s">
        <v>82</v>
      </c>
      <c r="G86" s="1" t="s">
        <v>89</v>
      </c>
      <c r="H86" s="1" t="s">
        <v>90</v>
      </c>
      <c r="I86">
        <v>201408</v>
      </c>
      <c r="J86" t="str">
        <f t="shared" si="8"/>
        <v>2014</v>
      </c>
      <c r="K86" s="2">
        <v>2274.58</v>
      </c>
      <c r="L86">
        <f t="shared" si="9"/>
        <v>-568.64499999999998</v>
      </c>
      <c r="M86" s="2">
        <f t="shared" si="10"/>
        <v>1705.9349999999999</v>
      </c>
      <c r="N86">
        <f t="shared" si="11"/>
        <v>324.12765000000002</v>
      </c>
      <c r="O86">
        <f t="shared" si="12"/>
        <v>1381.80735</v>
      </c>
      <c r="P86" s="2" t="str">
        <f t="shared" si="13"/>
        <v>5120321 - TRIMBLE COUNTY 2 - GENERATION2014</v>
      </c>
    </row>
    <row r="87" spans="1:16" x14ac:dyDescent="0.25">
      <c r="A87" s="1" t="s">
        <v>5</v>
      </c>
      <c r="B87" s="1" t="s">
        <v>26</v>
      </c>
      <c r="C87" s="1" t="s">
        <v>28</v>
      </c>
      <c r="D87" s="5" t="str">
        <f t="shared" si="7"/>
        <v>512</v>
      </c>
      <c r="E87" s="1" t="s">
        <v>27</v>
      </c>
      <c r="F87" s="1" t="s">
        <v>82</v>
      </c>
      <c r="G87" s="1" t="s">
        <v>89</v>
      </c>
      <c r="H87" s="1" t="s">
        <v>90</v>
      </c>
      <c r="I87">
        <v>201409</v>
      </c>
      <c r="J87" t="str">
        <f t="shared" si="8"/>
        <v>2014</v>
      </c>
      <c r="K87" s="2">
        <v>684.97</v>
      </c>
      <c r="L87">
        <f t="shared" si="9"/>
        <v>-171.24250000000001</v>
      </c>
      <c r="M87" s="2">
        <f t="shared" si="10"/>
        <v>513.72749999999996</v>
      </c>
      <c r="N87">
        <f t="shared" si="11"/>
        <v>97.60822499999999</v>
      </c>
      <c r="O87">
        <f t="shared" si="12"/>
        <v>416.11927500000002</v>
      </c>
      <c r="P87" s="2" t="str">
        <f t="shared" si="13"/>
        <v>5120321 - TRIMBLE COUNTY 2 - GENERATION2014</v>
      </c>
    </row>
    <row r="88" spans="1:16" x14ac:dyDescent="0.25">
      <c r="A88" s="1" t="s">
        <v>5</v>
      </c>
      <c r="B88" s="1" t="s">
        <v>26</v>
      </c>
      <c r="C88" s="1" t="s">
        <v>28</v>
      </c>
      <c r="D88" s="5" t="str">
        <f t="shared" si="7"/>
        <v>512</v>
      </c>
      <c r="E88" s="1" t="s">
        <v>27</v>
      </c>
      <c r="F88" s="1" t="s">
        <v>82</v>
      </c>
      <c r="G88" s="1" t="s">
        <v>89</v>
      </c>
      <c r="H88" s="1" t="s">
        <v>90</v>
      </c>
      <c r="I88">
        <v>201503</v>
      </c>
      <c r="J88" t="str">
        <f t="shared" si="8"/>
        <v>2015</v>
      </c>
      <c r="K88" s="2">
        <v>885.04</v>
      </c>
      <c r="L88">
        <f t="shared" si="9"/>
        <v>-221.26</v>
      </c>
      <c r="M88" s="2">
        <f t="shared" si="10"/>
        <v>663.78</v>
      </c>
      <c r="N88">
        <f t="shared" si="11"/>
        <v>126.1182</v>
      </c>
      <c r="O88">
        <f t="shared" si="12"/>
        <v>537.66179999999997</v>
      </c>
      <c r="P88" s="2" t="str">
        <f t="shared" si="13"/>
        <v>5120321 - TRIMBLE COUNTY 2 - GENERATION2015</v>
      </c>
    </row>
    <row r="89" spans="1:16" x14ac:dyDescent="0.25">
      <c r="A89" s="1" t="s">
        <v>5</v>
      </c>
      <c r="B89" s="1" t="s">
        <v>26</v>
      </c>
      <c r="C89" s="1" t="s">
        <v>28</v>
      </c>
      <c r="D89" s="5" t="str">
        <f t="shared" si="7"/>
        <v>512</v>
      </c>
      <c r="E89" s="1" t="s">
        <v>27</v>
      </c>
      <c r="F89" s="1" t="s">
        <v>82</v>
      </c>
      <c r="G89" s="1" t="s">
        <v>89</v>
      </c>
      <c r="H89" s="1" t="s">
        <v>90</v>
      </c>
      <c r="I89">
        <v>201504</v>
      </c>
      <c r="J89" t="str">
        <f t="shared" si="8"/>
        <v>2015</v>
      </c>
      <c r="K89" s="2">
        <v>2322.2199999999998</v>
      </c>
      <c r="L89">
        <f t="shared" si="9"/>
        <v>-580.55499999999995</v>
      </c>
      <c r="M89" s="2">
        <f t="shared" si="10"/>
        <v>1741.665</v>
      </c>
      <c r="N89">
        <f t="shared" si="11"/>
        <v>330.91635000000002</v>
      </c>
      <c r="O89">
        <f t="shared" si="12"/>
        <v>1410.74865</v>
      </c>
      <c r="P89" s="2" t="str">
        <f t="shared" si="13"/>
        <v>5120321 - TRIMBLE COUNTY 2 - GENERATION2015</v>
      </c>
    </row>
    <row r="90" spans="1:16" x14ac:dyDescent="0.25">
      <c r="A90" s="1" t="s">
        <v>5</v>
      </c>
      <c r="B90" s="1" t="s">
        <v>26</v>
      </c>
      <c r="C90" s="1" t="s">
        <v>28</v>
      </c>
      <c r="D90" s="5" t="str">
        <f t="shared" si="7"/>
        <v>512</v>
      </c>
      <c r="E90" s="1" t="s">
        <v>27</v>
      </c>
      <c r="F90" s="1" t="s">
        <v>82</v>
      </c>
      <c r="G90" s="1" t="s">
        <v>89</v>
      </c>
      <c r="H90" s="1" t="s">
        <v>90</v>
      </c>
      <c r="I90">
        <v>201602</v>
      </c>
      <c r="J90" t="str">
        <f t="shared" si="8"/>
        <v>2016</v>
      </c>
      <c r="K90" s="2">
        <v>3365.5</v>
      </c>
      <c r="L90">
        <f t="shared" si="9"/>
        <v>-841.375</v>
      </c>
      <c r="M90" s="2">
        <f t="shared" si="10"/>
        <v>2524.125</v>
      </c>
      <c r="N90">
        <f t="shared" si="11"/>
        <v>479.58375000000001</v>
      </c>
      <c r="O90">
        <f t="shared" si="12"/>
        <v>2044.5412500000002</v>
      </c>
      <c r="P90" s="2" t="str">
        <f t="shared" si="13"/>
        <v>5120321 - TRIMBLE COUNTY 2 - GENERATION2016</v>
      </c>
    </row>
    <row r="91" spans="1:16" x14ac:dyDescent="0.25">
      <c r="A91" s="1" t="s">
        <v>5</v>
      </c>
      <c r="B91" s="1" t="s">
        <v>26</v>
      </c>
      <c r="C91" s="1" t="s">
        <v>28</v>
      </c>
      <c r="D91" s="5" t="str">
        <f t="shared" si="7"/>
        <v>512</v>
      </c>
      <c r="E91" s="1" t="s">
        <v>27</v>
      </c>
      <c r="F91" s="1" t="s">
        <v>82</v>
      </c>
      <c r="G91" s="1" t="s">
        <v>89</v>
      </c>
      <c r="H91" s="1" t="s">
        <v>90</v>
      </c>
      <c r="I91">
        <v>201603</v>
      </c>
      <c r="J91" t="str">
        <f t="shared" si="8"/>
        <v>2016</v>
      </c>
      <c r="K91" s="2">
        <v>2139.2199999999998</v>
      </c>
      <c r="L91">
        <f t="shared" si="9"/>
        <v>-534.80499999999995</v>
      </c>
      <c r="M91" s="2">
        <f t="shared" si="10"/>
        <v>1604.415</v>
      </c>
      <c r="N91">
        <f t="shared" si="11"/>
        <v>304.83884999999998</v>
      </c>
      <c r="O91">
        <f t="shared" si="12"/>
        <v>1299.5761500000001</v>
      </c>
      <c r="P91" s="2" t="str">
        <f t="shared" si="13"/>
        <v>5120321 - TRIMBLE COUNTY 2 - GENERATION2016</v>
      </c>
    </row>
    <row r="92" spans="1:16" x14ac:dyDescent="0.25">
      <c r="A92" s="1" t="s">
        <v>5</v>
      </c>
      <c r="B92" s="1" t="s">
        <v>26</v>
      </c>
      <c r="C92" s="1" t="s">
        <v>28</v>
      </c>
      <c r="D92" s="5" t="str">
        <f t="shared" si="7"/>
        <v>512</v>
      </c>
      <c r="E92" s="1" t="s">
        <v>27</v>
      </c>
      <c r="F92" s="1" t="s">
        <v>82</v>
      </c>
      <c r="G92" s="1" t="s">
        <v>89</v>
      </c>
      <c r="H92" s="1" t="s">
        <v>90</v>
      </c>
      <c r="I92">
        <v>201604</v>
      </c>
      <c r="J92" t="str">
        <f t="shared" si="8"/>
        <v>2016</v>
      </c>
      <c r="K92" s="2">
        <v>124513.18</v>
      </c>
      <c r="L92">
        <f t="shared" si="9"/>
        <v>-31128.294999999998</v>
      </c>
      <c r="M92" s="2">
        <f t="shared" si="10"/>
        <v>93384.884999999995</v>
      </c>
      <c r="N92">
        <f t="shared" si="11"/>
        <v>17743.12815</v>
      </c>
      <c r="O92">
        <f t="shared" si="12"/>
        <v>75641.756850000005</v>
      </c>
      <c r="P92" s="2" t="str">
        <f t="shared" si="13"/>
        <v>5120321 - TRIMBLE COUNTY 2 - GENERATION2016</v>
      </c>
    </row>
    <row r="93" spans="1:16" x14ac:dyDescent="0.25">
      <c r="A93" s="1" t="s">
        <v>5</v>
      </c>
      <c r="B93" s="1" t="s">
        <v>26</v>
      </c>
      <c r="C93" s="1" t="s">
        <v>28</v>
      </c>
      <c r="D93" s="5" t="str">
        <f t="shared" si="7"/>
        <v>512</v>
      </c>
      <c r="E93" s="1" t="s">
        <v>27</v>
      </c>
      <c r="F93" s="1" t="s">
        <v>82</v>
      </c>
      <c r="G93" s="1" t="s">
        <v>89</v>
      </c>
      <c r="H93" s="1" t="s">
        <v>90</v>
      </c>
      <c r="I93">
        <v>201605</v>
      </c>
      <c r="J93" t="str">
        <f t="shared" si="8"/>
        <v>2016</v>
      </c>
      <c r="K93" s="2">
        <v>2230.2600000000002</v>
      </c>
      <c r="L93">
        <f t="shared" si="9"/>
        <v>-557.56500000000005</v>
      </c>
      <c r="M93" s="2">
        <f t="shared" si="10"/>
        <v>1672.6950000000002</v>
      </c>
      <c r="N93">
        <f t="shared" si="11"/>
        <v>317.81205000000006</v>
      </c>
      <c r="O93">
        <f t="shared" si="12"/>
        <v>1354.8829500000002</v>
      </c>
      <c r="P93" s="2" t="str">
        <f t="shared" si="13"/>
        <v>5120321 - TRIMBLE COUNTY 2 - GENERATION2016</v>
      </c>
    </row>
    <row r="94" spans="1:16" x14ac:dyDescent="0.25">
      <c r="A94" s="1" t="s">
        <v>5</v>
      </c>
      <c r="B94" s="1" t="s">
        <v>26</v>
      </c>
      <c r="C94" s="1" t="s">
        <v>28</v>
      </c>
      <c r="D94" s="5" t="str">
        <f t="shared" si="7"/>
        <v>512</v>
      </c>
      <c r="E94" s="1" t="s">
        <v>27</v>
      </c>
      <c r="F94" s="1" t="s">
        <v>82</v>
      </c>
      <c r="G94" s="1" t="s">
        <v>89</v>
      </c>
      <c r="H94" s="1" t="s">
        <v>90</v>
      </c>
      <c r="I94">
        <v>201607</v>
      </c>
      <c r="J94" t="str">
        <f t="shared" si="8"/>
        <v>2016</v>
      </c>
      <c r="K94" s="2">
        <v>69323.320000000007</v>
      </c>
      <c r="L94">
        <f t="shared" si="9"/>
        <v>-17330.830000000002</v>
      </c>
      <c r="M94" s="2">
        <f t="shared" si="10"/>
        <v>51992.490000000005</v>
      </c>
      <c r="N94">
        <f t="shared" si="11"/>
        <v>9878.5731000000014</v>
      </c>
      <c r="O94">
        <f t="shared" si="12"/>
        <v>42113.916900000004</v>
      </c>
      <c r="P94" s="2" t="str">
        <f t="shared" si="13"/>
        <v>5120321 - TRIMBLE COUNTY 2 - GENERATION2016</v>
      </c>
    </row>
    <row r="95" spans="1:16" x14ac:dyDescent="0.25">
      <c r="A95" s="1" t="s">
        <v>5</v>
      </c>
      <c r="B95" s="1" t="s">
        <v>26</v>
      </c>
      <c r="C95" s="1" t="s">
        <v>28</v>
      </c>
      <c r="D95" s="5" t="str">
        <f t="shared" si="7"/>
        <v>512</v>
      </c>
      <c r="E95" s="1" t="s">
        <v>27</v>
      </c>
      <c r="F95" s="1" t="s">
        <v>82</v>
      </c>
      <c r="G95" s="1" t="s">
        <v>89</v>
      </c>
      <c r="H95" s="1" t="s">
        <v>90</v>
      </c>
      <c r="I95">
        <v>201608</v>
      </c>
      <c r="J95" t="str">
        <f t="shared" si="8"/>
        <v>2016</v>
      </c>
      <c r="K95" s="2">
        <v>702.36</v>
      </c>
      <c r="L95">
        <f t="shared" si="9"/>
        <v>-175.59</v>
      </c>
      <c r="M95" s="2">
        <f t="shared" si="10"/>
        <v>526.77</v>
      </c>
      <c r="N95">
        <f t="shared" si="11"/>
        <v>100.08629999999999</v>
      </c>
      <c r="O95">
        <f t="shared" si="12"/>
        <v>426.68369999999999</v>
      </c>
      <c r="P95" s="2" t="str">
        <f t="shared" si="13"/>
        <v>5120321 - TRIMBLE COUNTY 2 - GENERATION2016</v>
      </c>
    </row>
    <row r="96" spans="1:16" x14ac:dyDescent="0.25">
      <c r="A96" s="1" t="s">
        <v>5</v>
      </c>
      <c r="B96" s="1" t="s">
        <v>26</v>
      </c>
      <c r="C96" s="1" t="s">
        <v>10</v>
      </c>
      <c r="D96" s="5" t="str">
        <f t="shared" ref="D96:D122" si="14">LEFT(C96,3)</f>
        <v>512</v>
      </c>
      <c r="E96" s="1" t="s">
        <v>27</v>
      </c>
      <c r="F96" s="1" t="s">
        <v>82</v>
      </c>
      <c r="G96" s="1" t="s">
        <v>89</v>
      </c>
      <c r="H96" s="1" t="s">
        <v>90</v>
      </c>
      <c r="I96">
        <v>201203</v>
      </c>
      <c r="J96" t="str">
        <f t="shared" ref="J96:J122" si="15">LEFT(I96,4)</f>
        <v>2012</v>
      </c>
      <c r="K96" s="2">
        <v>303.83999999999997</v>
      </c>
      <c r="L96">
        <f t="shared" ref="L96:L122" si="16">IF(LEFT(E96,4)="0311",(K96*-0.25),IF(LEFT(E96,4)="0321",(K96*-0.25),0))</f>
        <v>-75.959999999999994</v>
      </c>
      <c r="M96" s="2">
        <f t="shared" ref="M96:M122" si="17">+K96+L96</f>
        <v>227.88</v>
      </c>
      <c r="N96">
        <f t="shared" ref="N96:N122" si="18">IF(F96="LGE",M96,0)+IF(F96="Joint",M96*G96,0)</f>
        <v>43.297199999999997</v>
      </c>
      <c r="O96">
        <f t="shared" ref="O96:O122" si="19">IF(F96="KU",M96,0)+IF(F96="Joint",M96*H96,0)</f>
        <v>184.58280000000002</v>
      </c>
      <c r="P96" s="2" t="str">
        <f t="shared" ref="P96:P122" si="20">D96&amp;E96&amp;J96</f>
        <v>5120321 - TRIMBLE COUNTY 2 - GENERATION2012</v>
      </c>
    </row>
    <row r="97" spans="1:16" x14ac:dyDescent="0.25">
      <c r="A97" s="1" t="s">
        <v>5</v>
      </c>
      <c r="B97" s="1" t="s">
        <v>26</v>
      </c>
      <c r="C97" s="1" t="s">
        <v>10</v>
      </c>
      <c r="D97" s="5" t="str">
        <f t="shared" si="14"/>
        <v>512</v>
      </c>
      <c r="E97" s="1" t="s">
        <v>27</v>
      </c>
      <c r="F97" s="1" t="s">
        <v>82</v>
      </c>
      <c r="G97" s="1" t="s">
        <v>89</v>
      </c>
      <c r="H97" s="1" t="s">
        <v>90</v>
      </c>
      <c r="I97">
        <v>201204</v>
      </c>
      <c r="J97" t="str">
        <f t="shared" si="15"/>
        <v>2012</v>
      </c>
      <c r="K97" s="2">
        <v>4359.75</v>
      </c>
      <c r="L97">
        <f t="shared" si="16"/>
        <v>-1089.9375</v>
      </c>
      <c r="M97" s="2">
        <f t="shared" si="17"/>
        <v>3269.8125</v>
      </c>
      <c r="N97">
        <f t="shared" si="18"/>
        <v>621.26437499999997</v>
      </c>
      <c r="O97">
        <f t="shared" si="19"/>
        <v>2648.5481250000003</v>
      </c>
      <c r="P97" s="2" t="str">
        <f t="shared" si="20"/>
        <v>5120321 - TRIMBLE COUNTY 2 - GENERATION2012</v>
      </c>
    </row>
    <row r="98" spans="1:16" x14ac:dyDescent="0.25">
      <c r="A98" s="1" t="s">
        <v>5</v>
      </c>
      <c r="B98" s="1" t="s">
        <v>26</v>
      </c>
      <c r="C98" s="1" t="s">
        <v>10</v>
      </c>
      <c r="D98" s="5" t="str">
        <f t="shared" si="14"/>
        <v>512</v>
      </c>
      <c r="E98" s="1" t="s">
        <v>27</v>
      </c>
      <c r="F98" s="1" t="s">
        <v>82</v>
      </c>
      <c r="G98" s="1" t="s">
        <v>89</v>
      </c>
      <c r="H98" s="1" t="s">
        <v>90</v>
      </c>
      <c r="I98">
        <v>201205</v>
      </c>
      <c r="J98" t="str">
        <f t="shared" si="15"/>
        <v>2012</v>
      </c>
      <c r="K98" s="2">
        <v>3287.75</v>
      </c>
      <c r="L98">
        <f t="shared" si="16"/>
        <v>-821.9375</v>
      </c>
      <c r="M98" s="2">
        <f t="shared" si="17"/>
        <v>2465.8125</v>
      </c>
      <c r="N98">
        <f t="shared" si="18"/>
        <v>468.50437499999998</v>
      </c>
      <c r="O98">
        <f t="shared" si="19"/>
        <v>1997.308125</v>
      </c>
      <c r="P98" s="2" t="str">
        <f t="shared" si="20"/>
        <v>5120321 - TRIMBLE COUNTY 2 - GENERATION2012</v>
      </c>
    </row>
    <row r="99" spans="1:16" x14ac:dyDescent="0.25">
      <c r="A99" s="1" t="s">
        <v>5</v>
      </c>
      <c r="B99" s="1" t="s">
        <v>26</v>
      </c>
      <c r="C99" s="1" t="s">
        <v>10</v>
      </c>
      <c r="D99" s="5" t="str">
        <f t="shared" si="14"/>
        <v>512</v>
      </c>
      <c r="E99" s="1" t="s">
        <v>27</v>
      </c>
      <c r="F99" s="1" t="s">
        <v>82</v>
      </c>
      <c r="G99" s="1" t="s">
        <v>89</v>
      </c>
      <c r="H99" s="1" t="s">
        <v>90</v>
      </c>
      <c r="I99">
        <v>201206</v>
      </c>
      <c r="J99" t="str">
        <f t="shared" si="15"/>
        <v>2012</v>
      </c>
      <c r="K99" s="2">
        <v>78.319999999999993</v>
      </c>
      <c r="L99">
        <f t="shared" si="16"/>
        <v>-19.579999999999998</v>
      </c>
      <c r="M99" s="2">
        <f t="shared" si="17"/>
        <v>58.739999999999995</v>
      </c>
      <c r="N99">
        <f t="shared" si="18"/>
        <v>11.160599999999999</v>
      </c>
      <c r="O99">
        <f t="shared" si="19"/>
        <v>47.5794</v>
      </c>
      <c r="P99" s="2" t="str">
        <f t="shared" si="20"/>
        <v>5120321 - TRIMBLE COUNTY 2 - GENERATION2012</v>
      </c>
    </row>
    <row r="100" spans="1:16" x14ac:dyDescent="0.25">
      <c r="A100" s="1" t="s">
        <v>5</v>
      </c>
      <c r="B100" s="1" t="s">
        <v>26</v>
      </c>
      <c r="C100" s="1" t="s">
        <v>10</v>
      </c>
      <c r="D100" s="5" t="str">
        <f t="shared" si="14"/>
        <v>512</v>
      </c>
      <c r="E100" s="1" t="s">
        <v>27</v>
      </c>
      <c r="F100" s="1" t="s">
        <v>82</v>
      </c>
      <c r="G100" s="1" t="s">
        <v>89</v>
      </c>
      <c r="H100" s="1" t="s">
        <v>90</v>
      </c>
      <c r="I100">
        <v>201207</v>
      </c>
      <c r="J100" t="str">
        <f t="shared" si="15"/>
        <v>2012</v>
      </c>
      <c r="K100" s="2">
        <v>-0.78</v>
      </c>
      <c r="L100">
        <f t="shared" si="16"/>
        <v>0.19500000000000001</v>
      </c>
      <c r="M100" s="2">
        <f t="shared" si="17"/>
        <v>-0.58499999999999996</v>
      </c>
      <c r="N100">
        <f t="shared" si="18"/>
        <v>-0.11115</v>
      </c>
      <c r="O100">
        <f t="shared" si="19"/>
        <v>-0.47384999999999999</v>
      </c>
      <c r="P100" s="2" t="str">
        <f t="shared" si="20"/>
        <v>5120321 - TRIMBLE COUNTY 2 - GENERATION2012</v>
      </c>
    </row>
    <row r="101" spans="1:16" x14ac:dyDescent="0.25">
      <c r="A101" s="1" t="s">
        <v>5</v>
      </c>
      <c r="B101" s="1" t="s">
        <v>26</v>
      </c>
      <c r="C101" s="1" t="s">
        <v>10</v>
      </c>
      <c r="D101" s="5" t="str">
        <f t="shared" si="14"/>
        <v>512</v>
      </c>
      <c r="E101" s="1" t="s">
        <v>27</v>
      </c>
      <c r="F101" s="1" t="s">
        <v>82</v>
      </c>
      <c r="G101" s="1" t="s">
        <v>89</v>
      </c>
      <c r="H101" s="1" t="s">
        <v>90</v>
      </c>
      <c r="I101">
        <v>201402</v>
      </c>
      <c r="J101" t="str">
        <f t="shared" si="15"/>
        <v>2014</v>
      </c>
      <c r="K101" s="2">
        <v>10558.52</v>
      </c>
      <c r="L101">
        <f t="shared" si="16"/>
        <v>-2639.63</v>
      </c>
      <c r="M101" s="2">
        <f t="shared" si="17"/>
        <v>7918.89</v>
      </c>
      <c r="N101">
        <f t="shared" si="18"/>
        <v>1504.5891000000001</v>
      </c>
      <c r="O101">
        <f t="shared" si="19"/>
        <v>6414.3009000000011</v>
      </c>
      <c r="P101" s="2" t="str">
        <f t="shared" si="20"/>
        <v>5120321 - TRIMBLE COUNTY 2 - GENERATION2014</v>
      </c>
    </row>
    <row r="102" spans="1:16" x14ac:dyDescent="0.25">
      <c r="A102" s="1" t="s">
        <v>5</v>
      </c>
      <c r="B102" s="1" t="s">
        <v>26</v>
      </c>
      <c r="C102" s="1" t="s">
        <v>10</v>
      </c>
      <c r="D102" s="5" t="str">
        <f t="shared" si="14"/>
        <v>512</v>
      </c>
      <c r="E102" s="1" t="s">
        <v>27</v>
      </c>
      <c r="F102" s="1" t="s">
        <v>82</v>
      </c>
      <c r="G102" s="1" t="s">
        <v>89</v>
      </c>
      <c r="H102" s="1" t="s">
        <v>90</v>
      </c>
      <c r="I102">
        <v>201403</v>
      </c>
      <c r="J102" t="str">
        <f t="shared" si="15"/>
        <v>2014</v>
      </c>
      <c r="K102" s="2">
        <v>89030.63</v>
      </c>
      <c r="L102">
        <f t="shared" si="16"/>
        <v>-22257.657500000001</v>
      </c>
      <c r="M102" s="2">
        <f t="shared" si="17"/>
        <v>66772.972500000003</v>
      </c>
      <c r="N102">
        <f t="shared" si="18"/>
        <v>12686.864775</v>
      </c>
      <c r="O102">
        <f t="shared" si="19"/>
        <v>54086.107725000009</v>
      </c>
      <c r="P102" s="2" t="str">
        <f t="shared" si="20"/>
        <v>5120321 - TRIMBLE COUNTY 2 - GENERATION2014</v>
      </c>
    </row>
    <row r="103" spans="1:16" x14ac:dyDescent="0.25">
      <c r="A103" s="1" t="s">
        <v>5</v>
      </c>
      <c r="B103" s="1" t="s">
        <v>26</v>
      </c>
      <c r="C103" s="1" t="s">
        <v>10</v>
      </c>
      <c r="D103" s="5" t="str">
        <f t="shared" si="14"/>
        <v>512</v>
      </c>
      <c r="E103" s="1" t="s">
        <v>27</v>
      </c>
      <c r="F103" s="1" t="s">
        <v>82</v>
      </c>
      <c r="G103" s="1" t="s">
        <v>89</v>
      </c>
      <c r="H103" s="1" t="s">
        <v>90</v>
      </c>
      <c r="I103">
        <v>201404</v>
      </c>
      <c r="J103" t="str">
        <f t="shared" si="15"/>
        <v>2014</v>
      </c>
      <c r="K103" s="2">
        <v>31275.07</v>
      </c>
      <c r="L103">
        <f t="shared" si="16"/>
        <v>-7818.7674999999999</v>
      </c>
      <c r="M103" s="2">
        <f t="shared" si="17"/>
        <v>23456.302499999998</v>
      </c>
      <c r="N103">
        <f t="shared" si="18"/>
        <v>4456.6974749999999</v>
      </c>
      <c r="O103">
        <f t="shared" si="19"/>
        <v>18999.605025000001</v>
      </c>
      <c r="P103" s="2" t="str">
        <f t="shared" si="20"/>
        <v>5120321 - TRIMBLE COUNTY 2 - GENERATION2014</v>
      </c>
    </row>
    <row r="104" spans="1:16" x14ac:dyDescent="0.25">
      <c r="A104" s="1" t="s">
        <v>5</v>
      </c>
      <c r="B104" s="1" t="s">
        <v>26</v>
      </c>
      <c r="C104" s="1" t="s">
        <v>10</v>
      </c>
      <c r="D104" s="5" t="str">
        <f t="shared" si="14"/>
        <v>512</v>
      </c>
      <c r="E104" s="1" t="s">
        <v>27</v>
      </c>
      <c r="F104" s="1" t="s">
        <v>82</v>
      </c>
      <c r="G104" s="1" t="s">
        <v>89</v>
      </c>
      <c r="H104" s="1" t="s">
        <v>90</v>
      </c>
      <c r="I104">
        <v>201405</v>
      </c>
      <c r="J104" t="str">
        <f t="shared" si="15"/>
        <v>2014</v>
      </c>
      <c r="K104" s="2">
        <v>34597.870000000003</v>
      </c>
      <c r="L104">
        <f t="shared" si="16"/>
        <v>-8649.4675000000007</v>
      </c>
      <c r="M104" s="2">
        <f t="shared" si="17"/>
        <v>25948.402500000004</v>
      </c>
      <c r="N104">
        <f t="shared" si="18"/>
        <v>4930.1964750000006</v>
      </c>
      <c r="O104">
        <f t="shared" si="19"/>
        <v>21018.206025000003</v>
      </c>
      <c r="P104" s="2" t="str">
        <f t="shared" si="20"/>
        <v>5120321 - TRIMBLE COUNTY 2 - GENERATION2014</v>
      </c>
    </row>
    <row r="105" spans="1:16" x14ac:dyDescent="0.25">
      <c r="A105" s="1" t="s">
        <v>5</v>
      </c>
      <c r="B105" s="1" t="s">
        <v>26</v>
      </c>
      <c r="C105" s="1" t="s">
        <v>10</v>
      </c>
      <c r="D105" s="5" t="str">
        <f t="shared" si="14"/>
        <v>512</v>
      </c>
      <c r="E105" s="1" t="s">
        <v>27</v>
      </c>
      <c r="F105" s="1" t="s">
        <v>82</v>
      </c>
      <c r="G105" s="1" t="s">
        <v>89</v>
      </c>
      <c r="H105" s="1" t="s">
        <v>90</v>
      </c>
      <c r="I105">
        <v>201501</v>
      </c>
      <c r="J105" t="str">
        <f t="shared" si="15"/>
        <v>2015</v>
      </c>
      <c r="K105" s="2">
        <v>19656.13</v>
      </c>
      <c r="L105">
        <f t="shared" si="16"/>
        <v>-4914.0325000000003</v>
      </c>
      <c r="M105" s="2">
        <f t="shared" si="17"/>
        <v>14742.0975</v>
      </c>
      <c r="N105">
        <f t="shared" si="18"/>
        <v>2800.998525</v>
      </c>
      <c r="O105">
        <f t="shared" si="19"/>
        <v>11941.098975000001</v>
      </c>
      <c r="P105" s="2" t="str">
        <f t="shared" si="20"/>
        <v>5120321 - TRIMBLE COUNTY 2 - GENERATION2015</v>
      </c>
    </row>
    <row r="106" spans="1:16" x14ac:dyDescent="0.25">
      <c r="A106" s="1" t="s">
        <v>5</v>
      </c>
      <c r="B106" s="1" t="s">
        <v>26</v>
      </c>
      <c r="C106" s="1" t="s">
        <v>10</v>
      </c>
      <c r="D106" s="5" t="str">
        <f t="shared" si="14"/>
        <v>512</v>
      </c>
      <c r="E106" s="1" t="s">
        <v>27</v>
      </c>
      <c r="F106" s="1" t="s">
        <v>82</v>
      </c>
      <c r="G106" s="1" t="s">
        <v>89</v>
      </c>
      <c r="H106" s="1" t="s">
        <v>90</v>
      </c>
      <c r="I106">
        <v>201503</v>
      </c>
      <c r="J106" t="str">
        <f t="shared" si="15"/>
        <v>2015</v>
      </c>
      <c r="K106" s="2">
        <v>1080.1199999999999</v>
      </c>
      <c r="L106">
        <f t="shared" si="16"/>
        <v>-270.02999999999997</v>
      </c>
      <c r="M106" s="2">
        <f t="shared" si="17"/>
        <v>810.08999999999992</v>
      </c>
      <c r="N106">
        <f t="shared" si="18"/>
        <v>153.91709999999998</v>
      </c>
      <c r="O106">
        <f t="shared" si="19"/>
        <v>656.17290000000003</v>
      </c>
      <c r="P106" s="2" t="str">
        <f t="shared" si="20"/>
        <v>5120321 - TRIMBLE COUNTY 2 - GENERATION2015</v>
      </c>
    </row>
    <row r="107" spans="1:16" x14ac:dyDescent="0.25">
      <c r="A107" s="1" t="s">
        <v>5</v>
      </c>
      <c r="B107" s="1" t="s">
        <v>26</v>
      </c>
      <c r="C107" s="1" t="s">
        <v>10</v>
      </c>
      <c r="D107" s="5" t="str">
        <f t="shared" si="14"/>
        <v>512</v>
      </c>
      <c r="E107" s="1" t="s">
        <v>27</v>
      </c>
      <c r="F107" s="1" t="s">
        <v>82</v>
      </c>
      <c r="G107" s="1" t="s">
        <v>89</v>
      </c>
      <c r="H107" s="1" t="s">
        <v>90</v>
      </c>
      <c r="I107">
        <v>201504</v>
      </c>
      <c r="J107" t="str">
        <f t="shared" si="15"/>
        <v>2015</v>
      </c>
      <c r="K107" s="2">
        <v>3551.32</v>
      </c>
      <c r="L107">
        <f t="shared" si="16"/>
        <v>-887.83</v>
      </c>
      <c r="M107" s="2">
        <f t="shared" si="17"/>
        <v>2663.4900000000002</v>
      </c>
      <c r="N107">
        <f t="shared" si="18"/>
        <v>506.06310000000008</v>
      </c>
      <c r="O107">
        <f t="shared" si="19"/>
        <v>2157.4269000000004</v>
      </c>
      <c r="P107" s="2" t="str">
        <f t="shared" si="20"/>
        <v>5120321 - TRIMBLE COUNTY 2 - GENERATION2015</v>
      </c>
    </row>
    <row r="108" spans="1:16" x14ac:dyDescent="0.25">
      <c r="A108" s="1" t="s">
        <v>5</v>
      </c>
      <c r="B108" s="1" t="s">
        <v>26</v>
      </c>
      <c r="C108" s="1" t="s">
        <v>10</v>
      </c>
      <c r="D108" s="5" t="str">
        <f t="shared" si="14"/>
        <v>512</v>
      </c>
      <c r="E108" s="1" t="s">
        <v>27</v>
      </c>
      <c r="F108" s="1" t="s">
        <v>82</v>
      </c>
      <c r="G108" s="1" t="s">
        <v>89</v>
      </c>
      <c r="H108" s="1" t="s">
        <v>90</v>
      </c>
      <c r="I108">
        <v>201602</v>
      </c>
      <c r="J108" t="str">
        <f t="shared" si="15"/>
        <v>2016</v>
      </c>
      <c r="K108" s="2">
        <v>19573.189999999999</v>
      </c>
      <c r="L108">
        <f t="shared" si="16"/>
        <v>-4893.2974999999997</v>
      </c>
      <c r="M108" s="2">
        <f t="shared" si="17"/>
        <v>14679.892499999998</v>
      </c>
      <c r="N108">
        <f t="shared" si="18"/>
        <v>2789.1795749999997</v>
      </c>
      <c r="O108">
        <f t="shared" si="19"/>
        <v>11890.712925</v>
      </c>
      <c r="P108" s="2" t="str">
        <f t="shared" si="20"/>
        <v>5120321 - TRIMBLE COUNTY 2 - GENERATION2016</v>
      </c>
    </row>
    <row r="109" spans="1:16" x14ac:dyDescent="0.25">
      <c r="A109" s="1" t="s">
        <v>5</v>
      </c>
      <c r="B109" s="1" t="s">
        <v>26</v>
      </c>
      <c r="C109" s="1" t="s">
        <v>10</v>
      </c>
      <c r="D109" s="5" t="str">
        <f t="shared" si="14"/>
        <v>512</v>
      </c>
      <c r="E109" s="1" t="s">
        <v>27</v>
      </c>
      <c r="F109" s="1" t="s">
        <v>82</v>
      </c>
      <c r="G109" s="1" t="s">
        <v>89</v>
      </c>
      <c r="H109" s="1" t="s">
        <v>90</v>
      </c>
      <c r="I109">
        <v>201603</v>
      </c>
      <c r="J109" t="str">
        <f t="shared" si="15"/>
        <v>2016</v>
      </c>
      <c r="K109" s="2">
        <v>1866.48</v>
      </c>
      <c r="L109">
        <f t="shared" si="16"/>
        <v>-466.62</v>
      </c>
      <c r="M109" s="2">
        <f t="shared" si="17"/>
        <v>1399.8600000000001</v>
      </c>
      <c r="N109">
        <f t="shared" si="18"/>
        <v>265.97340000000003</v>
      </c>
      <c r="O109">
        <f t="shared" si="19"/>
        <v>1133.8866000000003</v>
      </c>
      <c r="P109" s="2" t="str">
        <f t="shared" si="20"/>
        <v>5120321 - TRIMBLE COUNTY 2 - GENERATION2016</v>
      </c>
    </row>
    <row r="110" spans="1:16" x14ac:dyDescent="0.25">
      <c r="A110" s="1" t="s">
        <v>5</v>
      </c>
      <c r="B110" s="1" t="s">
        <v>26</v>
      </c>
      <c r="C110" s="1" t="s">
        <v>10</v>
      </c>
      <c r="D110" s="5" t="str">
        <f t="shared" si="14"/>
        <v>512</v>
      </c>
      <c r="E110" s="1" t="s">
        <v>27</v>
      </c>
      <c r="F110" s="1" t="s">
        <v>82</v>
      </c>
      <c r="G110" s="1" t="s">
        <v>89</v>
      </c>
      <c r="H110" s="1" t="s">
        <v>90</v>
      </c>
      <c r="I110">
        <v>201604</v>
      </c>
      <c r="J110" t="str">
        <f t="shared" si="15"/>
        <v>2016</v>
      </c>
      <c r="K110" s="2">
        <v>3594.45</v>
      </c>
      <c r="L110">
        <f t="shared" si="16"/>
        <v>-898.61249999999995</v>
      </c>
      <c r="M110" s="2">
        <f t="shared" si="17"/>
        <v>2695.8374999999996</v>
      </c>
      <c r="N110">
        <f t="shared" si="18"/>
        <v>512.20912499999997</v>
      </c>
      <c r="O110">
        <f t="shared" si="19"/>
        <v>2183.6283749999998</v>
      </c>
      <c r="P110" s="2" t="str">
        <f t="shared" si="20"/>
        <v>5120321 - TRIMBLE COUNTY 2 - GENERATION2016</v>
      </c>
    </row>
    <row r="111" spans="1:16" x14ac:dyDescent="0.25">
      <c r="A111" s="1" t="s">
        <v>5</v>
      </c>
      <c r="B111" s="1" t="s">
        <v>26</v>
      </c>
      <c r="C111" s="1" t="s">
        <v>10</v>
      </c>
      <c r="D111" s="5" t="str">
        <f t="shared" si="14"/>
        <v>512</v>
      </c>
      <c r="E111" s="1" t="s">
        <v>27</v>
      </c>
      <c r="F111" s="1" t="s">
        <v>82</v>
      </c>
      <c r="G111" s="1" t="s">
        <v>89</v>
      </c>
      <c r="H111" s="1" t="s">
        <v>90</v>
      </c>
      <c r="I111">
        <v>201605</v>
      </c>
      <c r="J111" t="str">
        <f t="shared" si="15"/>
        <v>2016</v>
      </c>
      <c r="K111" s="2">
        <v>28709.759999999998</v>
      </c>
      <c r="L111">
        <f t="shared" si="16"/>
        <v>-7177.44</v>
      </c>
      <c r="M111" s="2">
        <f t="shared" si="17"/>
        <v>21532.32</v>
      </c>
      <c r="N111">
        <f t="shared" si="18"/>
        <v>4091.1408000000001</v>
      </c>
      <c r="O111">
        <f t="shared" si="19"/>
        <v>17441.179200000002</v>
      </c>
      <c r="P111" s="2" t="str">
        <f t="shared" si="20"/>
        <v>5120321 - TRIMBLE COUNTY 2 - GENERATION2016</v>
      </c>
    </row>
    <row r="112" spans="1:16" x14ac:dyDescent="0.25">
      <c r="A112" s="1" t="s">
        <v>5</v>
      </c>
      <c r="B112" s="1" t="s">
        <v>26</v>
      </c>
      <c r="C112" s="1" t="s">
        <v>10</v>
      </c>
      <c r="D112" s="5" t="str">
        <f t="shared" si="14"/>
        <v>512</v>
      </c>
      <c r="E112" s="1" t="s">
        <v>27</v>
      </c>
      <c r="F112" s="1" t="s">
        <v>82</v>
      </c>
      <c r="G112" s="1" t="s">
        <v>89</v>
      </c>
      <c r="H112" s="1" t="s">
        <v>90</v>
      </c>
      <c r="I112">
        <v>201606</v>
      </c>
      <c r="J112" t="str">
        <f t="shared" si="15"/>
        <v>2016</v>
      </c>
      <c r="K112" s="2">
        <v>5025.01</v>
      </c>
      <c r="L112">
        <f t="shared" si="16"/>
        <v>-1256.2525000000001</v>
      </c>
      <c r="M112" s="2">
        <f t="shared" si="17"/>
        <v>3768.7575000000002</v>
      </c>
      <c r="N112">
        <f t="shared" si="18"/>
        <v>716.06392500000004</v>
      </c>
      <c r="O112">
        <f t="shared" si="19"/>
        <v>3052.6935750000002</v>
      </c>
      <c r="P112" s="2" t="str">
        <f t="shared" si="20"/>
        <v>5120321 - TRIMBLE COUNTY 2 - GENERATION2016</v>
      </c>
    </row>
    <row r="113" spans="1:16" x14ac:dyDescent="0.25">
      <c r="A113" s="1" t="s">
        <v>5</v>
      </c>
      <c r="B113" s="1" t="s">
        <v>26</v>
      </c>
      <c r="C113" s="1" t="s">
        <v>10</v>
      </c>
      <c r="D113" s="5" t="str">
        <f t="shared" si="14"/>
        <v>512</v>
      </c>
      <c r="E113" s="1" t="s">
        <v>27</v>
      </c>
      <c r="F113" s="1" t="s">
        <v>82</v>
      </c>
      <c r="G113" s="1" t="s">
        <v>89</v>
      </c>
      <c r="H113" s="1" t="s">
        <v>90</v>
      </c>
      <c r="I113">
        <v>201607</v>
      </c>
      <c r="J113" t="str">
        <f t="shared" si="15"/>
        <v>2016</v>
      </c>
      <c r="K113" s="2">
        <v>-70012.039999999994</v>
      </c>
      <c r="L113">
        <f t="shared" si="16"/>
        <v>17503.009999999998</v>
      </c>
      <c r="M113" s="2">
        <f t="shared" si="17"/>
        <v>-52509.03</v>
      </c>
      <c r="N113">
        <f t="shared" si="18"/>
        <v>-9976.7157000000007</v>
      </c>
      <c r="O113">
        <f t="shared" si="19"/>
        <v>-42532.314300000005</v>
      </c>
      <c r="P113" s="2" t="str">
        <f t="shared" si="20"/>
        <v>5120321 - TRIMBLE COUNTY 2 - GENERATION2016</v>
      </c>
    </row>
    <row r="114" spans="1:16" x14ac:dyDescent="0.25">
      <c r="A114" s="1" t="s">
        <v>5</v>
      </c>
      <c r="B114" s="1" t="s">
        <v>26</v>
      </c>
      <c r="C114" s="1" t="s">
        <v>10</v>
      </c>
      <c r="D114" s="5" t="str">
        <f t="shared" si="14"/>
        <v>512</v>
      </c>
      <c r="E114" s="1" t="s">
        <v>27</v>
      </c>
      <c r="F114" s="1" t="s">
        <v>82</v>
      </c>
      <c r="G114" s="1" t="s">
        <v>89</v>
      </c>
      <c r="H114" s="1" t="s">
        <v>90</v>
      </c>
      <c r="I114">
        <v>201608</v>
      </c>
      <c r="J114" t="str">
        <f t="shared" si="15"/>
        <v>2016</v>
      </c>
      <c r="K114" s="2">
        <v>250.46</v>
      </c>
      <c r="L114">
        <f t="shared" si="16"/>
        <v>-62.615000000000002</v>
      </c>
      <c r="M114" s="2">
        <f t="shared" si="17"/>
        <v>187.845</v>
      </c>
      <c r="N114">
        <f t="shared" si="18"/>
        <v>35.690550000000002</v>
      </c>
      <c r="O114">
        <f t="shared" si="19"/>
        <v>152.15445</v>
      </c>
      <c r="P114" s="2" t="str">
        <f t="shared" si="20"/>
        <v>5120321 - TRIMBLE COUNTY 2 - GENERATION2016</v>
      </c>
    </row>
    <row r="115" spans="1:16" x14ac:dyDescent="0.25">
      <c r="A115" s="1" t="s">
        <v>5</v>
      </c>
      <c r="B115" s="1" t="s">
        <v>26</v>
      </c>
      <c r="C115" s="1" t="s">
        <v>10</v>
      </c>
      <c r="D115" s="5" t="str">
        <f t="shared" si="14"/>
        <v>512</v>
      </c>
      <c r="E115" s="1" t="s">
        <v>27</v>
      </c>
      <c r="F115" s="1" t="s">
        <v>82</v>
      </c>
      <c r="G115" s="1" t="s">
        <v>89</v>
      </c>
      <c r="H115" s="1" t="s">
        <v>90</v>
      </c>
      <c r="I115">
        <v>201611</v>
      </c>
      <c r="J115" t="str">
        <f t="shared" si="15"/>
        <v>2016</v>
      </c>
      <c r="K115" s="2">
        <v>431.6</v>
      </c>
      <c r="L115">
        <f t="shared" si="16"/>
        <v>-107.9</v>
      </c>
      <c r="M115" s="2">
        <f t="shared" si="17"/>
        <v>323.70000000000005</v>
      </c>
      <c r="N115">
        <f t="shared" si="18"/>
        <v>61.503000000000007</v>
      </c>
      <c r="O115">
        <f t="shared" si="19"/>
        <v>262.19700000000006</v>
      </c>
      <c r="P115" s="2" t="str">
        <f t="shared" si="20"/>
        <v>5120321 - TRIMBLE COUNTY 2 - GENERATION2016</v>
      </c>
    </row>
    <row r="116" spans="1:16" x14ac:dyDescent="0.25">
      <c r="A116" s="1" t="s">
        <v>5</v>
      </c>
      <c r="B116" s="1" t="s">
        <v>26</v>
      </c>
      <c r="C116" s="1" t="s">
        <v>29</v>
      </c>
      <c r="D116" s="5" t="str">
        <f t="shared" si="14"/>
        <v>512</v>
      </c>
      <c r="E116" s="1" t="s">
        <v>27</v>
      </c>
      <c r="F116" s="1" t="s">
        <v>82</v>
      </c>
      <c r="G116" s="1" t="s">
        <v>89</v>
      </c>
      <c r="H116" s="1" t="s">
        <v>90</v>
      </c>
      <c r="I116">
        <v>201203</v>
      </c>
      <c r="J116" t="str">
        <f t="shared" si="15"/>
        <v>2012</v>
      </c>
      <c r="K116" s="2">
        <v>2598.64</v>
      </c>
      <c r="L116">
        <f t="shared" si="16"/>
        <v>-649.66</v>
      </c>
      <c r="M116" s="2">
        <f t="shared" si="17"/>
        <v>1948.98</v>
      </c>
      <c r="N116">
        <f t="shared" si="18"/>
        <v>370.30619999999999</v>
      </c>
      <c r="O116">
        <f t="shared" si="19"/>
        <v>1578.6738</v>
      </c>
      <c r="P116" s="2" t="str">
        <f t="shared" si="20"/>
        <v>5120321 - TRIMBLE COUNTY 2 - GENERATION2012</v>
      </c>
    </row>
    <row r="117" spans="1:16" x14ac:dyDescent="0.25">
      <c r="A117" s="1" t="s">
        <v>5</v>
      </c>
      <c r="B117" s="1" t="s">
        <v>26</v>
      </c>
      <c r="C117" s="1" t="s">
        <v>29</v>
      </c>
      <c r="D117" s="5" t="str">
        <f t="shared" si="14"/>
        <v>512</v>
      </c>
      <c r="E117" s="1" t="s">
        <v>27</v>
      </c>
      <c r="F117" s="1" t="s">
        <v>82</v>
      </c>
      <c r="G117" s="1" t="s">
        <v>89</v>
      </c>
      <c r="H117" s="1" t="s">
        <v>90</v>
      </c>
      <c r="I117">
        <v>201204</v>
      </c>
      <c r="J117" t="str">
        <f t="shared" si="15"/>
        <v>2012</v>
      </c>
      <c r="K117" s="2">
        <v>6246.62</v>
      </c>
      <c r="L117">
        <f t="shared" si="16"/>
        <v>-1561.655</v>
      </c>
      <c r="M117" s="2">
        <f t="shared" si="17"/>
        <v>4684.9650000000001</v>
      </c>
      <c r="N117">
        <f t="shared" si="18"/>
        <v>890.14335000000005</v>
      </c>
      <c r="O117">
        <f t="shared" si="19"/>
        <v>3794.8216500000003</v>
      </c>
      <c r="P117" s="2" t="str">
        <f t="shared" si="20"/>
        <v>5120321 - TRIMBLE COUNTY 2 - GENERATION2012</v>
      </c>
    </row>
    <row r="118" spans="1:16" x14ac:dyDescent="0.25">
      <c r="A118" s="1" t="s">
        <v>5</v>
      </c>
      <c r="B118" s="1" t="s">
        <v>26</v>
      </c>
      <c r="C118" s="1" t="s">
        <v>29</v>
      </c>
      <c r="D118" s="5" t="str">
        <f t="shared" si="14"/>
        <v>512</v>
      </c>
      <c r="E118" s="1" t="s">
        <v>27</v>
      </c>
      <c r="F118" s="1" t="s">
        <v>82</v>
      </c>
      <c r="G118" s="1" t="s">
        <v>89</v>
      </c>
      <c r="H118" s="1" t="s">
        <v>90</v>
      </c>
      <c r="I118">
        <v>201205</v>
      </c>
      <c r="J118" t="str">
        <f t="shared" si="15"/>
        <v>2012</v>
      </c>
      <c r="K118" s="2">
        <v>8911.93</v>
      </c>
      <c r="L118">
        <f t="shared" si="16"/>
        <v>-2227.9825000000001</v>
      </c>
      <c r="M118" s="2">
        <f t="shared" si="17"/>
        <v>6683.9475000000002</v>
      </c>
      <c r="N118">
        <f t="shared" si="18"/>
        <v>1269.9500250000001</v>
      </c>
      <c r="O118">
        <f t="shared" si="19"/>
        <v>5413.9974750000001</v>
      </c>
      <c r="P118" s="2" t="str">
        <f t="shared" si="20"/>
        <v>5120321 - TRIMBLE COUNTY 2 - GENERATION2012</v>
      </c>
    </row>
    <row r="119" spans="1:16" x14ac:dyDescent="0.25">
      <c r="A119" s="1" t="s">
        <v>5</v>
      </c>
      <c r="B119" s="1" t="s">
        <v>26</v>
      </c>
      <c r="C119" s="1" t="s">
        <v>21</v>
      </c>
      <c r="D119" s="5" t="str">
        <f t="shared" si="14"/>
        <v>512</v>
      </c>
      <c r="E119" s="1" t="s">
        <v>27</v>
      </c>
      <c r="F119" s="1" t="s">
        <v>82</v>
      </c>
      <c r="G119" s="1" t="s">
        <v>89</v>
      </c>
      <c r="H119" s="1" t="s">
        <v>90</v>
      </c>
      <c r="I119">
        <v>201203</v>
      </c>
      <c r="J119" t="str">
        <f t="shared" si="15"/>
        <v>2012</v>
      </c>
      <c r="K119" s="2">
        <v>222.14</v>
      </c>
      <c r="L119">
        <f t="shared" si="16"/>
        <v>-55.534999999999997</v>
      </c>
      <c r="M119" s="2">
        <f t="shared" si="17"/>
        <v>166.60499999999999</v>
      </c>
      <c r="N119">
        <f t="shared" si="18"/>
        <v>31.654949999999999</v>
      </c>
      <c r="O119">
        <f t="shared" si="19"/>
        <v>134.95005</v>
      </c>
      <c r="P119" s="2" t="str">
        <f t="shared" si="20"/>
        <v>5120321 - TRIMBLE COUNTY 2 - GENERATION2012</v>
      </c>
    </row>
    <row r="120" spans="1:16" x14ac:dyDescent="0.25">
      <c r="A120" s="1" t="s">
        <v>5</v>
      </c>
      <c r="B120" s="1" t="s">
        <v>26</v>
      </c>
      <c r="C120" s="1" t="s">
        <v>21</v>
      </c>
      <c r="D120" s="5" t="str">
        <f t="shared" si="14"/>
        <v>512</v>
      </c>
      <c r="E120" s="1" t="s">
        <v>27</v>
      </c>
      <c r="F120" s="1" t="s">
        <v>82</v>
      </c>
      <c r="G120" s="1" t="s">
        <v>89</v>
      </c>
      <c r="H120" s="1" t="s">
        <v>90</v>
      </c>
      <c r="I120">
        <v>201204</v>
      </c>
      <c r="J120" t="str">
        <f t="shared" si="15"/>
        <v>2012</v>
      </c>
      <c r="K120" s="2">
        <v>77857.87</v>
      </c>
      <c r="L120">
        <f t="shared" si="16"/>
        <v>-19464.467499999999</v>
      </c>
      <c r="M120" s="2">
        <f t="shared" si="17"/>
        <v>58393.402499999997</v>
      </c>
      <c r="N120">
        <f t="shared" si="18"/>
        <v>11094.746475</v>
      </c>
      <c r="O120">
        <f t="shared" si="19"/>
        <v>47298.656025000004</v>
      </c>
      <c r="P120" s="2" t="str">
        <f t="shared" si="20"/>
        <v>5120321 - TRIMBLE COUNTY 2 - GENERATION2012</v>
      </c>
    </row>
    <row r="121" spans="1:16" x14ac:dyDescent="0.25">
      <c r="A121" s="1" t="s">
        <v>5</v>
      </c>
      <c r="B121" s="1" t="s">
        <v>26</v>
      </c>
      <c r="C121" s="1" t="s">
        <v>21</v>
      </c>
      <c r="D121" s="5" t="str">
        <f t="shared" si="14"/>
        <v>512</v>
      </c>
      <c r="E121" s="1" t="s">
        <v>27</v>
      </c>
      <c r="F121" s="1" t="s">
        <v>82</v>
      </c>
      <c r="G121" s="1" t="s">
        <v>89</v>
      </c>
      <c r="H121" s="1" t="s">
        <v>90</v>
      </c>
      <c r="I121">
        <v>201205</v>
      </c>
      <c r="J121" t="str">
        <f t="shared" si="15"/>
        <v>2012</v>
      </c>
      <c r="K121" s="2">
        <v>4702.25</v>
      </c>
      <c r="L121">
        <f t="shared" si="16"/>
        <v>-1175.5625</v>
      </c>
      <c r="M121" s="2">
        <f t="shared" si="17"/>
        <v>3526.6875</v>
      </c>
      <c r="N121">
        <f t="shared" si="18"/>
        <v>670.07062500000006</v>
      </c>
      <c r="O121">
        <f t="shared" si="19"/>
        <v>2856.6168750000002</v>
      </c>
      <c r="P121" s="2" t="str">
        <f t="shared" si="20"/>
        <v>5120321 - TRIMBLE COUNTY 2 - GENERATION2012</v>
      </c>
    </row>
    <row r="122" spans="1:16" x14ac:dyDescent="0.25">
      <c r="A122" s="1" t="s">
        <v>5</v>
      </c>
      <c r="B122" s="1" t="s">
        <v>26</v>
      </c>
      <c r="C122" s="1" t="s">
        <v>21</v>
      </c>
      <c r="D122" s="5" t="str">
        <f t="shared" si="14"/>
        <v>512</v>
      </c>
      <c r="E122" s="1" t="s">
        <v>27</v>
      </c>
      <c r="F122" s="1" t="s">
        <v>82</v>
      </c>
      <c r="G122" s="1" t="s">
        <v>89</v>
      </c>
      <c r="H122" s="1" t="s">
        <v>90</v>
      </c>
      <c r="I122">
        <v>201206</v>
      </c>
      <c r="J122" t="str">
        <f t="shared" si="15"/>
        <v>2012</v>
      </c>
      <c r="K122" s="2">
        <v>18434</v>
      </c>
      <c r="L122">
        <f t="shared" si="16"/>
        <v>-4608.5</v>
      </c>
      <c r="M122" s="2">
        <f t="shared" si="17"/>
        <v>13825.5</v>
      </c>
      <c r="N122">
        <f t="shared" si="18"/>
        <v>2626.8450000000003</v>
      </c>
      <c r="O122">
        <f t="shared" si="19"/>
        <v>11198.655000000001</v>
      </c>
      <c r="P122" s="2" t="str">
        <f t="shared" si="20"/>
        <v>5120321 - TRIMBLE COUNTY 2 - GENERATION2012</v>
      </c>
    </row>
    <row r="123" spans="1:16" x14ac:dyDescent="0.25">
      <c r="A123" s="1" t="s">
        <v>5</v>
      </c>
      <c r="B123" s="1" t="s">
        <v>26</v>
      </c>
      <c r="C123" s="1" t="s">
        <v>11</v>
      </c>
      <c r="D123" s="5" t="str">
        <f t="shared" ref="D123:D166" si="21">LEFT(C123,3)</f>
        <v>512</v>
      </c>
      <c r="E123" s="1" t="s">
        <v>27</v>
      </c>
      <c r="F123" s="1" t="s">
        <v>82</v>
      </c>
      <c r="G123" s="1" t="s">
        <v>89</v>
      </c>
      <c r="H123" s="1" t="s">
        <v>90</v>
      </c>
      <c r="I123">
        <v>201203</v>
      </c>
      <c r="J123" t="str">
        <f t="shared" ref="J123:J166" si="22">LEFT(I123,4)</f>
        <v>2012</v>
      </c>
      <c r="K123" s="2">
        <v>96352.19</v>
      </c>
      <c r="L123">
        <f t="shared" ref="L123:L166" si="23">IF(LEFT(E123,4)="0311",(K123*-0.25),IF(LEFT(E123,4)="0321",(K123*-0.25),0))</f>
        <v>-24088.047500000001</v>
      </c>
      <c r="M123" s="2">
        <f t="shared" ref="M123:M166" si="24">+K123+L123</f>
        <v>72264.142500000002</v>
      </c>
      <c r="N123">
        <f t="shared" ref="N123:N166" si="25">IF(F123="LGE",M123,0)+IF(F123="Joint",M123*G123,0)</f>
        <v>13730.187075</v>
      </c>
      <c r="O123">
        <f t="shared" ref="O123:O166" si="26">IF(F123="KU",M123,0)+IF(F123="Joint",M123*H123,0)</f>
        <v>58533.955425000007</v>
      </c>
      <c r="P123" s="2" t="str">
        <f t="shared" ref="P123:P166" si="27">D123&amp;E123&amp;J123</f>
        <v>5120321 - TRIMBLE COUNTY 2 - GENERATION2012</v>
      </c>
    </row>
    <row r="124" spans="1:16" x14ac:dyDescent="0.25">
      <c r="A124" s="1" t="s">
        <v>5</v>
      </c>
      <c r="B124" s="1" t="s">
        <v>26</v>
      </c>
      <c r="C124" s="1" t="s">
        <v>11</v>
      </c>
      <c r="D124" s="5" t="str">
        <f t="shared" si="21"/>
        <v>512</v>
      </c>
      <c r="E124" s="1" t="s">
        <v>27</v>
      </c>
      <c r="F124" s="1" t="s">
        <v>82</v>
      </c>
      <c r="G124" s="1" t="s">
        <v>89</v>
      </c>
      <c r="H124" s="1" t="s">
        <v>90</v>
      </c>
      <c r="I124">
        <v>201204</v>
      </c>
      <c r="J124" t="str">
        <f t="shared" si="22"/>
        <v>2012</v>
      </c>
      <c r="K124" s="2">
        <v>913047.14</v>
      </c>
      <c r="L124">
        <f t="shared" si="23"/>
        <v>-228261.785</v>
      </c>
      <c r="M124" s="2">
        <f t="shared" si="24"/>
        <v>684785.35499999998</v>
      </c>
      <c r="N124">
        <f t="shared" si="25"/>
        <v>130109.21745</v>
      </c>
      <c r="O124">
        <f t="shared" si="26"/>
        <v>554676.13754999998</v>
      </c>
      <c r="P124" s="2" t="str">
        <f t="shared" si="27"/>
        <v>5120321 - TRIMBLE COUNTY 2 - GENERATION2012</v>
      </c>
    </row>
    <row r="125" spans="1:16" x14ac:dyDescent="0.25">
      <c r="A125" s="1" t="s">
        <v>5</v>
      </c>
      <c r="B125" s="1" t="s">
        <v>26</v>
      </c>
      <c r="C125" s="1" t="s">
        <v>11</v>
      </c>
      <c r="D125" s="5" t="str">
        <f t="shared" si="21"/>
        <v>512</v>
      </c>
      <c r="E125" s="1" t="s">
        <v>27</v>
      </c>
      <c r="F125" s="1" t="s">
        <v>82</v>
      </c>
      <c r="G125" s="1" t="s">
        <v>89</v>
      </c>
      <c r="H125" s="1" t="s">
        <v>90</v>
      </c>
      <c r="I125">
        <v>201205</v>
      </c>
      <c r="J125" t="str">
        <f t="shared" si="22"/>
        <v>2012</v>
      </c>
      <c r="K125" s="2">
        <v>228107.43</v>
      </c>
      <c r="L125">
        <f t="shared" si="23"/>
        <v>-57026.857499999998</v>
      </c>
      <c r="M125" s="2">
        <f t="shared" si="24"/>
        <v>171080.57250000001</v>
      </c>
      <c r="N125">
        <f t="shared" si="25"/>
        <v>32505.308775000001</v>
      </c>
      <c r="O125">
        <f t="shared" si="26"/>
        <v>138575.26372500003</v>
      </c>
      <c r="P125" s="2" t="str">
        <f t="shared" si="27"/>
        <v>5120321 - TRIMBLE COUNTY 2 - GENERATION2012</v>
      </c>
    </row>
    <row r="126" spans="1:16" x14ac:dyDescent="0.25">
      <c r="A126" s="1" t="s">
        <v>5</v>
      </c>
      <c r="B126" s="1" t="s">
        <v>26</v>
      </c>
      <c r="C126" s="1" t="s">
        <v>11</v>
      </c>
      <c r="D126" s="5" t="str">
        <f t="shared" si="21"/>
        <v>512</v>
      </c>
      <c r="E126" s="1" t="s">
        <v>27</v>
      </c>
      <c r="F126" s="1" t="s">
        <v>82</v>
      </c>
      <c r="G126" s="1" t="s">
        <v>89</v>
      </c>
      <c r="H126" s="1" t="s">
        <v>90</v>
      </c>
      <c r="I126">
        <v>201206</v>
      </c>
      <c r="J126" t="str">
        <f t="shared" si="22"/>
        <v>2012</v>
      </c>
      <c r="K126" s="2">
        <v>-163606.53</v>
      </c>
      <c r="L126">
        <f t="shared" si="23"/>
        <v>40901.6325</v>
      </c>
      <c r="M126" s="2">
        <f t="shared" si="24"/>
        <v>-122704.89749999999</v>
      </c>
      <c r="N126">
        <f t="shared" si="25"/>
        <v>-23313.930525</v>
      </c>
      <c r="O126">
        <f t="shared" si="26"/>
        <v>-99390.966975000003</v>
      </c>
      <c r="P126" s="2" t="str">
        <f t="shared" si="27"/>
        <v>5120321 - TRIMBLE COUNTY 2 - GENERATION2012</v>
      </c>
    </row>
    <row r="127" spans="1:16" x14ac:dyDescent="0.25">
      <c r="A127" s="1" t="s">
        <v>5</v>
      </c>
      <c r="B127" s="1" t="s">
        <v>26</v>
      </c>
      <c r="C127" s="1" t="s">
        <v>11</v>
      </c>
      <c r="D127" s="5" t="str">
        <f t="shared" si="21"/>
        <v>512</v>
      </c>
      <c r="E127" s="1" t="s">
        <v>27</v>
      </c>
      <c r="F127" s="1" t="s">
        <v>82</v>
      </c>
      <c r="G127" s="1" t="s">
        <v>89</v>
      </c>
      <c r="H127" s="1" t="s">
        <v>90</v>
      </c>
      <c r="I127">
        <v>201207</v>
      </c>
      <c r="J127" t="str">
        <f t="shared" si="22"/>
        <v>2012</v>
      </c>
      <c r="K127" s="2">
        <v>-299216.67</v>
      </c>
      <c r="L127">
        <f t="shared" si="23"/>
        <v>74804.167499999996</v>
      </c>
      <c r="M127" s="2">
        <f t="shared" si="24"/>
        <v>-224412.5025</v>
      </c>
      <c r="N127">
        <f t="shared" si="25"/>
        <v>-42638.375475000001</v>
      </c>
      <c r="O127">
        <f t="shared" si="26"/>
        <v>-181774.12702500002</v>
      </c>
      <c r="P127" s="2" t="str">
        <f t="shared" si="27"/>
        <v>5120321 - TRIMBLE COUNTY 2 - GENERATION2012</v>
      </c>
    </row>
    <row r="128" spans="1:16" x14ac:dyDescent="0.25">
      <c r="A128" s="1" t="s">
        <v>5</v>
      </c>
      <c r="B128" s="1" t="s">
        <v>26</v>
      </c>
      <c r="C128" s="1" t="s">
        <v>11</v>
      </c>
      <c r="D128" s="5" t="str">
        <f t="shared" si="21"/>
        <v>512</v>
      </c>
      <c r="E128" s="1" t="s">
        <v>27</v>
      </c>
      <c r="F128" s="1" t="s">
        <v>82</v>
      </c>
      <c r="G128" s="1" t="s">
        <v>89</v>
      </c>
      <c r="H128" s="1" t="s">
        <v>90</v>
      </c>
      <c r="I128">
        <v>201208</v>
      </c>
      <c r="J128" t="str">
        <f t="shared" si="22"/>
        <v>2012</v>
      </c>
      <c r="K128" s="2">
        <v>-39559.64</v>
      </c>
      <c r="L128">
        <f t="shared" si="23"/>
        <v>9889.91</v>
      </c>
      <c r="M128" s="2">
        <f t="shared" si="24"/>
        <v>-29669.73</v>
      </c>
      <c r="N128">
        <f t="shared" si="25"/>
        <v>-5637.2487000000001</v>
      </c>
      <c r="O128">
        <f t="shared" si="26"/>
        <v>-24032.481299999999</v>
      </c>
      <c r="P128" s="2" t="str">
        <f t="shared" si="27"/>
        <v>5120321 - TRIMBLE COUNTY 2 - GENERATION2012</v>
      </c>
    </row>
    <row r="129" spans="1:16" x14ac:dyDescent="0.25">
      <c r="A129" s="1" t="s">
        <v>5</v>
      </c>
      <c r="B129" s="1" t="s">
        <v>26</v>
      </c>
      <c r="C129" s="1" t="s">
        <v>11</v>
      </c>
      <c r="D129" s="5" t="str">
        <f t="shared" si="21"/>
        <v>512</v>
      </c>
      <c r="E129" s="1" t="s">
        <v>27</v>
      </c>
      <c r="F129" s="1" t="s">
        <v>82</v>
      </c>
      <c r="G129" s="1" t="s">
        <v>89</v>
      </c>
      <c r="H129" s="1" t="s">
        <v>90</v>
      </c>
      <c r="I129">
        <v>201209</v>
      </c>
      <c r="J129" t="str">
        <f t="shared" si="22"/>
        <v>2012</v>
      </c>
      <c r="K129" s="2">
        <v>-52948.56</v>
      </c>
      <c r="L129">
        <f t="shared" si="23"/>
        <v>13237.14</v>
      </c>
      <c r="M129" s="2">
        <f t="shared" si="24"/>
        <v>-39711.42</v>
      </c>
      <c r="N129">
        <f t="shared" si="25"/>
        <v>-7545.1697999999997</v>
      </c>
      <c r="O129">
        <f t="shared" si="26"/>
        <v>-32166.250200000002</v>
      </c>
      <c r="P129" s="2" t="str">
        <f t="shared" si="27"/>
        <v>5120321 - TRIMBLE COUNTY 2 - GENERATION2012</v>
      </c>
    </row>
    <row r="130" spans="1:16" x14ac:dyDescent="0.25">
      <c r="A130" s="1" t="s">
        <v>5</v>
      </c>
      <c r="B130" s="1" t="s">
        <v>26</v>
      </c>
      <c r="C130" s="1" t="s">
        <v>11</v>
      </c>
      <c r="D130" s="5" t="str">
        <f t="shared" si="21"/>
        <v>512</v>
      </c>
      <c r="E130" s="1" t="s">
        <v>27</v>
      </c>
      <c r="F130" s="1" t="s">
        <v>82</v>
      </c>
      <c r="G130" s="1" t="s">
        <v>89</v>
      </c>
      <c r="H130" s="1" t="s">
        <v>90</v>
      </c>
      <c r="I130">
        <v>201305</v>
      </c>
      <c r="J130" t="str">
        <f t="shared" si="22"/>
        <v>2013</v>
      </c>
      <c r="K130" s="2">
        <v>3137.33</v>
      </c>
      <c r="L130">
        <f t="shared" si="23"/>
        <v>-784.33249999999998</v>
      </c>
      <c r="M130" s="2">
        <f t="shared" si="24"/>
        <v>2352.9974999999999</v>
      </c>
      <c r="N130">
        <f t="shared" si="25"/>
        <v>447.069525</v>
      </c>
      <c r="O130">
        <f t="shared" si="26"/>
        <v>1905.9279750000001</v>
      </c>
      <c r="P130" s="2" t="str">
        <f t="shared" si="27"/>
        <v>5120321 - TRIMBLE COUNTY 2 - GENERATION2013</v>
      </c>
    </row>
    <row r="131" spans="1:16" x14ac:dyDescent="0.25">
      <c r="A131" s="1" t="s">
        <v>5</v>
      </c>
      <c r="B131" s="1" t="s">
        <v>26</v>
      </c>
      <c r="C131" s="1" t="s">
        <v>11</v>
      </c>
      <c r="D131" s="5" t="str">
        <f t="shared" si="21"/>
        <v>512</v>
      </c>
      <c r="E131" s="1" t="s">
        <v>27</v>
      </c>
      <c r="F131" s="1" t="s">
        <v>82</v>
      </c>
      <c r="G131" s="1" t="s">
        <v>89</v>
      </c>
      <c r="H131" s="1" t="s">
        <v>90</v>
      </c>
      <c r="I131">
        <v>201308</v>
      </c>
      <c r="J131" t="str">
        <f t="shared" si="22"/>
        <v>2013</v>
      </c>
      <c r="K131" s="2">
        <v>600</v>
      </c>
      <c r="L131">
        <f t="shared" si="23"/>
        <v>-150</v>
      </c>
      <c r="M131" s="2">
        <f t="shared" si="24"/>
        <v>450</v>
      </c>
      <c r="N131">
        <f t="shared" si="25"/>
        <v>85.5</v>
      </c>
      <c r="O131">
        <f t="shared" si="26"/>
        <v>364.5</v>
      </c>
      <c r="P131" s="2" t="str">
        <f t="shared" si="27"/>
        <v>5120321 - TRIMBLE COUNTY 2 - GENERATION2013</v>
      </c>
    </row>
    <row r="132" spans="1:16" x14ac:dyDescent="0.25">
      <c r="A132" s="1" t="s">
        <v>5</v>
      </c>
      <c r="B132" s="1" t="s">
        <v>26</v>
      </c>
      <c r="C132" s="1" t="s">
        <v>11</v>
      </c>
      <c r="D132" s="5" t="str">
        <f t="shared" si="21"/>
        <v>512</v>
      </c>
      <c r="E132" s="1" t="s">
        <v>27</v>
      </c>
      <c r="F132" s="1" t="s">
        <v>82</v>
      </c>
      <c r="G132" s="1" t="s">
        <v>89</v>
      </c>
      <c r="H132" s="1" t="s">
        <v>90</v>
      </c>
      <c r="I132">
        <v>201402</v>
      </c>
      <c r="J132" t="str">
        <f t="shared" si="22"/>
        <v>2014</v>
      </c>
      <c r="K132" s="2">
        <v>222511.31</v>
      </c>
      <c r="L132">
        <f t="shared" si="23"/>
        <v>-55627.827499999999</v>
      </c>
      <c r="M132" s="2">
        <f t="shared" si="24"/>
        <v>166883.48249999998</v>
      </c>
      <c r="N132">
        <f t="shared" si="25"/>
        <v>31707.861674999996</v>
      </c>
      <c r="O132">
        <f t="shared" si="26"/>
        <v>135175.62082499999</v>
      </c>
      <c r="P132" s="2" t="str">
        <f t="shared" si="27"/>
        <v>5120321 - TRIMBLE COUNTY 2 - GENERATION2014</v>
      </c>
    </row>
    <row r="133" spans="1:16" x14ac:dyDescent="0.25">
      <c r="A133" s="1" t="s">
        <v>5</v>
      </c>
      <c r="B133" s="1" t="s">
        <v>26</v>
      </c>
      <c r="C133" s="1" t="s">
        <v>11</v>
      </c>
      <c r="D133" s="5" t="str">
        <f t="shared" si="21"/>
        <v>512</v>
      </c>
      <c r="E133" s="1" t="s">
        <v>27</v>
      </c>
      <c r="F133" s="1" t="s">
        <v>82</v>
      </c>
      <c r="G133" s="1" t="s">
        <v>89</v>
      </c>
      <c r="H133" s="1" t="s">
        <v>90</v>
      </c>
      <c r="I133">
        <v>201403</v>
      </c>
      <c r="J133" t="str">
        <f t="shared" si="22"/>
        <v>2014</v>
      </c>
      <c r="K133" s="2">
        <v>851029.37</v>
      </c>
      <c r="L133">
        <f t="shared" si="23"/>
        <v>-212757.3425</v>
      </c>
      <c r="M133" s="2">
        <f t="shared" si="24"/>
        <v>638272.02749999997</v>
      </c>
      <c r="N133">
        <f t="shared" si="25"/>
        <v>121271.68522499999</v>
      </c>
      <c r="O133">
        <f t="shared" si="26"/>
        <v>517000.342275</v>
      </c>
      <c r="P133" s="2" t="str">
        <f t="shared" si="27"/>
        <v>5120321 - TRIMBLE COUNTY 2 - GENERATION2014</v>
      </c>
    </row>
    <row r="134" spans="1:16" x14ac:dyDescent="0.25">
      <c r="A134" s="1" t="s">
        <v>5</v>
      </c>
      <c r="B134" s="1" t="s">
        <v>26</v>
      </c>
      <c r="C134" s="1" t="s">
        <v>11</v>
      </c>
      <c r="D134" s="5" t="str">
        <f t="shared" si="21"/>
        <v>512</v>
      </c>
      <c r="E134" s="1" t="s">
        <v>27</v>
      </c>
      <c r="F134" s="1" t="s">
        <v>82</v>
      </c>
      <c r="G134" s="1" t="s">
        <v>89</v>
      </c>
      <c r="H134" s="1" t="s">
        <v>90</v>
      </c>
      <c r="I134">
        <v>201404</v>
      </c>
      <c r="J134" t="str">
        <f t="shared" si="22"/>
        <v>2014</v>
      </c>
      <c r="K134" s="2">
        <v>647518.52</v>
      </c>
      <c r="L134">
        <f t="shared" si="23"/>
        <v>-161879.63</v>
      </c>
      <c r="M134" s="2">
        <f t="shared" si="24"/>
        <v>485638.89</v>
      </c>
      <c r="N134">
        <f t="shared" si="25"/>
        <v>92271.3891</v>
      </c>
      <c r="O134">
        <f t="shared" si="26"/>
        <v>393367.50090000004</v>
      </c>
      <c r="P134" s="2" t="str">
        <f t="shared" si="27"/>
        <v>5120321 - TRIMBLE COUNTY 2 - GENERATION2014</v>
      </c>
    </row>
    <row r="135" spans="1:16" x14ac:dyDescent="0.25">
      <c r="A135" s="1" t="s">
        <v>5</v>
      </c>
      <c r="B135" s="1" t="s">
        <v>26</v>
      </c>
      <c r="C135" s="1" t="s">
        <v>11</v>
      </c>
      <c r="D135" s="5" t="str">
        <f t="shared" si="21"/>
        <v>512</v>
      </c>
      <c r="E135" s="1" t="s">
        <v>27</v>
      </c>
      <c r="F135" s="1" t="s">
        <v>82</v>
      </c>
      <c r="G135" s="1" t="s">
        <v>89</v>
      </c>
      <c r="H135" s="1" t="s">
        <v>90</v>
      </c>
      <c r="I135">
        <v>201405</v>
      </c>
      <c r="J135" t="str">
        <f t="shared" si="22"/>
        <v>2014</v>
      </c>
      <c r="K135" s="2">
        <v>425476.46</v>
      </c>
      <c r="L135">
        <f t="shared" si="23"/>
        <v>-106369.11500000001</v>
      </c>
      <c r="M135" s="2">
        <f t="shared" si="24"/>
        <v>319107.34500000003</v>
      </c>
      <c r="N135">
        <f t="shared" si="25"/>
        <v>60630.395550000008</v>
      </c>
      <c r="O135">
        <f t="shared" si="26"/>
        <v>258476.94945000004</v>
      </c>
      <c r="P135" s="2" t="str">
        <f t="shared" si="27"/>
        <v>5120321 - TRIMBLE COUNTY 2 - GENERATION2014</v>
      </c>
    </row>
    <row r="136" spans="1:16" x14ac:dyDescent="0.25">
      <c r="A136" s="1" t="s">
        <v>5</v>
      </c>
      <c r="B136" s="1" t="s">
        <v>26</v>
      </c>
      <c r="C136" s="1" t="s">
        <v>11</v>
      </c>
      <c r="D136" s="5" t="str">
        <f t="shared" si="21"/>
        <v>512</v>
      </c>
      <c r="E136" s="1" t="s">
        <v>27</v>
      </c>
      <c r="F136" s="1" t="s">
        <v>82</v>
      </c>
      <c r="G136" s="1" t="s">
        <v>89</v>
      </c>
      <c r="H136" s="1" t="s">
        <v>90</v>
      </c>
      <c r="I136">
        <v>201406</v>
      </c>
      <c r="J136" t="str">
        <f t="shared" si="22"/>
        <v>2014</v>
      </c>
      <c r="K136" s="2">
        <v>667917.12</v>
      </c>
      <c r="L136">
        <f t="shared" si="23"/>
        <v>-166979.28</v>
      </c>
      <c r="M136" s="2">
        <f t="shared" si="24"/>
        <v>500937.83999999997</v>
      </c>
      <c r="N136">
        <f t="shared" si="25"/>
        <v>95178.189599999998</v>
      </c>
      <c r="O136">
        <f t="shared" si="26"/>
        <v>405759.65039999998</v>
      </c>
      <c r="P136" s="2" t="str">
        <f t="shared" si="27"/>
        <v>5120321 - TRIMBLE COUNTY 2 - GENERATION2014</v>
      </c>
    </row>
    <row r="137" spans="1:16" x14ac:dyDescent="0.25">
      <c r="A137" s="1" t="s">
        <v>5</v>
      </c>
      <c r="B137" s="1" t="s">
        <v>26</v>
      </c>
      <c r="C137" s="1" t="s">
        <v>11</v>
      </c>
      <c r="D137" s="5" t="str">
        <f t="shared" si="21"/>
        <v>512</v>
      </c>
      <c r="E137" s="1" t="s">
        <v>27</v>
      </c>
      <c r="F137" s="1" t="s">
        <v>82</v>
      </c>
      <c r="G137" s="1" t="s">
        <v>89</v>
      </c>
      <c r="H137" s="1" t="s">
        <v>90</v>
      </c>
      <c r="I137">
        <v>201407</v>
      </c>
      <c r="J137" t="str">
        <f t="shared" si="22"/>
        <v>2014</v>
      </c>
      <c r="K137" s="2">
        <v>225735.13</v>
      </c>
      <c r="L137">
        <f t="shared" si="23"/>
        <v>-56433.782500000001</v>
      </c>
      <c r="M137" s="2">
        <f t="shared" si="24"/>
        <v>169301.3475</v>
      </c>
      <c r="N137">
        <f t="shared" si="25"/>
        <v>32167.256025000002</v>
      </c>
      <c r="O137">
        <f t="shared" si="26"/>
        <v>137134.09147500002</v>
      </c>
      <c r="P137" s="2" t="str">
        <f t="shared" si="27"/>
        <v>5120321 - TRIMBLE COUNTY 2 - GENERATION2014</v>
      </c>
    </row>
    <row r="138" spans="1:16" x14ac:dyDescent="0.25">
      <c r="A138" s="1" t="s">
        <v>5</v>
      </c>
      <c r="B138" s="1" t="s">
        <v>26</v>
      </c>
      <c r="C138" s="1" t="s">
        <v>11</v>
      </c>
      <c r="D138" s="5" t="str">
        <f t="shared" si="21"/>
        <v>512</v>
      </c>
      <c r="E138" s="1" t="s">
        <v>27</v>
      </c>
      <c r="F138" s="1" t="s">
        <v>82</v>
      </c>
      <c r="G138" s="1" t="s">
        <v>89</v>
      </c>
      <c r="H138" s="1" t="s">
        <v>90</v>
      </c>
      <c r="I138">
        <v>201408</v>
      </c>
      <c r="J138" t="str">
        <f t="shared" si="22"/>
        <v>2014</v>
      </c>
      <c r="K138" s="2">
        <v>11438.37</v>
      </c>
      <c r="L138">
        <f t="shared" si="23"/>
        <v>-2859.5925000000002</v>
      </c>
      <c r="M138" s="2">
        <f t="shared" si="24"/>
        <v>8578.7775000000001</v>
      </c>
      <c r="N138">
        <f t="shared" si="25"/>
        <v>1629.967725</v>
      </c>
      <c r="O138">
        <f t="shared" si="26"/>
        <v>6948.8097750000006</v>
      </c>
      <c r="P138" s="2" t="str">
        <f t="shared" si="27"/>
        <v>5120321 - TRIMBLE COUNTY 2 - GENERATION2014</v>
      </c>
    </row>
    <row r="139" spans="1:16" x14ac:dyDescent="0.25">
      <c r="A139" s="1" t="s">
        <v>5</v>
      </c>
      <c r="B139" s="1" t="s">
        <v>26</v>
      </c>
      <c r="C139" s="1" t="s">
        <v>11</v>
      </c>
      <c r="D139" s="5" t="str">
        <f t="shared" si="21"/>
        <v>512</v>
      </c>
      <c r="E139" s="1" t="s">
        <v>27</v>
      </c>
      <c r="F139" s="1" t="s">
        <v>82</v>
      </c>
      <c r="G139" s="1" t="s">
        <v>89</v>
      </c>
      <c r="H139" s="1" t="s">
        <v>90</v>
      </c>
      <c r="I139">
        <v>201409</v>
      </c>
      <c r="J139" t="str">
        <f t="shared" si="22"/>
        <v>2014</v>
      </c>
      <c r="K139" s="2">
        <v>133.01</v>
      </c>
      <c r="L139">
        <f t="shared" si="23"/>
        <v>-33.252499999999998</v>
      </c>
      <c r="M139" s="2">
        <f t="shared" si="24"/>
        <v>99.757499999999993</v>
      </c>
      <c r="N139">
        <f t="shared" si="25"/>
        <v>18.953924999999998</v>
      </c>
      <c r="O139">
        <f t="shared" si="26"/>
        <v>80.803574999999995</v>
      </c>
      <c r="P139" s="2" t="str">
        <f t="shared" si="27"/>
        <v>5120321 - TRIMBLE COUNTY 2 - GENERATION2014</v>
      </c>
    </row>
    <row r="140" spans="1:16" x14ac:dyDescent="0.25">
      <c r="A140" s="1" t="s">
        <v>5</v>
      </c>
      <c r="B140" s="1" t="s">
        <v>26</v>
      </c>
      <c r="C140" s="1" t="s">
        <v>11</v>
      </c>
      <c r="D140" s="5" t="str">
        <f t="shared" si="21"/>
        <v>512</v>
      </c>
      <c r="E140" s="1" t="s">
        <v>27</v>
      </c>
      <c r="F140" s="1" t="s">
        <v>82</v>
      </c>
      <c r="G140" s="1" t="s">
        <v>89</v>
      </c>
      <c r="H140" s="1" t="s">
        <v>90</v>
      </c>
      <c r="I140">
        <v>201410</v>
      </c>
      <c r="J140" t="str">
        <f t="shared" si="22"/>
        <v>2014</v>
      </c>
      <c r="K140" s="2">
        <v>-4220</v>
      </c>
      <c r="L140">
        <f t="shared" si="23"/>
        <v>1055</v>
      </c>
      <c r="M140" s="2">
        <f t="shared" si="24"/>
        <v>-3165</v>
      </c>
      <c r="N140">
        <f t="shared" si="25"/>
        <v>-601.35</v>
      </c>
      <c r="O140">
        <f t="shared" si="26"/>
        <v>-2563.65</v>
      </c>
      <c r="P140" s="2" t="str">
        <f t="shared" si="27"/>
        <v>5120321 - TRIMBLE COUNTY 2 - GENERATION2014</v>
      </c>
    </row>
    <row r="141" spans="1:16" x14ac:dyDescent="0.25">
      <c r="A141" s="1" t="s">
        <v>5</v>
      </c>
      <c r="B141" s="1" t="s">
        <v>26</v>
      </c>
      <c r="C141" s="1" t="s">
        <v>11</v>
      </c>
      <c r="D141" s="5" t="str">
        <f t="shared" si="21"/>
        <v>512</v>
      </c>
      <c r="E141" s="1" t="s">
        <v>27</v>
      </c>
      <c r="F141" s="1" t="s">
        <v>82</v>
      </c>
      <c r="G141" s="1" t="s">
        <v>89</v>
      </c>
      <c r="H141" s="1" t="s">
        <v>90</v>
      </c>
      <c r="I141">
        <v>201411</v>
      </c>
      <c r="J141" t="str">
        <f t="shared" si="22"/>
        <v>2014</v>
      </c>
      <c r="K141" s="2">
        <v>15781.74</v>
      </c>
      <c r="L141">
        <f t="shared" si="23"/>
        <v>-3945.4349999999999</v>
      </c>
      <c r="M141" s="2">
        <f t="shared" si="24"/>
        <v>11836.305</v>
      </c>
      <c r="N141">
        <f t="shared" si="25"/>
        <v>2248.89795</v>
      </c>
      <c r="O141">
        <f t="shared" si="26"/>
        <v>9587.4070500000016</v>
      </c>
      <c r="P141" s="2" t="str">
        <f t="shared" si="27"/>
        <v>5120321 - TRIMBLE COUNTY 2 - GENERATION2014</v>
      </c>
    </row>
    <row r="142" spans="1:16" x14ac:dyDescent="0.25">
      <c r="A142" s="1" t="s">
        <v>5</v>
      </c>
      <c r="B142" s="1" t="s">
        <v>26</v>
      </c>
      <c r="C142" s="1" t="s">
        <v>11</v>
      </c>
      <c r="D142" s="5" t="str">
        <f t="shared" si="21"/>
        <v>512</v>
      </c>
      <c r="E142" s="1" t="s">
        <v>27</v>
      </c>
      <c r="F142" s="1" t="s">
        <v>82</v>
      </c>
      <c r="G142" s="1" t="s">
        <v>89</v>
      </c>
      <c r="H142" s="1" t="s">
        <v>90</v>
      </c>
      <c r="I142">
        <v>201412</v>
      </c>
      <c r="J142" t="str">
        <f t="shared" si="22"/>
        <v>2014</v>
      </c>
      <c r="K142" s="2">
        <v>417.87</v>
      </c>
      <c r="L142">
        <f t="shared" si="23"/>
        <v>-104.4675</v>
      </c>
      <c r="M142" s="2">
        <f t="shared" si="24"/>
        <v>313.40250000000003</v>
      </c>
      <c r="N142">
        <f t="shared" si="25"/>
        <v>59.546475000000008</v>
      </c>
      <c r="O142">
        <f t="shared" si="26"/>
        <v>253.85602500000005</v>
      </c>
      <c r="P142" s="2" t="str">
        <f t="shared" si="27"/>
        <v>5120321 - TRIMBLE COUNTY 2 - GENERATION2014</v>
      </c>
    </row>
    <row r="143" spans="1:16" x14ac:dyDescent="0.25">
      <c r="A143" s="1" t="s">
        <v>5</v>
      </c>
      <c r="B143" s="1" t="s">
        <v>26</v>
      </c>
      <c r="C143" s="1" t="s">
        <v>11</v>
      </c>
      <c r="D143" s="5" t="str">
        <f t="shared" si="21"/>
        <v>512</v>
      </c>
      <c r="E143" s="1" t="s">
        <v>27</v>
      </c>
      <c r="F143" s="1" t="s">
        <v>82</v>
      </c>
      <c r="G143" s="1" t="s">
        <v>89</v>
      </c>
      <c r="H143" s="1" t="s">
        <v>90</v>
      </c>
      <c r="I143">
        <v>201501</v>
      </c>
      <c r="J143" t="str">
        <f t="shared" si="22"/>
        <v>2015</v>
      </c>
      <c r="K143" s="2">
        <v>29058.57</v>
      </c>
      <c r="L143">
        <f t="shared" si="23"/>
        <v>-7264.6424999999999</v>
      </c>
      <c r="M143" s="2">
        <f t="shared" si="24"/>
        <v>21793.927499999998</v>
      </c>
      <c r="N143">
        <f t="shared" si="25"/>
        <v>4140.8462249999993</v>
      </c>
      <c r="O143">
        <f t="shared" si="26"/>
        <v>17653.081275</v>
      </c>
      <c r="P143" s="2" t="str">
        <f t="shared" si="27"/>
        <v>5120321 - TRIMBLE COUNTY 2 - GENERATION2015</v>
      </c>
    </row>
    <row r="144" spans="1:16" x14ac:dyDescent="0.25">
      <c r="A144" s="1" t="s">
        <v>5</v>
      </c>
      <c r="B144" s="1" t="s">
        <v>26</v>
      </c>
      <c r="C144" s="1" t="s">
        <v>11</v>
      </c>
      <c r="D144" s="5" t="str">
        <f t="shared" si="21"/>
        <v>512</v>
      </c>
      <c r="E144" s="1" t="s">
        <v>27</v>
      </c>
      <c r="F144" s="1" t="s">
        <v>82</v>
      </c>
      <c r="G144" s="1" t="s">
        <v>89</v>
      </c>
      <c r="H144" s="1" t="s">
        <v>90</v>
      </c>
      <c r="I144">
        <v>201502</v>
      </c>
      <c r="J144" t="str">
        <f t="shared" si="22"/>
        <v>2015</v>
      </c>
      <c r="K144" s="2">
        <v>1141.73</v>
      </c>
      <c r="L144">
        <f t="shared" si="23"/>
        <v>-285.4325</v>
      </c>
      <c r="M144" s="2">
        <f t="shared" si="24"/>
        <v>856.29750000000001</v>
      </c>
      <c r="N144">
        <f t="shared" si="25"/>
        <v>162.69652500000001</v>
      </c>
      <c r="O144">
        <f t="shared" si="26"/>
        <v>693.60097500000006</v>
      </c>
      <c r="P144" s="2" t="str">
        <f t="shared" si="27"/>
        <v>5120321 - TRIMBLE COUNTY 2 - GENERATION2015</v>
      </c>
    </row>
    <row r="145" spans="1:16" x14ac:dyDescent="0.25">
      <c r="A145" s="1" t="s">
        <v>5</v>
      </c>
      <c r="B145" s="1" t="s">
        <v>26</v>
      </c>
      <c r="C145" s="1" t="s">
        <v>11</v>
      </c>
      <c r="D145" s="5" t="str">
        <f t="shared" si="21"/>
        <v>512</v>
      </c>
      <c r="E145" s="1" t="s">
        <v>27</v>
      </c>
      <c r="F145" s="1" t="s">
        <v>82</v>
      </c>
      <c r="G145" s="1" t="s">
        <v>89</v>
      </c>
      <c r="H145" s="1" t="s">
        <v>90</v>
      </c>
      <c r="I145">
        <v>201503</v>
      </c>
      <c r="J145" t="str">
        <f t="shared" si="22"/>
        <v>2015</v>
      </c>
      <c r="K145" s="2">
        <v>67608.39</v>
      </c>
      <c r="L145">
        <f t="shared" si="23"/>
        <v>-16902.0975</v>
      </c>
      <c r="M145" s="2">
        <f t="shared" si="24"/>
        <v>50706.292499999996</v>
      </c>
      <c r="N145">
        <f t="shared" si="25"/>
        <v>9634.1955749999997</v>
      </c>
      <c r="O145">
        <f t="shared" si="26"/>
        <v>41072.096924999998</v>
      </c>
      <c r="P145" s="2" t="str">
        <f t="shared" si="27"/>
        <v>5120321 - TRIMBLE COUNTY 2 - GENERATION2015</v>
      </c>
    </row>
    <row r="146" spans="1:16" x14ac:dyDescent="0.25">
      <c r="A146" s="1" t="s">
        <v>5</v>
      </c>
      <c r="B146" s="1" t="s">
        <v>26</v>
      </c>
      <c r="C146" s="1" t="s">
        <v>11</v>
      </c>
      <c r="D146" s="5" t="str">
        <f t="shared" si="21"/>
        <v>512</v>
      </c>
      <c r="E146" s="1" t="s">
        <v>27</v>
      </c>
      <c r="F146" s="1" t="s">
        <v>82</v>
      </c>
      <c r="G146" s="1" t="s">
        <v>89</v>
      </c>
      <c r="H146" s="1" t="s">
        <v>90</v>
      </c>
      <c r="I146">
        <v>201504</v>
      </c>
      <c r="J146" t="str">
        <f t="shared" si="22"/>
        <v>2015</v>
      </c>
      <c r="K146" s="2">
        <v>328582.26</v>
      </c>
      <c r="L146">
        <f t="shared" si="23"/>
        <v>-82145.565000000002</v>
      </c>
      <c r="M146" s="2">
        <f t="shared" si="24"/>
        <v>246436.69500000001</v>
      </c>
      <c r="N146">
        <f t="shared" si="25"/>
        <v>46822.972050000004</v>
      </c>
      <c r="O146">
        <f t="shared" si="26"/>
        <v>199613.72295000002</v>
      </c>
      <c r="P146" s="2" t="str">
        <f t="shared" si="27"/>
        <v>5120321 - TRIMBLE COUNTY 2 - GENERATION2015</v>
      </c>
    </row>
    <row r="147" spans="1:16" x14ac:dyDescent="0.25">
      <c r="A147" s="1" t="s">
        <v>5</v>
      </c>
      <c r="B147" s="1" t="s">
        <v>26</v>
      </c>
      <c r="C147" s="1" t="s">
        <v>11</v>
      </c>
      <c r="D147" s="5" t="str">
        <f t="shared" si="21"/>
        <v>512</v>
      </c>
      <c r="E147" s="1" t="s">
        <v>27</v>
      </c>
      <c r="F147" s="1" t="s">
        <v>82</v>
      </c>
      <c r="G147" s="1" t="s">
        <v>89</v>
      </c>
      <c r="H147" s="1" t="s">
        <v>90</v>
      </c>
      <c r="I147">
        <v>201505</v>
      </c>
      <c r="J147" t="str">
        <f t="shared" si="22"/>
        <v>2015</v>
      </c>
      <c r="K147" s="2">
        <v>112320.98</v>
      </c>
      <c r="L147">
        <f t="shared" si="23"/>
        <v>-28080.244999999999</v>
      </c>
      <c r="M147" s="2">
        <f t="shared" si="24"/>
        <v>84240.735000000001</v>
      </c>
      <c r="N147">
        <f t="shared" si="25"/>
        <v>16005.73965</v>
      </c>
      <c r="O147">
        <f t="shared" si="26"/>
        <v>68234.995350000012</v>
      </c>
      <c r="P147" s="2" t="str">
        <f t="shared" si="27"/>
        <v>5120321 - TRIMBLE COUNTY 2 - GENERATION2015</v>
      </c>
    </row>
    <row r="148" spans="1:16" x14ac:dyDescent="0.25">
      <c r="A148" s="1" t="s">
        <v>5</v>
      </c>
      <c r="B148" s="1" t="s">
        <v>26</v>
      </c>
      <c r="C148" s="1" t="s">
        <v>11</v>
      </c>
      <c r="D148" s="5" t="str">
        <f t="shared" si="21"/>
        <v>512</v>
      </c>
      <c r="E148" s="1" t="s">
        <v>27</v>
      </c>
      <c r="F148" s="1" t="s">
        <v>82</v>
      </c>
      <c r="G148" s="1" t="s">
        <v>89</v>
      </c>
      <c r="H148" s="1" t="s">
        <v>90</v>
      </c>
      <c r="I148">
        <v>201506</v>
      </c>
      <c r="J148" t="str">
        <f t="shared" si="22"/>
        <v>2015</v>
      </c>
      <c r="K148" s="2">
        <v>181324.4</v>
      </c>
      <c r="L148">
        <f t="shared" si="23"/>
        <v>-45331.1</v>
      </c>
      <c r="M148" s="2">
        <f t="shared" si="24"/>
        <v>135993.29999999999</v>
      </c>
      <c r="N148">
        <f t="shared" si="25"/>
        <v>25838.726999999999</v>
      </c>
      <c r="O148">
        <f t="shared" si="26"/>
        <v>110154.573</v>
      </c>
      <c r="P148" s="2" t="str">
        <f t="shared" si="27"/>
        <v>5120321 - TRIMBLE COUNTY 2 - GENERATION2015</v>
      </c>
    </row>
    <row r="149" spans="1:16" x14ac:dyDescent="0.25">
      <c r="A149" s="1" t="s">
        <v>5</v>
      </c>
      <c r="B149" s="1" t="s">
        <v>26</v>
      </c>
      <c r="C149" s="1" t="s">
        <v>11</v>
      </c>
      <c r="D149" s="5" t="str">
        <f t="shared" si="21"/>
        <v>512</v>
      </c>
      <c r="E149" s="1" t="s">
        <v>27</v>
      </c>
      <c r="F149" s="1" t="s">
        <v>82</v>
      </c>
      <c r="G149" s="1" t="s">
        <v>89</v>
      </c>
      <c r="H149" s="1" t="s">
        <v>90</v>
      </c>
      <c r="I149">
        <v>201507</v>
      </c>
      <c r="J149" t="str">
        <f t="shared" si="22"/>
        <v>2015</v>
      </c>
      <c r="K149" s="2">
        <v>10014.049999999999</v>
      </c>
      <c r="L149">
        <f t="shared" si="23"/>
        <v>-2503.5124999999998</v>
      </c>
      <c r="M149" s="2">
        <f t="shared" si="24"/>
        <v>7510.5374999999995</v>
      </c>
      <c r="N149">
        <f t="shared" si="25"/>
        <v>1427.002125</v>
      </c>
      <c r="O149">
        <f t="shared" si="26"/>
        <v>6083.5353750000004</v>
      </c>
      <c r="P149" s="2" t="str">
        <f t="shared" si="27"/>
        <v>5120321 - TRIMBLE COUNTY 2 - GENERATION2015</v>
      </c>
    </row>
    <row r="150" spans="1:16" x14ac:dyDescent="0.25">
      <c r="A150" s="1" t="s">
        <v>5</v>
      </c>
      <c r="B150" s="1" t="s">
        <v>26</v>
      </c>
      <c r="C150" s="1" t="s">
        <v>11</v>
      </c>
      <c r="D150" s="5" t="str">
        <f t="shared" si="21"/>
        <v>512</v>
      </c>
      <c r="E150" s="1" t="s">
        <v>27</v>
      </c>
      <c r="F150" s="1" t="s">
        <v>82</v>
      </c>
      <c r="G150" s="1" t="s">
        <v>89</v>
      </c>
      <c r="H150" s="1" t="s">
        <v>90</v>
      </c>
      <c r="I150">
        <v>201508</v>
      </c>
      <c r="J150" t="str">
        <f t="shared" si="22"/>
        <v>2015</v>
      </c>
      <c r="K150" s="2">
        <v>27799.17</v>
      </c>
      <c r="L150">
        <f t="shared" si="23"/>
        <v>-6949.7924999999996</v>
      </c>
      <c r="M150" s="2">
        <f t="shared" si="24"/>
        <v>20849.377499999999</v>
      </c>
      <c r="N150">
        <f t="shared" si="25"/>
        <v>3961.3817249999997</v>
      </c>
      <c r="O150">
        <f t="shared" si="26"/>
        <v>16887.995774999999</v>
      </c>
      <c r="P150" s="2" t="str">
        <f t="shared" si="27"/>
        <v>5120321 - TRIMBLE COUNTY 2 - GENERATION2015</v>
      </c>
    </row>
    <row r="151" spans="1:16" x14ac:dyDescent="0.25">
      <c r="A151" s="1" t="s">
        <v>5</v>
      </c>
      <c r="B151" s="1" t="s">
        <v>26</v>
      </c>
      <c r="C151" s="1" t="s">
        <v>11</v>
      </c>
      <c r="D151" s="5" t="str">
        <f t="shared" si="21"/>
        <v>512</v>
      </c>
      <c r="E151" s="1" t="s">
        <v>27</v>
      </c>
      <c r="F151" s="1" t="s">
        <v>82</v>
      </c>
      <c r="G151" s="1" t="s">
        <v>89</v>
      </c>
      <c r="H151" s="1" t="s">
        <v>90</v>
      </c>
      <c r="I151">
        <v>201509</v>
      </c>
      <c r="J151" t="str">
        <f t="shared" si="22"/>
        <v>2015</v>
      </c>
      <c r="K151" s="2">
        <v>2514.14</v>
      </c>
      <c r="L151">
        <f t="shared" si="23"/>
        <v>-628.53499999999997</v>
      </c>
      <c r="M151" s="2">
        <f t="shared" si="24"/>
        <v>1885.605</v>
      </c>
      <c r="N151">
        <f t="shared" si="25"/>
        <v>358.26495</v>
      </c>
      <c r="O151">
        <f t="shared" si="26"/>
        <v>1527.34005</v>
      </c>
      <c r="P151" s="2" t="str">
        <f t="shared" si="27"/>
        <v>5120321 - TRIMBLE COUNTY 2 - GENERATION2015</v>
      </c>
    </row>
    <row r="152" spans="1:16" x14ac:dyDescent="0.25">
      <c r="A152" s="1" t="s">
        <v>5</v>
      </c>
      <c r="B152" s="1" t="s">
        <v>26</v>
      </c>
      <c r="C152" s="1" t="s">
        <v>11</v>
      </c>
      <c r="D152" s="5" t="str">
        <f t="shared" si="21"/>
        <v>512</v>
      </c>
      <c r="E152" s="1" t="s">
        <v>27</v>
      </c>
      <c r="F152" s="1" t="s">
        <v>82</v>
      </c>
      <c r="G152" s="1" t="s">
        <v>89</v>
      </c>
      <c r="H152" s="1" t="s">
        <v>90</v>
      </c>
      <c r="I152">
        <v>201510</v>
      </c>
      <c r="J152" t="str">
        <f t="shared" si="22"/>
        <v>2015</v>
      </c>
      <c r="K152" s="2">
        <v>6428.67</v>
      </c>
      <c r="L152">
        <f t="shared" si="23"/>
        <v>-1607.1675</v>
      </c>
      <c r="M152" s="2">
        <f t="shared" si="24"/>
        <v>4821.5025000000005</v>
      </c>
      <c r="N152">
        <f t="shared" si="25"/>
        <v>916.08547500000009</v>
      </c>
      <c r="O152">
        <f t="shared" si="26"/>
        <v>3905.4170250000006</v>
      </c>
      <c r="P152" s="2" t="str">
        <f t="shared" si="27"/>
        <v>5120321 - TRIMBLE COUNTY 2 - GENERATION2015</v>
      </c>
    </row>
    <row r="153" spans="1:16" x14ac:dyDescent="0.25">
      <c r="A153" s="1" t="s">
        <v>5</v>
      </c>
      <c r="B153" s="1" t="s">
        <v>26</v>
      </c>
      <c r="C153" s="1" t="s">
        <v>11</v>
      </c>
      <c r="D153" s="5" t="str">
        <f t="shared" si="21"/>
        <v>512</v>
      </c>
      <c r="E153" s="1" t="s">
        <v>27</v>
      </c>
      <c r="F153" s="1" t="s">
        <v>82</v>
      </c>
      <c r="G153" s="1" t="s">
        <v>89</v>
      </c>
      <c r="H153" s="1" t="s">
        <v>90</v>
      </c>
      <c r="I153">
        <v>201511</v>
      </c>
      <c r="J153" t="str">
        <f t="shared" si="22"/>
        <v>2015</v>
      </c>
      <c r="K153" s="2">
        <v>10736.89</v>
      </c>
      <c r="L153">
        <f t="shared" si="23"/>
        <v>-2684.2224999999999</v>
      </c>
      <c r="M153" s="2">
        <f t="shared" si="24"/>
        <v>8052.6674999999996</v>
      </c>
      <c r="N153">
        <f t="shared" si="25"/>
        <v>1530.0068249999999</v>
      </c>
      <c r="O153">
        <f t="shared" si="26"/>
        <v>6522.6606750000001</v>
      </c>
      <c r="P153" s="2" t="str">
        <f t="shared" si="27"/>
        <v>5120321 - TRIMBLE COUNTY 2 - GENERATION2015</v>
      </c>
    </row>
    <row r="154" spans="1:16" x14ac:dyDescent="0.25">
      <c r="A154" s="1" t="s">
        <v>5</v>
      </c>
      <c r="B154" s="1" t="s">
        <v>26</v>
      </c>
      <c r="C154" s="1" t="s">
        <v>11</v>
      </c>
      <c r="D154" s="5" t="str">
        <f t="shared" si="21"/>
        <v>512</v>
      </c>
      <c r="E154" s="1" t="s">
        <v>27</v>
      </c>
      <c r="F154" s="1" t="s">
        <v>82</v>
      </c>
      <c r="G154" s="1" t="s">
        <v>89</v>
      </c>
      <c r="H154" s="1" t="s">
        <v>90</v>
      </c>
      <c r="I154">
        <v>201512</v>
      </c>
      <c r="J154" t="str">
        <f t="shared" si="22"/>
        <v>2015</v>
      </c>
      <c r="K154" s="2">
        <v>2198.92</v>
      </c>
      <c r="L154">
        <f t="shared" si="23"/>
        <v>-549.73</v>
      </c>
      <c r="M154" s="2">
        <f t="shared" si="24"/>
        <v>1649.19</v>
      </c>
      <c r="N154">
        <f t="shared" si="25"/>
        <v>313.34610000000004</v>
      </c>
      <c r="O154">
        <f t="shared" si="26"/>
        <v>1335.8439000000001</v>
      </c>
      <c r="P154" s="2" t="str">
        <f t="shared" si="27"/>
        <v>5120321 - TRIMBLE COUNTY 2 - GENERATION2015</v>
      </c>
    </row>
    <row r="155" spans="1:16" x14ac:dyDescent="0.25">
      <c r="A155" s="1" t="s">
        <v>5</v>
      </c>
      <c r="B155" s="1" t="s">
        <v>26</v>
      </c>
      <c r="C155" s="1" t="s">
        <v>11</v>
      </c>
      <c r="D155" s="5" t="str">
        <f t="shared" si="21"/>
        <v>512</v>
      </c>
      <c r="E155" s="1" t="s">
        <v>27</v>
      </c>
      <c r="F155" s="1" t="s">
        <v>82</v>
      </c>
      <c r="G155" s="1" t="s">
        <v>89</v>
      </c>
      <c r="H155" s="1" t="s">
        <v>90</v>
      </c>
      <c r="I155">
        <v>201601</v>
      </c>
      <c r="J155" t="str">
        <f t="shared" si="22"/>
        <v>2016</v>
      </c>
      <c r="K155" s="2">
        <v>26948.95</v>
      </c>
      <c r="L155">
        <f t="shared" si="23"/>
        <v>-6737.2375000000002</v>
      </c>
      <c r="M155" s="2">
        <f t="shared" si="24"/>
        <v>20211.712500000001</v>
      </c>
      <c r="N155">
        <f t="shared" si="25"/>
        <v>3840.2253750000004</v>
      </c>
      <c r="O155">
        <f t="shared" si="26"/>
        <v>16371.487125000001</v>
      </c>
      <c r="P155" s="2" t="str">
        <f t="shared" si="27"/>
        <v>5120321 - TRIMBLE COUNTY 2 - GENERATION2016</v>
      </c>
    </row>
    <row r="156" spans="1:16" x14ac:dyDescent="0.25">
      <c r="A156" s="1" t="s">
        <v>5</v>
      </c>
      <c r="B156" s="1" t="s">
        <v>26</v>
      </c>
      <c r="C156" s="1" t="s">
        <v>11</v>
      </c>
      <c r="D156" s="5" t="str">
        <f t="shared" si="21"/>
        <v>512</v>
      </c>
      <c r="E156" s="1" t="s">
        <v>27</v>
      </c>
      <c r="F156" s="1" t="s">
        <v>82</v>
      </c>
      <c r="G156" s="1" t="s">
        <v>89</v>
      </c>
      <c r="H156" s="1" t="s">
        <v>90</v>
      </c>
      <c r="I156">
        <v>201602</v>
      </c>
      <c r="J156" t="str">
        <f t="shared" si="22"/>
        <v>2016</v>
      </c>
      <c r="K156" s="2">
        <v>82167.75</v>
      </c>
      <c r="L156">
        <f t="shared" si="23"/>
        <v>-20541.9375</v>
      </c>
      <c r="M156" s="2">
        <f t="shared" si="24"/>
        <v>61625.8125</v>
      </c>
      <c r="N156">
        <f t="shared" si="25"/>
        <v>11708.904375</v>
      </c>
      <c r="O156">
        <f t="shared" si="26"/>
        <v>49916.908125000002</v>
      </c>
      <c r="P156" s="2" t="str">
        <f t="shared" si="27"/>
        <v>5120321 - TRIMBLE COUNTY 2 - GENERATION2016</v>
      </c>
    </row>
    <row r="157" spans="1:16" x14ac:dyDescent="0.25">
      <c r="A157" s="1" t="s">
        <v>5</v>
      </c>
      <c r="B157" s="1" t="s">
        <v>26</v>
      </c>
      <c r="C157" s="1" t="s">
        <v>11</v>
      </c>
      <c r="D157" s="5" t="str">
        <f t="shared" si="21"/>
        <v>512</v>
      </c>
      <c r="E157" s="1" t="s">
        <v>27</v>
      </c>
      <c r="F157" s="1" t="s">
        <v>82</v>
      </c>
      <c r="G157" s="1" t="s">
        <v>89</v>
      </c>
      <c r="H157" s="1" t="s">
        <v>90</v>
      </c>
      <c r="I157">
        <v>201603</v>
      </c>
      <c r="J157" t="str">
        <f t="shared" si="22"/>
        <v>2016</v>
      </c>
      <c r="K157" s="2">
        <v>244383.33</v>
      </c>
      <c r="L157">
        <f t="shared" si="23"/>
        <v>-61095.832499999997</v>
      </c>
      <c r="M157" s="2">
        <f t="shared" si="24"/>
        <v>183287.4975</v>
      </c>
      <c r="N157">
        <f t="shared" si="25"/>
        <v>34824.624524999999</v>
      </c>
      <c r="O157">
        <f t="shared" si="26"/>
        <v>148462.87297500001</v>
      </c>
      <c r="P157" s="2" t="str">
        <f t="shared" si="27"/>
        <v>5120321 - TRIMBLE COUNTY 2 - GENERATION2016</v>
      </c>
    </row>
    <row r="158" spans="1:16" x14ac:dyDescent="0.25">
      <c r="A158" s="1" t="s">
        <v>5</v>
      </c>
      <c r="B158" s="1" t="s">
        <v>26</v>
      </c>
      <c r="C158" s="1" t="s">
        <v>11</v>
      </c>
      <c r="D158" s="5" t="str">
        <f t="shared" si="21"/>
        <v>512</v>
      </c>
      <c r="E158" s="1" t="s">
        <v>27</v>
      </c>
      <c r="F158" s="1" t="s">
        <v>82</v>
      </c>
      <c r="G158" s="1" t="s">
        <v>89</v>
      </c>
      <c r="H158" s="1" t="s">
        <v>90</v>
      </c>
      <c r="I158">
        <v>201604</v>
      </c>
      <c r="J158" t="str">
        <f t="shared" si="22"/>
        <v>2016</v>
      </c>
      <c r="K158" s="2">
        <v>3761095.09</v>
      </c>
      <c r="L158">
        <f t="shared" si="23"/>
        <v>-940273.77249999996</v>
      </c>
      <c r="M158" s="2">
        <f t="shared" si="24"/>
        <v>2820821.3174999999</v>
      </c>
      <c r="N158">
        <f t="shared" si="25"/>
        <v>535956.05032499996</v>
      </c>
      <c r="O158">
        <f t="shared" si="26"/>
        <v>2284865.2671750002</v>
      </c>
      <c r="P158" s="2" t="str">
        <f t="shared" si="27"/>
        <v>5120321 - TRIMBLE COUNTY 2 - GENERATION2016</v>
      </c>
    </row>
    <row r="159" spans="1:16" x14ac:dyDescent="0.25">
      <c r="A159" s="1" t="s">
        <v>5</v>
      </c>
      <c r="B159" s="1" t="s">
        <v>26</v>
      </c>
      <c r="C159" s="1" t="s">
        <v>11</v>
      </c>
      <c r="D159" s="5" t="str">
        <f t="shared" si="21"/>
        <v>512</v>
      </c>
      <c r="E159" s="1" t="s">
        <v>27</v>
      </c>
      <c r="F159" s="1" t="s">
        <v>82</v>
      </c>
      <c r="G159" s="1" t="s">
        <v>89</v>
      </c>
      <c r="H159" s="1" t="s">
        <v>90</v>
      </c>
      <c r="I159">
        <v>201605</v>
      </c>
      <c r="J159" t="str">
        <f t="shared" si="22"/>
        <v>2016</v>
      </c>
      <c r="K159" s="2">
        <v>-486135.43</v>
      </c>
      <c r="L159">
        <f t="shared" si="23"/>
        <v>121533.8575</v>
      </c>
      <c r="M159" s="2">
        <f t="shared" si="24"/>
        <v>-364601.57250000001</v>
      </c>
      <c r="N159">
        <f t="shared" si="25"/>
        <v>-69274.298775000003</v>
      </c>
      <c r="O159">
        <f t="shared" si="26"/>
        <v>-295327.27372500004</v>
      </c>
      <c r="P159" s="2" t="str">
        <f t="shared" si="27"/>
        <v>5120321 - TRIMBLE COUNTY 2 - GENERATION2016</v>
      </c>
    </row>
    <row r="160" spans="1:16" x14ac:dyDescent="0.25">
      <c r="A160" s="1" t="s">
        <v>5</v>
      </c>
      <c r="B160" s="1" t="s">
        <v>26</v>
      </c>
      <c r="C160" s="1" t="s">
        <v>11</v>
      </c>
      <c r="D160" s="5" t="str">
        <f t="shared" si="21"/>
        <v>512</v>
      </c>
      <c r="E160" s="1" t="s">
        <v>27</v>
      </c>
      <c r="F160" s="1" t="s">
        <v>82</v>
      </c>
      <c r="G160" s="1" t="s">
        <v>89</v>
      </c>
      <c r="H160" s="1" t="s">
        <v>90</v>
      </c>
      <c r="I160">
        <v>201606</v>
      </c>
      <c r="J160" t="str">
        <f t="shared" si="22"/>
        <v>2016</v>
      </c>
      <c r="K160" s="2">
        <v>-1187722.6200000001</v>
      </c>
      <c r="L160">
        <f t="shared" si="23"/>
        <v>296930.65500000003</v>
      </c>
      <c r="M160" s="2">
        <f t="shared" si="24"/>
        <v>-890791.96500000008</v>
      </c>
      <c r="N160">
        <f t="shared" si="25"/>
        <v>-169250.47335000001</v>
      </c>
      <c r="O160">
        <f t="shared" si="26"/>
        <v>-721541.4916500001</v>
      </c>
      <c r="P160" s="2" t="str">
        <f t="shared" si="27"/>
        <v>5120321 - TRIMBLE COUNTY 2 - GENERATION2016</v>
      </c>
    </row>
    <row r="161" spans="1:16" x14ac:dyDescent="0.25">
      <c r="A161" s="1" t="s">
        <v>5</v>
      </c>
      <c r="B161" s="1" t="s">
        <v>26</v>
      </c>
      <c r="C161" s="1" t="s">
        <v>11</v>
      </c>
      <c r="D161" s="5" t="str">
        <f t="shared" si="21"/>
        <v>512</v>
      </c>
      <c r="E161" s="1" t="s">
        <v>27</v>
      </c>
      <c r="F161" s="1" t="s">
        <v>82</v>
      </c>
      <c r="G161" s="1" t="s">
        <v>89</v>
      </c>
      <c r="H161" s="1" t="s">
        <v>90</v>
      </c>
      <c r="I161">
        <v>201607</v>
      </c>
      <c r="J161" t="str">
        <f t="shared" si="22"/>
        <v>2016</v>
      </c>
      <c r="K161" s="2">
        <v>-519712.92</v>
      </c>
      <c r="L161">
        <f t="shared" si="23"/>
        <v>129928.23</v>
      </c>
      <c r="M161" s="2">
        <f t="shared" si="24"/>
        <v>-389784.69</v>
      </c>
      <c r="N161">
        <f t="shared" si="25"/>
        <v>-74059.091100000005</v>
      </c>
      <c r="O161">
        <f t="shared" si="26"/>
        <v>-315725.59890000004</v>
      </c>
      <c r="P161" s="2" t="str">
        <f t="shared" si="27"/>
        <v>5120321 - TRIMBLE COUNTY 2 - GENERATION2016</v>
      </c>
    </row>
    <row r="162" spans="1:16" x14ac:dyDescent="0.25">
      <c r="A162" s="1" t="s">
        <v>5</v>
      </c>
      <c r="B162" s="1" t="s">
        <v>26</v>
      </c>
      <c r="C162" s="1" t="s">
        <v>11</v>
      </c>
      <c r="D162" s="5" t="str">
        <f t="shared" si="21"/>
        <v>512</v>
      </c>
      <c r="E162" s="1" t="s">
        <v>27</v>
      </c>
      <c r="F162" s="1" t="s">
        <v>82</v>
      </c>
      <c r="G162" s="1" t="s">
        <v>89</v>
      </c>
      <c r="H162" s="1" t="s">
        <v>90</v>
      </c>
      <c r="I162">
        <v>201608</v>
      </c>
      <c r="J162" t="str">
        <f t="shared" si="22"/>
        <v>2016</v>
      </c>
      <c r="K162" s="2">
        <v>-213455.96</v>
      </c>
      <c r="L162">
        <f t="shared" si="23"/>
        <v>53363.99</v>
      </c>
      <c r="M162" s="2">
        <f t="shared" si="24"/>
        <v>-160091.97</v>
      </c>
      <c r="N162">
        <f t="shared" si="25"/>
        <v>-30417.474300000002</v>
      </c>
      <c r="O162">
        <f t="shared" si="26"/>
        <v>-129674.49570000001</v>
      </c>
      <c r="P162" s="2" t="str">
        <f t="shared" si="27"/>
        <v>5120321 - TRIMBLE COUNTY 2 - GENERATION2016</v>
      </c>
    </row>
    <row r="163" spans="1:16" x14ac:dyDescent="0.25">
      <c r="A163" s="1" t="s">
        <v>5</v>
      </c>
      <c r="B163" s="1" t="s">
        <v>26</v>
      </c>
      <c r="C163" s="1" t="s">
        <v>11</v>
      </c>
      <c r="D163" s="5" t="str">
        <f t="shared" si="21"/>
        <v>512</v>
      </c>
      <c r="E163" s="1" t="s">
        <v>27</v>
      </c>
      <c r="F163" s="1" t="s">
        <v>82</v>
      </c>
      <c r="G163" s="1" t="s">
        <v>89</v>
      </c>
      <c r="H163" s="1" t="s">
        <v>90</v>
      </c>
      <c r="I163">
        <v>201609</v>
      </c>
      <c r="J163" t="str">
        <f t="shared" si="22"/>
        <v>2016</v>
      </c>
      <c r="K163" s="2">
        <v>9441.42</v>
      </c>
      <c r="L163">
        <f t="shared" si="23"/>
        <v>-2360.355</v>
      </c>
      <c r="M163" s="2">
        <f t="shared" si="24"/>
        <v>7081.0650000000005</v>
      </c>
      <c r="N163">
        <f t="shared" si="25"/>
        <v>1345.4023500000001</v>
      </c>
      <c r="O163">
        <f t="shared" si="26"/>
        <v>5735.6626500000011</v>
      </c>
      <c r="P163" s="2" t="str">
        <f t="shared" si="27"/>
        <v>5120321 - TRIMBLE COUNTY 2 - GENERATION2016</v>
      </c>
    </row>
    <row r="164" spans="1:16" x14ac:dyDescent="0.25">
      <c r="A164" s="1" t="s">
        <v>5</v>
      </c>
      <c r="B164" s="1" t="s">
        <v>26</v>
      </c>
      <c r="C164" s="1" t="s">
        <v>11</v>
      </c>
      <c r="D164" s="5" t="str">
        <f t="shared" si="21"/>
        <v>512</v>
      </c>
      <c r="E164" s="1" t="s">
        <v>27</v>
      </c>
      <c r="F164" s="1" t="s">
        <v>82</v>
      </c>
      <c r="G164" s="1" t="s">
        <v>89</v>
      </c>
      <c r="H164" s="1" t="s">
        <v>90</v>
      </c>
      <c r="I164">
        <v>201610</v>
      </c>
      <c r="J164" t="str">
        <f t="shared" si="22"/>
        <v>2016</v>
      </c>
      <c r="K164" s="2">
        <v>-7910.67</v>
      </c>
      <c r="L164">
        <f t="shared" si="23"/>
        <v>1977.6675</v>
      </c>
      <c r="M164" s="2">
        <f t="shared" si="24"/>
        <v>-5933.0025000000005</v>
      </c>
      <c r="N164">
        <f t="shared" si="25"/>
        <v>-1127.270475</v>
      </c>
      <c r="O164">
        <f t="shared" si="26"/>
        <v>-4805.7320250000012</v>
      </c>
      <c r="P164" s="2" t="str">
        <f t="shared" si="27"/>
        <v>5120321 - TRIMBLE COUNTY 2 - GENERATION2016</v>
      </c>
    </row>
    <row r="165" spans="1:16" x14ac:dyDescent="0.25">
      <c r="A165" s="1" t="s">
        <v>5</v>
      </c>
      <c r="B165" s="1" t="s">
        <v>26</v>
      </c>
      <c r="C165" s="1" t="s">
        <v>11</v>
      </c>
      <c r="D165" s="5" t="str">
        <f t="shared" si="21"/>
        <v>512</v>
      </c>
      <c r="E165" s="1" t="s">
        <v>27</v>
      </c>
      <c r="F165" s="1" t="s">
        <v>82</v>
      </c>
      <c r="G165" s="1" t="s">
        <v>89</v>
      </c>
      <c r="H165" s="1" t="s">
        <v>90</v>
      </c>
      <c r="I165">
        <v>201611</v>
      </c>
      <c r="J165" t="str">
        <f t="shared" si="22"/>
        <v>2016</v>
      </c>
      <c r="K165" s="2">
        <v>12349.72</v>
      </c>
      <c r="L165">
        <f t="shared" si="23"/>
        <v>-3087.43</v>
      </c>
      <c r="M165" s="2">
        <f t="shared" si="24"/>
        <v>9262.2899999999991</v>
      </c>
      <c r="N165">
        <f t="shared" si="25"/>
        <v>1759.8350999999998</v>
      </c>
      <c r="O165">
        <f t="shared" si="26"/>
        <v>7502.4548999999997</v>
      </c>
      <c r="P165" s="2" t="str">
        <f t="shared" si="27"/>
        <v>5120321 - TRIMBLE COUNTY 2 - GENERATION2016</v>
      </c>
    </row>
    <row r="166" spans="1:16" x14ac:dyDescent="0.25">
      <c r="A166" s="1" t="s">
        <v>5</v>
      </c>
      <c r="B166" s="1" t="s">
        <v>26</v>
      </c>
      <c r="C166" s="1" t="s">
        <v>11</v>
      </c>
      <c r="D166" s="5" t="str">
        <f t="shared" si="21"/>
        <v>512</v>
      </c>
      <c r="E166" s="1" t="s">
        <v>27</v>
      </c>
      <c r="F166" s="1" t="s">
        <v>82</v>
      </c>
      <c r="G166" s="1" t="s">
        <v>89</v>
      </c>
      <c r="H166" s="1" t="s">
        <v>90</v>
      </c>
      <c r="I166">
        <v>201612</v>
      </c>
      <c r="J166" t="str">
        <f t="shared" si="22"/>
        <v>2016</v>
      </c>
      <c r="K166" s="2">
        <v>2662.68</v>
      </c>
      <c r="L166">
        <f t="shared" si="23"/>
        <v>-665.67</v>
      </c>
      <c r="M166" s="2">
        <f t="shared" si="24"/>
        <v>1997.0099999999998</v>
      </c>
      <c r="N166">
        <f t="shared" si="25"/>
        <v>379.43189999999998</v>
      </c>
      <c r="O166">
        <f t="shared" si="26"/>
        <v>1617.5780999999999</v>
      </c>
      <c r="P166" s="2" t="str">
        <f t="shared" si="27"/>
        <v>5120321 - TRIMBLE COUNTY 2 - GENERATION2016</v>
      </c>
    </row>
    <row r="167" spans="1:16" x14ac:dyDescent="0.25">
      <c r="A167" s="1" t="s">
        <v>5</v>
      </c>
      <c r="B167" s="1" t="s">
        <v>26</v>
      </c>
      <c r="C167" s="1" t="s">
        <v>22</v>
      </c>
      <c r="D167" s="5" t="str">
        <f t="shared" ref="D167:D189" si="28">LEFT(C167,3)</f>
        <v>512</v>
      </c>
      <c r="E167" s="1" t="s">
        <v>27</v>
      </c>
      <c r="F167" s="1" t="s">
        <v>82</v>
      </c>
      <c r="G167" s="1" t="s">
        <v>89</v>
      </c>
      <c r="H167" s="1" t="s">
        <v>90</v>
      </c>
      <c r="I167">
        <v>201402</v>
      </c>
      <c r="J167" t="str">
        <f t="shared" ref="J167:J189" si="29">LEFT(I167,4)</f>
        <v>2014</v>
      </c>
      <c r="K167" s="2">
        <v>4617.3900000000003</v>
      </c>
      <c r="L167">
        <f t="shared" ref="L167:L189" si="30">IF(LEFT(E167,4)="0311",(K167*-0.25),IF(LEFT(E167,4)="0321",(K167*-0.25),0))</f>
        <v>-1154.3475000000001</v>
      </c>
      <c r="M167" s="2">
        <f t="shared" ref="M167:M189" si="31">+K167+L167</f>
        <v>3463.0425000000005</v>
      </c>
      <c r="N167">
        <f t="shared" ref="N167:N189" si="32">IF(F167="LGE",M167,0)+IF(F167="Joint",M167*G167,0)</f>
        <v>657.9780750000001</v>
      </c>
      <c r="O167">
        <f t="shared" ref="O167:O189" si="33">IF(F167="KU",M167,0)+IF(F167="Joint",M167*H167,0)</f>
        <v>2805.0644250000005</v>
      </c>
      <c r="P167" s="2" t="str">
        <f t="shared" ref="P167:P189" si="34">D167&amp;E167&amp;J167</f>
        <v>5120321 - TRIMBLE COUNTY 2 - GENERATION2014</v>
      </c>
    </row>
    <row r="168" spans="1:16" x14ac:dyDescent="0.25">
      <c r="A168" s="1" t="s">
        <v>5</v>
      </c>
      <c r="B168" s="1" t="s">
        <v>26</v>
      </c>
      <c r="C168" s="1" t="s">
        <v>22</v>
      </c>
      <c r="D168" s="5" t="str">
        <f t="shared" si="28"/>
        <v>512</v>
      </c>
      <c r="E168" s="1" t="s">
        <v>27</v>
      </c>
      <c r="F168" s="1" t="s">
        <v>82</v>
      </c>
      <c r="G168" s="1" t="s">
        <v>89</v>
      </c>
      <c r="H168" s="1" t="s">
        <v>90</v>
      </c>
      <c r="I168">
        <v>201403</v>
      </c>
      <c r="J168" t="str">
        <f t="shared" si="29"/>
        <v>2014</v>
      </c>
      <c r="K168" s="2">
        <v>204.26</v>
      </c>
      <c r="L168">
        <f t="shared" si="30"/>
        <v>-51.064999999999998</v>
      </c>
      <c r="M168" s="2">
        <f t="shared" si="31"/>
        <v>153.19499999999999</v>
      </c>
      <c r="N168">
        <f t="shared" si="32"/>
        <v>29.107049999999997</v>
      </c>
      <c r="O168">
        <f t="shared" si="33"/>
        <v>124.08795000000001</v>
      </c>
      <c r="P168" s="2" t="str">
        <f t="shared" si="34"/>
        <v>5120321 - TRIMBLE COUNTY 2 - GENERATION2014</v>
      </c>
    </row>
    <row r="169" spans="1:16" x14ac:dyDescent="0.25">
      <c r="A169" s="1" t="s">
        <v>5</v>
      </c>
      <c r="B169" s="1" t="s">
        <v>26</v>
      </c>
      <c r="C169" s="1" t="s">
        <v>22</v>
      </c>
      <c r="D169" s="5" t="str">
        <f t="shared" si="28"/>
        <v>512</v>
      </c>
      <c r="E169" s="1" t="s">
        <v>27</v>
      </c>
      <c r="F169" s="1" t="s">
        <v>82</v>
      </c>
      <c r="G169" s="1" t="s">
        <v>89</v>
      </c>
      <c r="H169" s="1" t="s">
        <v>90</v>
      </c>
      <c r="I169">
        <v>201404</v>
      </c>
      <c r="J169" t="str">
        <f t="shared" si="29"/>
        <v>2014</v>
      </c>
      <c r="K169" s="2">
        <v>4573.24</v>
      </c>
      <c r="L169">
        <f t="shared" si="30"/>
        <v>-1143.31</v>
      </c>
      <c r="M169" s="2">
        <f t="shared" si="31"/>
        <v>3429.93</v>
      </c>
      <c r="N169">
        <f t="shared" si="32"/>
        <v>651.68669999999997</v>
      </c>
      <c r="O169">
        <f t="shared" si="33"/>
        <v>2778.2433000000001</v>
      </c>
      <c r="P169" s="2" t="str">
        <f t="shared" si="34"/>
        <v>5120321 - TRIMBLE COUNTY 2 - GENERATION2014</v>
      </c>
    </row>
    <row r="170" spans="1:16" x14ac:dyDescent="0.25">
      <c r="A170" s="1" t="s">
        <v>5</v>
      </c>
      <c r="B170" s="1" t="s">
        <v>26</v>
      </c>
      <c r="C170" s="1" t="s">
        <v>22</v>
      </c>
      <c r="D170" s="5" t="str">
        <f t="shared" si="28"/>
        <v>512</v>
      </c>
      <c r="E170" s="1" t="s">
        <v>27</v>
      </c>
      <c r="F170" s="1" t="s">
        <v>82</v>
      </c>
      <c r="G170" s="1" t="s">
        <v>89</v>
      </c>
      <c r="H170" s="1" t="s">
        <v>90</v>
      </c>
      <c r="I170">
        <v>201405</v>
      </c>
      <c r="J170" t="str">
        <f t="shared" si="29"/>
        <v>2014</v>
      </c>
      <c r="K170" s="2">
        <v>4747.5600000000004</v>
      </c>
      <c r="L170">
        <f t="shared" si="30"/>
        <v>-1186.8900000000001</v>
      </c>
      <c r="M170" s="2">
        <f t="shared" si="31"/>
        <v>3560.67</v>
      </c>
      <c r="N170">
        <f t="shared" si="32"/>
        <v>676.52729999999997</v>
      </c>
      <c r="O170">
        <f t="shared" si="33"/>
        <v>2884.1427000000003</v>
      </c>
      <c r="P170" s="2" t="str">
        <f t="shared" si="34"/>
        <v>5120321 - TRIMBLE COUNTY 2 - GENERATION2014</v>
      </c>
    </row>
    <row r="171" spans="1:16" x14ac:dyDescent="0.25">
      <c r="A171" s="1" t="s">
        <v>5</v>
      </c>
      <c r="B171" s="1" t="s">
        <v>26</v>
      </c>
      <c r="C171" s="1" t="s">
        <v>22</v>
      </c>
      <c r="D171" s="5" t="str">
        <f t="shared" si="28"/>
        <v>512</v>
      </c>
      <c r="E171" s="1" t="s">
        <v>27</v>
      </c>
      <c r="F171" s="1" t="s">
        <v>82</v>
      </c>
      <c r="G171" s="1" t="s">
        <v>89</v>
      </c>
      <c r="H171" s="1" t="s">
        <v>90</v>
      </c>
      <c r="I171">
        <v>201406</v>
      </c>
      <c r="J171" t="str">
        <f t="shared" si="29"/>
        <v>2014</v>
      </c>
      <c r="K171" s="2">
        <v>136.78</v>
      </c>
      <c r="L171">
        <f t="shared" si="30"/>
        <v>-34.195</v>
      </c>
      <c r="M171" s="2">
        <f t="shared" si="31"/>
        <v>102.58500000000001</v>
      </c>
      <c r="N171">
        <f t="shared" si="32"/>
        <v>19.491150000000001</v>
      </c>
      <c r="O171">
        <f t="shared" si="33"/>
        <v>83.093850000000018</v>
      </c>
      <c r="P171" s="2" t="str">
        <f t="shared" si="34"/>
        <v>5120321 - TRIMBLE COUNTY 2 - GENERATION2014</v>
      </c>
    </row>
    <row r="172" spans="1:16" x14ac:dyDescent="0.25">
      <c r="A172" s="1" t="s">
        <v>5</v>
      </c>
      <c r="B172" s="1" t="s">
        <v>26</v>
      </c>
      <c r="C172" s="1" t="s">
        <v>22</v>
      </c>
      <c r="D172" s="5" t="str">
        <f t="shared" si="28"/>
        <v>512</v>
      </c>
      <c r="E172" s="1" t="s">
        <v>27</v>
      </c>
      <c r="F172" s="1" t="s">
        <v>82</v>
      </c>
      <c r="G172" s="1" t="s">
        <v>89</v>
      </c>
      <c r="H172" s="1" t="s">
        <v>90</v>
      </c>
      <c r="I172">
        <v>201502</v>
      </c>
      <c r="J172" t="str">
        <f t="shared" si="29"/>
        <v>2015</v>
      </c>
      <c r="K172" s="2">
        <v>4839.53</v>
      </c>
      <c r="L172">
        <f t="shared" si="30"/>
        <v>-1209.8824999999999</v>
      </c>
      <c r="M172" s="2">
        <f t="shared" si="31"/>
        <v>3629.6475</v>
      </c>
      <c r="N172">
        <f t="shared" si="32"/>
        <v>689.63302499999998</v>
      </c>
      <c r="O172">
        <f t="shared" si="33"/>
        <v>2940.0144750000004</v>
      </c>
      <c r="P172" s="2" t="str">
        <f t="shared" si="34"/>
        <v>5120321 - TRIMBLE COUNTY 2 - GENERATION2015</v>
      </c>
    </row>
    <row r="173" spans="1:16" x14ac:dyDescent="0.25">
      <c r="A173" s="1" t="s">
        <v>5</v>
      </c>
      <c r="B173" s="1" t="s">
        <v>26</v>
      </c>
      <c r="C173" s="1" t="s">
        <v>22</v>
      </c>
      <c r="D173" s="5" t="str">
        <f t="shared" si="28"/>
        <v>512</v>
      </c>
      <c r="E173" s="1" t="s">
        <v>27</v>
      </c>
      <c r="F173" s="1" t="s">
        <v>82</v>
      </c>
      <c r="G173" s="1" t="s">
        <v>89</v>
      </c>
      <c r="H173" s="1" t="s">
        <v>90</v>
      </c>
      <c r="I173">
        <v>201503</v>
      </c>
      <c r="J173" t="str">
        <f t="shared" si="29"/>
        <v>2015</v>
      </c>
      <c r="K173" s="2">
        <v>8884.17</v>
      </c>
      <c r="L173">
        <f t="shared" si="30"/>
        <v>-2221.0425</v>
      </c>
      <c r="M173" s="2">
        <f t="shared" si="31"/>
        <v>6663.1275000000005</v>
      </c>
      <c r="N173">
        <f t="shared" si="32"/>
        <v>1265.9942250000001</v>
      </c>
      <c r="O173">
        <f t="shared" si="33"/>
        <v>5397.133275000001</v>
      </c>
      <c r="P173" s="2" t="str">
        <f t="shared" si="34"/>
        <v>5120321 - TRIMBLE COUNTY 2 - GENERATION2015</v>
      </c>
    </row>
    <row r="174" spans="1:16" x14ac:dyDescent="0.25">
      <c r="A174" s="1" t="s">
        <v>5</v>
      </c>
      <c r="B174" s="1" t="s">
        <v>26</v>
      </c>
      <c r="C174" s="1" t="s">
        <v>22</v>
      </c>
      <c r="D174" s="5" t="str">
        <f t="shared" si="28"/>
        <v>512</v>
      </c>
      <c r="E174" s="1" t="s">
        <v>27</v>
      </c>
      <c r="F174" s="1" t="s">
        <v>82</v>
      </c>
      <c r="G174" s="1" t="s">
        <v>89</v>
      </c>
      <c r="H174" s="1" t="s">
        <v>90</v>
      </c>
      <c r="I174">
        <v>201504</v>
      </c>
      <c r="J174" t="str">
        <f t="shared" si="29"/>
        <v>2015</v>
      </c>
      <c r="K174" s="2">
        <v>83635.92</v>
      </c>
      <c r="L174">
        <f t="shared" si="30"/>
        <v>-20908.98</v>
      </c>
      <c r="M174" s="2">
        <f t="shared" si="31"/>
        <v>62726.94</v>
      </c>
      <c r="N174">
        <f t="shared" si="32"/>
        <v>11918.1186</v>
      </c>
      <c r="O174">
        <f t="shared" si="33"/>
        <v>50808.821400000008</v>
      </c>
      <c r="P174" s="2" t="str">
        <f t="shared" si="34"/>
        <v>5120321 - TRIMBLE COUNTY 2 - GENERATION2015</v>
      </c>
    </row>
    <row r="175" spans="1:16" x14ac:dyDescent="0.25">
      <c r="A175" s="1" t="s">
        <v>5</v>
      </c>
      <c r="B175" s="1" t="s">
        <v>26</v>
      </c>
      <c r="C175" s="1" t="s">
        <v>22</v>
      </c>
      <c r="D175" s="5" t="str">
        <f t="shared" si="28"/>
        <v>512</v>
      </c>
      <c r="E175" s="1" t="s">
        <v>27</v>
      </c>
      <c r="F175" s="1" t="s">
        <v>82</v>
      </c>
      <c r="G175" s="1" t="s">
        <v>89</v>
      </c>
      <c r="H175" s="1" t="s">
        <v>90</v>
      </c>
      <c r="I175">
        <v>201505</v>
      </c>
      <c r="J175" t="str">
        <f t="shared" si="29"/>
        <v>2015</v>
      </c>
      <c r="K175" s="2">
        <v>142084.34</v>
      </c>
      <c r="L175">
        <f t="shared" si="30"/>
        <v>-35521.084999999999</v>
      </c>
      <c r="M175" s="2">
        <f t="shared" si="31"/>
        <v>106563.255</v>
      </c>
      <c r="N175">
        <f t="shared" si="32"/>
        <v>20247.01845</v>
      </c>
      <c r="O175">
        <f t="shared" si="33"/>
        <v>86316.236550000016</v>
      </c>
      <c r="P175" s="2" t="str">
        <f t="shared" si="34"/>
        <v>5120321 - TRIMBLE COUNTY 2 - GENERATION2015</v>
      </c>
    </row>
    <row r="176" spans="1:16" x14ac:dyDescent="0.25">
      <c r="A176" s="1" t="s">
        <v>5</v>
      </c>
      <c r="B176" s="1" t="s">
        <v>26</v>
      </c>
      <c r="C176" s="1" t="s">
        <v>22</v>
      </c>
      <c r="D176" s="5" t="str">
        <f t="shared" si="28"/>
        <v>512</v>
      </c>
      <c r="E176" s="1" t="s">
        <v>27</v>
      </c>
      <c r="F176" s="1" t="s">
        <v>82</v>
      </c>
      <c r="G176" s="1" t="s">
        <v>89</v>
      </c>
      <c r="H176" s="1" t="s">
        <v>90</v>
      </c>
      <c r="I176">
        <v>201506</v>
      </c>
      <c r="J176" t="str">
        <f t="shared" si="29"/>
        <v>2015</v>
      </c>
      <c r="K176" s="2">
        <v>-187625.51</v>
      </c>
      <c r="L176">
        <f t="shared" si="30"/>
        <v>46906.377500000002</v>
      </c>
      <c r="M176" s="2">
        <f t="shared" si="31"/>
        <v>-140719.13250000001</v>
      </c>
      <c r="N176">
        <f t="shared" si="32"/>
        <v>-26736.635175000003</v>
      </c>
      <c r="O176">
        <f t="shared" si="33"/>
        <v>-113982.49732500002</v>
      </c>
      <c r="P176" s="2" t="str">
        <f t="shared" si="34"/>
        <v>5120321 - TRIMBLE COUNTY 2 - GENERATION2015</v>
      </c>
    </row>
    <row r="177" spans="1:16" x14ac:dyDescent="0.25">
      <c r="A177" s="1" t="s">
        <v>5</v>
      </c>
      <c r="B177" s="1" t="s">
        <v>26</v>
      </c>
      <c r="C177" s="1" t="s">
        <v>22</v>
      </c>
      <c r="D177" s="5" t="str">
        <f t="shared" si="28"/>
        <v>512</v>
      </c>
      <c r="E177" s="1" t="s">
        <v>27</v>
      </c>
      <c r="F177" s="1" t="s">
        <v>82</v>
      </c>
      <c r="G177" s="1" t="s">
        <v>89</v>
      </c>
      <c r="H177" s="1" t="s">
        <v>90</v>
      </c>
      <c r="I177">
        <v>201509</v>
      </c>
      <c r="J177" t="str">
        <f t="shared" si="29"/>
        <v>2015</v>
      </c>
      <c r="K177" s="2">
        <v>8156</v>
      </c>
      <c r="L177">
        <f t="shared" si="30"/>
        <v>-2039</v>
      </c>
      <c r="M177" s="2">
        <f t="shared" si="31"/>
        <v>6117</v>
      </c>
      <c r="N177">
        <f t="shared" si="32"/>
        <v>1162.23</v>
      </c>
      <c r="O177">
        <f t="shared" si="33"/>
        <v>4954.7700000000004</v>
      </c>
      <c r="P177" s="2" t="str">
        <f t="shared" si="34"/>
        <v>5120321 - TRIMBLE COUNTY 2 - GENERATION2015</v>
      </c>
    </row>
    <row r="178" spans="1:16" x14ac:dyDescent="0.25">
      <c r="A178" s="1" t="s">
        <v>5</v>
      </c>
      <c r="B178" s="1" t="s">
        <v>26</v>
      </c>
      <c r="C178" s="1" t="s">
        <v>22</v>
      </c>
      <c r="D178" s="5" t="str">
        <f t="shared" si="28"/>
        <v>512</v>
      </c>
      <c r="E178" s="1" t="s">
        <v>27</v>
      </c>
      <c r="F178" s="1" t="s">
        <v>82</v>
      </c>
      <c r="G178" s="1" t="s">
        <v>89</v>
      </c>
      <c r="H178" s="1" t="s">
        <v>90</v>
      </c>
      <c r="I178">
        <v>201510</v>
      </c>
      <c r="J178" t="str">
        <f t="shared" si="29"/>
        <v>2015</v>
      </c>
      <c r="K178" s="2">
        <v>1939.36</v>
      </c>
      <c r="L178">
        <f t="shared" si="30"/>
        <v>-484.84</v>
      </c>
      <c r="M178" s="2">
        <f t="shared" si="31"/>
        <v>1454.52</v>
      </c>
      <c r="N178">
        <f t="shared" si="32"/>
        <v>276.35879999999997</v>
      </c>
      <c r="O178">
        <f t="shared" si="33"/>
        <v>1178.1612</v>
      </c>
      <c r="P178" s="2" t="str">
        <f t="shared" si="34"/>
        <v>5120321 - TRIMBLE COUNTY 2 - GENERATION2015</v>
      </c>
    </row>
    <row r="179" spans="1:16" x14ac:dyDescent="0.25">
      <c r="A179" s="1" t="s">
        <v>5</v>
      </c>
      <c r="B179" s="1" t="s">
        <v>26</v>
      </c>
      <c r="C179" s="1" t="s">
        <v>22</v>
      </c>
      <c r="D179" s="5" t="str">
        <f t="shared" si="28"/>
        <v>512</v>
      </c>
      <c r="E179" s="1" t="s">
        <v>27</v>
      </c>
      <c r="F179" s="1" t="s">
        <v>82</v>
      </c>
      <c r="G179" s="1" t="s">
        <v>89</v>
      </c>
      <c r="H179" s="1" t="s">
        <v>90</v>
      </c>
      <c r="I179">
        <v>201603</v>
      </c>
      <c r="J179" t="str">
        <f t="shared" si="29"/>
        <v>2016</v>
      </c>
      <c r="K179" s="2">
        <v>76.2</v>
      </c>
      <c r="L179">
        <f t="shared" si="30"/>
        <v>-19.05</v>
      </c>
      <c r="M179" s="2">
        <f t="shared" si="31"/>
        <v>57.150000000000006</v>
      </c>
      <c r="N179">
        <f t="shared" si="32"/>
        <v>10.858500000000001</v>
      </c>
      <c r="O179">
        <f t="shared" si="33"/>
        <v>46.291500000000006</v>
      </c>
      <c r="P179" s="2" t="str">
        <f t="shared" si="34"/>
        <v>5120321 - TRIMBLE COUNTY 2 - GENERATION2016</v>
      </c>
    </row>
    <row r="180" spans="1:16" x14ac:dyDescent="0.25">
      <c r="A180" s="1" t="s">
        <v>5</v>
      </c>
      <c r="B180" s="1" t="s">
        <v>26</v>
      </c>
      <c r="C180" s="1" t="s">
        <v>22</v>
      </c>
      <c r="D180" s="5" t="str">
        <f t="shared" si="28"/>
        <v>512</v>
      </c>
      <c r="E180" s="1" t="s">
        <v>27</v>
      </c>
      <c r="F180" s="1" t="s">
        <v>82</v>
      </c>
      <c r="G180" s="1" t="s">
        <v>89</v>
      </c>
      <c r="H180" s="1" t="s">
        <v>90</v>
      </c>
      <c r="I180">
        <v>201604</v>
      </c>
      <c r="J180" t="str">
        <f t="shared" si="29"/>
        <v>2016</v>
      </c>
      <c r="K180" s="2">
        <v>8858.4500000000007</v>
      </c>
      <c r="L180">
        <f t="shared" si="30"/>
        <v>-2214.6125000000002</v>
      </c>
      <c r="M180" s="2">
        <f t="shared" si="31"/>
        <v>6643.8375000000005</v>
      </c>
      <c r="N180">
        <f t="shared" si="32"/>
        <v>1262.3291250000002</v>
      </c>
      <c r="O180">
        <f t="shared" si="33"/>
        <v>5381.5083750000003</v>
      </c>
      <c r="P180" s="2" t="str">
        <f t="shared" si="34"/>
        <v>5120321 - TRIMBLE COUNTY 2 - GENERATION2016</v>
      </c>
    </row>
    <row r="181" spans="1:16" x14ac:dyDescent="0.25">
      <c r="A181" s="1" t="s">
        <v>5</v>
      </c>
      <c r="B181" s="1" t="s">
        <v>26</v>
      </c>
      <c r="C181" s="1" t="s">
        <v>22</v>
      </c>
      <c r="D181" s="5" t="str">
        <f t="shared" si="28"/>
        <v>512</v>
      </c>
      <c r="E181" s="1" t="s">
        <v>27</v>
      </c>
      <c r="F181" s="1" t="s">
        <v>82</v>
      </c>
      <c r="G181" s="1" t="s">
        <v>89</v>
      </c>
      <c r="H181" s="1" t="s">
        <v>90</v>
      </c>
      <c r="I181">
        <v>201605</v>
      </c>
      <c r="J181" t="str">
        <f t="shared" si="29"/>
        <v>2016</v>
      </c>
      <c r="K181" s="2">
        <v>36838.67</v>
      </c>
      <c r="L181">
        <f t="shared" si="30"/>
        <v>-9209.6674999999996</v>
      </c>
      <c r="M181" s="2">
        <f t="shared" si="31"/>
        <v>27629.002499999999</v>
      </c>
      <c r="N181">
        <f t="shared" si="32"/>
        <v>5249.510475</v>
      </c>
      <c r="O181">
        <f t="shared" si="33"/>
        <v>22379.492025</v>
      </c>
      <c r="P181" s="2" t="str">
        <f t="shared" si="34"/>
        <v>5120321 - TRIMBLE COUNTY 2 - GENERATION2016</v>
      </c>
    </row>
    <row r="182" spans="1:16" x14ac:dyDescent="0.25">
      <c r="A182" s="1" t="s">
        <v>5</v>
      </c>
      <c r="B182" s="1" t="s">
        <v>26</v>
      </c>
      <c r="C182" s="1" t="s">
        <v>22</v>
      </c>
      <c r="D182" s="5" t="str">
        <f t="shared" si="28"/>
        <v>512</v>
      </c>
      <c r="E182" s="1" t="s">
        <v>27</v>
      </c>
      <c r="F182" s="1" t="s">
        <v>82</v>
      </c>
      <c r="G182" s="1" t="s">
        <v>89</v>
      </c>
      <c r="H182" s="1" t="s">
        <v>90</v>
      </c>
      <c r="I182">
        <v>201607</v>
      </c>
      <c r="J182" t="str">
        <f t="shared" si="29"/>
        <v>2016</v>
      </c>
      <c r="K182" s="2">
        <v>2912.44</v>
      </c>
      <c r="L182">
        <f t="shared" si="30"/>
        <v>-728.11</v>
      </c>
      <c r="M182" s="2">
        <f t="shared" si="31"/>
        <v>2184.33</v>
      </c>
      <c r="N182">
        <f t="shared" si="32"/>
        <v>415.02269999999999</v>
      </c>
      <c r="O182">
        <f t="shared" si="33"/>
        <v>1769.3073000000002</v>
      </c>
      <c r="P182" s="2" t="str">
        <f t="shared" si="34"/>
        <v>5120321 - TRIMBLE COUNTY 2 - GENERATION2016</v>
      </c>
    </row>
    <row r="183" spans="1:16" x14ac:dyDescent="0.25">
      <c r="A183" s="1" t="s">
        <v>5</v>
      </c>
      <c r="B183" s="1" t="s">
        <v>26</v>
      </c>
      <c r="C183" s="1" t="s">
        <v>30</v>
      </c>
      <c r="D183" s="5" t="str">
        <f t="shared" si="28"/>
        <v>512</v>
      </c>
      <c r="E183" s="1" t="s">
        <v>27</v>
      </c>
      <c r="F183" s="1" t="s">
        <v>82</v>
      </c>
      <c r="G183" s="1" t="s">
        <v>89</v>
      </c>
      <c r="H183" s="1" t="s">
        <v>90</v>
      </c>
      <c r="I183">
        <v>201403</v>
      </c>
      <c r="J183" t="str">
        <f t="shared" si="29"/>
        <v>2014</v>
      </c>
      <c r="K183" s="2">
        <v>988.4</v>
      </c>
      <c r="L183">
        <f t="shared" si="30"/>
        <v>-247.1</v>
      </c>
      <c r="M183" s="2">
        <f t="shared" si="31"/>
        <v>741.3</v>
      </c>
      <c r="N183">
        <f t="shared" si="32"/>
        <v>140.84699999999998</v>
      </c>
      <c r="O183">
        <f t="shared" si="33"/>
        <v>600.45299999999997</v>
      </c>
      <c r="P183" s="2" t="str">
        <f t="shared" si="34"/>
        <v>5120321 - TRIMBLE COUNTY 2 - GENERATION2014</v>
      </c>
    </row>
    <row r="184" spans="1:16" x14ac:dyDescent="0.25">
      <c r="A184" s="1" t="s">
        <v>5</v>
      </c>
      <c r="B184" s="1" t="s">
        <v>26</v>
      </c>
      <c r="C184" s="1" t="s">
        <v>30</v>
      </c>
      <c r="D184" s="5" t="str">
        <f t="shared" si="28"/>
        <v>512</v>
      </c>
      <c r="E184" s="1" t="s">
        <v>27</v>
      </c>
      <c r="F184" s="1" t="s">
        <v>82</v>
      </c>
      <c r="G184" s="1" t="s">
        <v>89</v>
      </c>
      <c r="H184" s="1" t="s">
        <v>90</v>
      </c>
      <c r="I184">
        <v>201602</v>
      </c>
      <c r="J184" t="str">
        <f t="shared" si="29"/>
        <v>2016</v>
      </c>
      <c r="K184" s="2">
        <v>272.81</v>
      </c>
      <c r="L184">
        <f t="shared" si="30"/>
        <v>-68.202500000000001</v>
      </c>
      <c r="M184" s="2">
        <f t="shared" si="31"/>
        <v>204.60750000000002</v>
      </c>
      <c r="N184">
        <f t="shared" si="32"/>
        <v>38.875425000000007</v>
      </c>
      <c r="O184">
        <f t="shared" si="33"/>
        <v>165.73207500000004</v>
      </c>
      <c r="P184" s="2" t="str">
        <f t="shared" si="34"/>
        <v>5120321 - TRIMBLE COUNTY 2 - GENERATION2016</v>
      </c>
    </row>
    <row r="185" spans="1:16" x14ac:dyDescent="0.25">
      <c r="A185" s="1" t="s">
        <v>5</v>
      </c>
      <c r="B185" s="1" t="s">
        <v>26</v>
      </c>
      <c r="C185" s="1" t="s">
        <v>31</v>
      </c>
      <c r="D185" s="5" t="str">
        <f t="shared" si="28"/>
        <v>512</v>
      </c>
      <c r="E185" s="1" t="s">
        <v>27</v>
      </c>
      <c r="F185" s="1" t="s">
        <v>82</v>
      </c>
      <c r="G185" s="1" t="s">
        <v>89</v>
      </c>
      <c r="H185" s="1" t="s">
        <v>90</v>
      </c>
      <c r="I185">
        <v>201203</v>
      </c>
      <c r="J185" t="str">
        <f t="shared" si="29"/>
        <v>2012</v>
      </c>
      <c r="K185" s="2">
        <v>228.19</v>
      </c>
      <c r="L185">
        <f t="shared" si="30"/>
        <v>-57.047499999999999</v>
      </c>
      <c r="M185" s="2">
        <f t="shared" si="31"/>
        <v>171.14249999999998</v>
      </c>
      <c r="N185">
        <f t="shared" si="32"/>
        <v>32.517074999999998</v>
      </c>
      <c r="O185">
        <f t="shared" si="33"/>
        <v>138.62542500000001</v>
      </c>
      <c r="P185" s="2" t="str">
        <f t="shared" si="34"/>
        <v>5120321 - TRIMBLE COUNTY 2 - GENERATION2012</v>
      </c>
    </row>
    <row r="186" spans="1:16" x14ac:dyDescent="0.25">
      <c r="A186" s="1" t="s">
        <v>5</v>
      </c>
      <c r="B186" s="1" t="s">
        <v>26</v>
      </c>
      <c r="C186" s="1" t="s">
        <v>31</v>
      </c>
      <c r="D186" s="5" t="str">
        <f t="shared" si="28"/>
        <v>512</v>
      </c>
      <c r="E186" s="1" t="s">
        <v>27</v>
      </c>
      <c r="F186" s="1" t="s">
        <v>82</v>
      </c>
      <c r="G186" s="1" t="s">
        <v>89</v>
      </c>
      <c r="H186" s="1" t="s">
        <v>90</v>
      </c>
      <c r="I186">
        <v>201204</v>
      </c>
      <c r="J186" t="str">
        <f t="shared" si="29"/>
        <v>2012</v>
      </c>
      <c r="K186" s="2">
        <v>3647.12</v>
      </c>
      <c r="L186">
        <f t="shared" si="30"/>
        <v>-911.78</v>
      </c>
      <c r="M186" s="2">
        <f t="shared" si="31"/>
        <v>2735.34</v>
      </c>
      <c r="N186">
        <f t="shared" si="32"/>
        <v>519.71460000000002</v>
      </c>
      <c r="O186">
        <f t="shared" si="33"/>
        <v>2215.6254000000004</v>
      </c>
      <c r="P186" s="2" t="str">
        <f t="shared" si="34"/>
        <v>5120321 - TRIMBLE COUNTY 2 - GENERATION2012</v>
      </c>
    </row>
    <row r="187" spans="1:16" x14ac:dyDescent="0.25">
      <c r="A187" s="1" t="s">
        <v>5</v>
      </c>
      <c r="B187" s="1" t="s">
        <v>26</v>
      </c>
      <c r="C187" s="1" t="s">
        <v>31</v>
      </c>
      <c r="D187" s="5" t="str">
        <f t="shared" si="28"/>
        <v>512</v>
      </c>
      <c r="E187" s="1" t="s">
        <v>27</v>
      </c>
      <c r="F187" s="1" t="s">
        <v>82</v>
      </c>
      <c r="G187" s="1" t="s">
        <v>89</v>
      </c>
      <c r="H187" s="1" t="s">
        <v>90</v>
      </c>
      <c r="I187">
        <v>201205</v>
      </c>
      <c r="J187" t="str">
        <f t="shared" si="29"/>
        <v>2012</v>
      </c>
      <c r="K187" s="2">
        <v>11752.24</v>
      </c>
      <c r="L187">
        <f t="shared" si="30"/>
        <v>-2938.06</v>
      </c>
      <c r="M187" s="2">
        <f t="shared" si="31"/>
        <v>8814.18</v>
      </c>
      <c r="N187">
        <f t="shared" si="32"/>
        <v>1674.6942000000001</v>
      </c>
      <c r="O187">
        <f t="shared" si="33"/>
        <v>7139.4858000000004</v>
      </c>
      <c r="P187" s="2" t="str">
        <f t="shared" si="34"/>
        <v>5120321 - TRIMBLE COUNTY 2 - GENERATION2012</v>
      </c>
    </row>
    <row r="188" spans="1:16" x14ac:dyDescent="0.25">
      <c r="A188" s="1" t="s">
        <v>5</v>
      </c>
      <c r="B188" s="1" t="s">
        <v>26</v>
      </c>
      <c r="C188" s="1" t="s">
        <v>31</v>
      </c>
      <c r="D188" s="5" t="str">
        <f t="shared" si="28"/>
        <v>512</v>
      </c>
      <c r="E188" s="1" t="s">
        <v>27</v>
      </c>
      <c r="F188" s="1" t="s">
        <v>82</v>
      </c>
      <c r="G188" s="1" t="s">
        <v>89</v>
      </c>
      <c r="H188" s="1" t="s">
        <v>90</v>
      </c>
      <c r="I188">
        <v>201206</v>
      </c>
      <c r="J188" t="str">
        <f t="shared" si="29"/>
        <v>2012</v>
      </c>
      <c r="K188" s="2">
        <v>1384.95</v>
      </c>
      <c r="L188">
        <f t="shared" si="30"/>
        <v>-346.23750000000001</v>
      </c>
      <c r="M188" s="2">
        <f t="shared" si="31"/>
        <v>1038.7125000000001</v>
      </c>
      <c r="N188">
        <f t="shared" si="32"/>
        <v>197.35537500000001</v>
      </c>
      <c r="O188">
        <f t="shared" si="33"/>
        <v>841.35712500000011</v>
      </c>
      <c r="P188" s="2" t="str">
        <f t="shared" si="34"/>
        <v>5120321 - TRIMBLE COUNTY 2 - GENERATION2012</v>
      </c>
    </row>
    <row r="189" spans="1:16" x14ac:dyDescent="0.25">
      <c r="A189" s="1" t="s">
        <v>5</v>
      </c>
      <c r="B189" s="1" t="s">
        <v>26</v>
      </c>
      <c r="C189" s="1" t="s">
        <v>31</v>
      </c>
      <c r="D189" s="5" t="str">
        <f t="shared" si="28"/>
        <v>512</v>
      </c>
      <c r="E189" s="1" t="s">
        <v>27</v>
      </c>
      <c r="F189" s="1" t="s">
        <v>82</v>
      </c>
      <c r="G189" s="1" t="s">
        <v>89</v>
      </c>
      <c r="H189" s="1" t="s">
        <v>90</v>
      </c>
      <c r="I189">
        <v>201303</v>
      </c>
      <c r="J189" t="str">
        <f t="shared" si="29"/>
        <v>2013</v>
      </c>
      <c r="K189" s="2">
        <v>0.02</v>
      </c>
      <c r="L189">
        <f t="shared" si="30"/>
        <v>-5.0000000000000001E-3</v>
      </c>
      <c r="M189" s="2">
        <f t="shared" si="31"/>
        <v>1.4999999999999999E-2</v>
      </c>
      <c r="N189">
        <f t="shared" si="32"/>
        <v>2.8500000000000001E-3</v>
      </c>
      <c r="O189">
        <f t="shared" si="33"/>
        <v>1.2150000000000001E-2</v>
      </c>
      <c r="P189" s="2" t="str">
        <f t="shared" si="34"/>
        <v>5120321 - TRIMBLE COUNTY 2 - GENERATION2013</v>
      </c>
    </row>
    <row r="190" spans="1:16" x14ac:dyDescent="0.25">
      <c r="A190" s="1" t="s">
        <v>5</v>
      </c>
      <c r="B190" s="1" t="s">
        <v>26</v>
      </c>
      <c r="C190" s="1" t="s">
        <v>12</v>
      </c>
      <c r="D190" s="5" t="str">
        <f t="shared" ref="D190:D245" si="35">LEFT(C190,3)</f>
        <v>513</v>
      </c>
      <c r="E190" s="1" t="s">
        <v>27</v>
      </c>
      <c r="F190" s="1" t="s">
        <v>82</v>
      </c>
      <c r="G190" s="1" t="s">
        <v>89</v>
      </c>
      <c r="H190" s="1" t="s">
        <v>90</v>
      </c>
      <c r="I190">
        <v>201203</v>
      </c>
      <c r="J190" t="str">
        <f t="shared" ref="J190:J245" si="36">LEFT(I190,4)</f>
        <v>2012</v>
      </c>
      <c r="K190" s="2">
        <v>22668.82</v>
      </c>
      <c r="L190">
        <f t="shared" ref="L190:L245" si="37">IF(LEFT(E190,4)="0311",(K190*-0.25),IF(LEFT(E190,4)="0321",(K190*-0.25),0))</f>
        <v>-5667.2049999999999</v>
      </c>
      <c r="M190" s="2">
        <f t="shared" ref="M190:M245" si="38">+K190+L190</f>
        <v>17001.614999999998</v>
      </c>
      <c r="N190">
        <f t="shared" ref="N190:N245" si="39">IF(F190="LGE",M190,0)+IF(F190="Joint",M190*G190,0)</f>
        <v>3230.3068499999995</v>
      </c>
      <c r="O190">
        <f t="shared" ref="O190:O245" si="40">IF(F190="KU",M190,0)+IF(F190="Joint",M190*H190,0)</f>
        <v>13771.308149999999</v>
      </c>
      <c r="P190" s="2" t="str">
        <f t="shared" ref="P190:P245" si="41">D190&amp;E190&amp;J190</f>
        <v>5130321 - TRIMBLE COUNTY 2 - GENERATION2012</v>
      </c>
    </row>
    <row r="191" spans="1:16" x14ac:dyDescent="0.25">
      <c r="A191" s="1" t="s">
        <v>5</v>
      </c>
      <c r="B191" s="1" t="s">
        <v>26</v>
      </c>
      <c r="C191" s="1" t="s">
        <v>12</v>
      </c>
      <c r="D191" s="5" t="str">
        <f t="shared" si="35"/>
        <v>513</v>
      </c>
      <c r="E191" s="1" t="s">
        <v>27</v>
      </c>
      <c r="F191" s="1" t="s">
        <v>82</v>
      </c>
      <c r="G191" s="1" t="s">
        <v>89</v>
      </c>
      <c r="H191" s="1" t="s">
        <v>90</v>
      </c>
      <c r="I191">
        <v>201204</v>
      </c>
      <c r="J191" t="str">
        <f t="shared" si="36"/>
        <v>2012</v>
      </c>
      <c r="K191" s="2">
        <v>553536.07999999996</v>
      </c>
      <c r="L191">
        <f t="shared" si="37"/>
        <v>-138384.01999999999</v>
      </c>
      <c r="M191" s="2">
        <f t="shared" si="38"/>
        <v>415152.05999999994</v>
      </c>
      <c r="N191">
        <f t="shared" si="39"/>
        <v>78878.891399999993</v>
      </c>
      <c r="O191">
        <f t="shared" si="40"/>
        <v>336273.16859999998</v>
      </c>
      <c r="P191" s="2" t="str">
        <f t="shared" si="41"/>
        <v>5130321 - TRIMBLE COUNTY 2 - GENERATION2012</v>
      </c>
    </row>
    <row r="192" spans="1:16" x14ac:dyDescent="0.25">
      <c r="A192" s="1" t="s">
        <v>5</v>
      </c>
      <c r="B192" s="1" t="s">
        <v>26</v>
      </c>
      <c r="C192" s="1" t="s">
        <v>12</v>
      </c>
      <c r="D192" s="5" t="str">
        <f t="shared" si="35"/>
        <v>513</v>
      </c>
      <c r="E192" s="1" t="s">
        <v>27</v>
      </c>
      <c r="F192" s="1" t="s">
        <v>82</v>
      </c>
      <c r="G192" s="1" t="s">
        <v>89</v>
      </c>
      <c r="H192" s="1" t="s">
        <v>90</v>
      </c>
      <c r="I192">
        <v>201205</v>
      </c>
      <c r="J192" t="str">
        <f t="shared" si="36"/>
        <v>2012</v>
      </c>
      <c r="K192" s="2">
        <v>-161320.25</v>
      </c>
      <c r="L192">
        <f t="shared" si="37"/>
        <v>40330.0625</v>
      </c>
      <c r="M192" s="2">
        <f t="shared" si="38"/>
        <v>-120990.1875</v>
      </c>
      <c r="N192">
        <f t="shared" si="39"/>
        <v>-22988.135624999999</v>
      </c>
      <c r="O192">
        <f t="shared" si="40"/>
        <v>-98002.051875000005</v>
      </c>
      <c r="P192" s="2" t="str">
        <f t="shared" si="41"/>
        <v>5130321 - TRIMBLE COUNTY 2 - GENERATION2012</v>
      </c>
    </row>
    <row r="193" spans="1:16" x14ac:dyDescent="0.25">
      <c r="A193" s="1" t="s">
        <v>5</v>
      </c>
      <c r="B193" s="1" t="s">
        <v>26</v>
      </c>
      <c r="C193" s="1" t="s">
        <v>12</v>
      </c>
      <c r="D193" s="5" t="str">
        <f t="shared" si="35"/>
        <v>513</v>
      </c>
      <c r="E193" s="1" t="s">
        <v>27</v>
      </c>
      <c r="F193" s="1" t="s">
        <v>82</v>
      </c>
      <c r="G193" s="1" t="s">
        <v>89</v>
      </c>
      <c r="H193" s="1" t="s">
        <v>90</v>
      </c>
      <c r="I193">
        <v>201206</v>
      </c>
      <c r="J193" t="str">
        <f t="shared" si="36"/>
        <v>2012</v>
      </c>
      <c r="K193" s="2">
        <v>139636.5</v>
      </c>
      <c r="L193">
        <f t="shared" si="37"/>
        <v>-34909.125</v>
      </c>
      <c r="M193" s="2">
        <f t="shared" si="38"/>
        <v>104727.375</v>
      </c>
      <c r="N193">
        <f t="shared" si="39"/>
        <v>19898.201250000002</v>
      </c>
      <c r="O193">
        <f t="shared" si="40"/>
        <v>84829.173750000002</v>
      </c>
      <c r="P193" s="2" t="str">
        <f t="shared" si="41"/>
        <v>5130321 - TRIMBLE COUNTY 2 - GENERATION2012</v>
      </c>
    </row>
    <row r="194" spans="1:16" x14ac:dyDescent="0.25">
      <c r="A194" s="1" t="s">
        <v>5</v>
      </c>
      <c r="B194" s="1" t="s">
        <v>26</v>
      </c>
      <c r="C194" s="1" t="s">
        <v>12</v>
      </c>
      <c r="D194" s="5" t="str">
        <f t="shared" si="35"/>
        <v>513</v>
      </c>
      <c r="E194" s="1" t="s">
        <v>27</v>
      </c>
      <c r="F194" s="1" t="s">
        <v>82</v>
      </c>
      <c r="G194" s="1" t="s">
        <v>89</v>
      </c>
      <c r="H194" s="1" t="s">
        <v>90</v>
      </c>
      <c r="I194">
        <v>201207</v>
      </c>
      <c r="J194" t="str">
        <f t="shared" si="36"/>
        <v>2012</v>
      </c>
      <c r="K194" s="2">
        <v>21430.720000000001</v>
      </c>
      <c r="L194">
        <f t="shared" si="37"/>
        <v>-5357.68</v>
      </c>
      <c r="M194" s="2">
        <f t="shared" si="38"/>
        <v>16073.04</v>
      </c>
      <c r="N194">
        <f t="shared" si="39"/>
        <v>3053.8776000000003</v>
      </c>
      <c r="O194">
        <f t="shared" si="40"/>
        <v>13019.162400000001</v>
      </c>
      <c r="P194" s="2" t="str">
        <f t="shared" si="41"/>
        <v>5130321 - TRIMBLE COUNTY 2 - GENERATION2012</v>
      </c>
    </row>
    <row r="195" spans="1:16" x14ac:dyDescent="0.25">
      <c r="A195" s="1" t="s">
        <v>5</v>
      </c>
      <c r="B195" s="1" t="s">
        <v>26</v>
      </c>
      <c r="C195" s="1" t="s">
        <v>12</v>
      </c>
      <c r="D195" s="5" t="str">
        <f t="shared" si="35"/>
        <v>513</v>
      </c>
      <c r="E195" s="1" t="s">
        <v>27</v>
      </c>
      <c r="F195" s="1" t="s">
        <v>82</v>
      </c>
      <c r="G195" s="1" t="s">
        <v>89</v>
      </c>
      <c r="H195" s="1" t="s">
        <v>90</v>
      </c>
      <c r="I195">
        <v>201208</v>
      </c>
      <c r="J195" t="str">
        <f t="shared" si="36"/>
        <v>2012</v>
      </c>
      <c r="K195" s="2">
        <v>-3089.4</v>
      </c>
      <c r="L195">
        <f t="shared" si="37"/>
        <v>772.35</v>
      </c>
      <c r="M195" s="2">
        <f t="shared" si="38"/>
        <v>-2317.0500000000002</v>
      </c>
      <c r="N195">
        <f t="shared" si="39"/>
        <v>-440.23950000000002</v>
      </c>
      <c r="O195">
        <f t="shared" si="40"/>
        <v>-1876.8105000000003</v>
      </c>
      <c r="P195" s="2" t="str">
        <f t="shared" si="41"/>
        <v>5130321 - TRIMBLE COUNTY 2 - GENERATION2012</v>
      </c>
    </row>
    <row r="196" spans="1:16" x14ac:dyDescent="0.25">
      <c r="A196" s="1" t="s">
        <v>5</v>
      </c>
      <c r="B196" s="1" t="s">
        <v>26</v>
      </c>
      <c r="C196" s="1" t="s">
        <v>12</v>
      </c>
      <c r="D196" s="5" t="str">
        <f t="shared" si="35"/>
        <v>513</v>
      </c>
      <c r="E196" s="1" t="s">
        <v>27</v>
      </c>
      <c r="F196" s="1" t="s">
        <v>82</v>
      </c>
      <c r="G196" s="1" t="s">
        <v>89</v>
      </c>
      <c r="H196" s="1" t="s">
        <v>90</v>
      </c>
      <c r="I196">
        <v>201209</v>
      </c>
      <c r="J196" t="str">
        <f t="shared" si="36"/>
        <v>2012</v>
      </c>
      <c r="K196" s="2">
        <v>103827.99</v>
      </c>
      <c r="L196">
        <f t="shared" si="37"/>
        <v>-25956.997500000001</v>
      </c>
      <c r="M196" s="2">
        <f t="shared" si="38"/>
        <v>77870.992500000008</v>
      </c>
      <c r="N196">
        <f t="shared" si="39"/>
        <v>14795.488575000001</v>
      </c>
      <c r="O196">
        <f t="shared" si="40"/>
        <v>63075.503925000012</v>
      </c>
      <c r="P196" s="2" t="str">
        <f t="shared" si="41"/>
        <v>5130321 - TRIMBLE COUNTY 2 - GENERATION2012</v>
      </c>
    </row>
    <row r="197" spans="1:16" x14ac:dyDescent="0.25">
      <c r="A197" s="1" t="s">
        <v>5</v>
      </c>
      <c r="B197" s="1" t="s">
        <v>26</v>
      </c>
      <c r="C197" s="1" t="s">
        <v>12</v>
      </c>
      <c r="D197" s="5" t="str">
        <f t="shared" si="35"/>
        <v>513</v>
      </c>
      <c r="E197" s="1" t="s">
        <v>27</v>
      </c>
      <c r="F197" s="1" t="s">
        <v>82</v>
      </c>
      <c r="G197" s="1" t="s">
        <v>89</v>
      </c>
      <c r="H197" s="1" t="s">
        <v>90</v>
      </c>
      <c r="I197">
        <v>201212</v>
      </c>
      <c r="J197" t="str">
        <f t="shared" si="36"/>
        <v>2012</v>
      </c>
      <c r="K197" s="2">
        <v>3260.63</v>
      </c>
      <c r="L197">
        <f t="shared" si="37"/>
        <v>-815.15750000000003</v>
      </c>
      <c r="M197" s="2">
        <f t="shared" si="38"/>
        <v>2445.4724999999999</v>
      </c>
      <c r="N197">
        <f t="shared" si="39"/>
        <v>464.63977499999999</v>
      </c>
      <c r="O197">
        <f t="shared" si="40"/>
        <v>1980.832725</v>
      </c>
      <c r="P197" s="2" t="str">
        <f t="shared" si="41"/>
        <v>5130321 - TRIMBLE COUNTY 2 - GENERATION2012</v>
      </c>
    </row>
    <row r="198" spans="1:16" x14ac:dyDescent="0.25">
      <c r="A198" s="1" t="s">
        <v>5</v>
      </c>
      <c r="B198" s="1" t="s">
        <v>26</v>
      </c>
      <c r="C198" s="1" t="s">
        <v>12</v>
      </c>
      <c r="D198" s="5" t="str">
        <f t="shared" si="35"/>
        <v>513</v>
      </c>
      <c r="E198" s="1" t="s">
        <v>27</v>
      </c>
      <c r="F198" s="1" t="s">
        <v>82</v>
      </c>
      <c r="G198" s="1" t="s">
        <v>89</v>
      </c>
      <c r="H198" s="1" t="s">
        <v>90</v>
      </c>
      <c r="I198">
        <v>201301</v>
      </c>
      <c r="J198" t="str">
        <f t="shared" si="36"/>
        <v>2013</v>
      </c>
      <c r="K198" s="2">
        <v>2123.1999999999998</v>
      </c>
      <c r="L198">
        <f t="shared" si="37"/>
        <v>-530.79999999999995</v>
      </c>
      <c r="M198" s="2">
        <f t="shared" si="38"/>
        <v>1592.3999999999999</v>
      </c>
      <c r="N198">
        <f t="shared" si="39"/>
        <v>302.55599999999998</v>
      </c>
      <c r="O198">
        <f t="shared" si="40"/>
        <v>1289.8440000000001</v>
      </c>
      <c r="P198" s="2" t="str">
        <f t="shared" si="41"/>
        <v>5130321 - TRIMBLE COUNTY 2 - GENERATION2013</v>
      </c>
    </row>
    <row r="199" spans="1:16" x14ac:dyDescent="0.25">
      <c r="A199" s="1" t="s">
        <v>5</v>
      </c>
      <c r="B199" s="1" t="s">
        <v>26</v>
      </c>
      <c r="C199" s="1" t="s">
        <v>12</v>
      </c>
      <c r="D199" s="5" t="str">
        <f t="shared" si="35"/>
        <v>513</v>
      </c>
      <c r="E199" s="1" t="s">
        <v>27</v>
      </c>
      <c r="F199" s="1" t="s">
        <v>82</v>
      </c>
      <c r="G199" s="1" t="s">
        <v>89</v>
      </c>
      <c r="H199" s="1" t="s">
        <v>90</v>
      </c>
      <c r="I199">
        <v>201303</v>
      </c>
      <c r="J199" t="str">
        <f t="shared" si="36"/>
        <v>2013</v>
      </c>
      <c r="K199" s="2">
        <v>0.03</v>
      </c>
      <c r="L199">
        <f t="shared" si="37"/>
        <v>-7.4999999999999997E-3</v>
      </c>
      <c r="M199" s="2">
        <f t="shared" si="38"/>
        <v>2.2499999999999999E-2</v>
      </c>
      <c r="N199">
        <f t="shared" si="39"/>
        <v>4.2750000000000002E-3</v>
      </c>
      <c r="O199">
        <f t="shared" si="40"/>
        <v>1.8225000000000002E-2</v>
      </c>
      <c r="P199" s="2" t="str">
        <f t="shared" si="41"/>
        <v>5130321 - TRIMBLE COUNTY 2 - GENERATION2013</v>
      </c>
    </row>
    <row r="200" spans="1:16" x14ac:dyDescent="0.25">
      <c r="A200" s="1" t="s">
        <v>5</v>
      </c>
      <c r="B200" s="1" t="s">
        <v>26</v>
      </c>
      <c r="C200" s="1" t="s">
        <v>12</v>
      </c>
      <c r="D200" s="5" t="str">
        <f t="shared" si="35"/>
        <v>513</v>
      </c>
      <c r="E200" s="1" t="s">
        <v>27</v>
      </c>
      <c r="F200" s="1" t="s">
        <v>82</v>
      </c>
      <c r="G200" s="1" t="s">
        <v>89</v>
      </c>
      <c r="H200" s="1" t="s">
        <v>90</v>
      </c>
      <c r="I200">
        <v>201312</v>
      </c>
      <c r="J200" t="str">
        <f t="shared" si="36"/>
        <v>2013</v>
      </c>
      <c r="K200" s="2">
        <v>575.34</v>
      </c>
      <c r="L200">
        <f t="shared" si="37"/>
        <v>-143.83500000000001</v>
      </c>
      <c r="M200" s="2">
        <f t="shared" si="38"/>
        <v>431.505</v>
      </c>
      <c r="N200">
        <f t="shared" si="39"/>
        <v>81.985950000000003</v>
      </c>
      <c r="O200">
        <f t="shared" si="40"/>
        <v>349.51904999999999</v>
      </c>
      <c r="P200" s="2" t="str">
        <f t="shared" si="41"/>
        <v>5130321 - TRIMBLE COUNTY 2 - GENERATION2013</v>
      </c>
    </row>
    <row r="201" spans="1:16" x14ac:dyDescent="0.25">
      <c r="A201" s="1" t="s">
        <v>5</v>
      </c>
      <c r="B201" s="1" t="s">
        <v>26</v>
      </c>
      <c r="C201" s="1" t="s">
        <v>12</v>
      </c>
      <c r="D201" s="5" t="str">
        <f t="shared" si="35"/>
        <v>513</v>
      </c>
      <c r="E201" s="1" t="s">
        <v>27</v>
      </c>
      <c r="F201" s="1" t="s">
        <v>82</v>
      </c>
      <c r="G201" s="1" t="s">
        <v>89</v>
      </c>
      <c r="H201" s="1" t="s">
        <v>90</v>
      </c>
      <c r="I201">
        <v>201402</v>
      </c>
      <c r="J201" t="str">
        <f t="shared" si="36"/>
        <v>2014</v>
      </c>
      <c r="K201" s="2">
        <v>25109.26</v>
      </c>
      <c r="L201">
        <f t="shared" si="37"/>
        <v>-6277.3149999999996</v>
      </c>
      <c r="M201" s="2">
        <f t="shared" si="38"/>
        <v>18831.945</v>
      </c>
      <c r="N201">
        <f t="shared" si="39"/>
        <v>3578.0695500000002</v>
      </c>
      <c r="O201">
        <f t="shared" si="40"/>
        <v>15253.875450000001</v>
      </c>
      <c r="P201" s="2" t="str">
        <f t="shared" si="41"/>
        <v>5130321 - TRIMBLE COUNTY 2 - GENERATION2014</v>
      </c>
    </row>
    <row r="202" spans="1:16" x14ac:dyDescent="0.25">
      <c r="A202" s="1" t="s">
        <v>5</v>
      </c>
      <c r="B202" s="1" t="s">
        <v>26</v>
      </c>
      <c r="C202" s="1" t="s">
        <v>12</v>
      </c>
      <c r="D202" s="5" t="str">
        <f t="shared" si="35"/>
        <v>513</v>
      </c>
      <c r="E202" s="1" t="s">
        <v>27</v>
      </c>
      <c r="F202" s="1" t="s">
        <v>82</v>
      </c>
      <c r="G202" s="1" t="s">
        <v>89</v>
      </c>
      <c r="H202" s="1" t="s">
        <v>90</v>
      </c>
      <c r="I202">
        <v>201403</v>
      </c>
      <c r="J202" t="str">
        <f t="shared" si="36"/>
        <v>2014</v>
      </c>
      <c r="K202" s="2">
        <v>116815.92</v>
      </c>
      <c r="L202">
        <f t="shared" si="37"/>
        <v>-29203.98</v>
      </c>
      <c r="M202" s="2">
        <f t="shared" si="38"/>
        <v>87611.94</v>
      </c>
      <c r="N202">
        <f t="shared" si="39"/>
        <v>16646.268599999999</v>
      </c>
      <c r="O202">
        <f t="shared" si="40"/>
        <v>70965.671400000007</v>
      </c>
      <c r="P202" s="2" t="str">
        <f t="shared" si="41"/>
        <v>5130321 - TRIMBLE COUNTY 2 - GENERATION2014</v>
      </c>
    </row>
    <row r="203" spans="1:16" x14ac:dyDescent="0.25">
      <c r="A203" s="1" t="s">
        <v>5</v>
      </c>
      <c r="B203" s="1" t="s">
        <v>26</v>
      </c>
      <c r="C203" s="1" t="s">
        <v>12</v>
      </c>
      <c r="D203" s="5" t="str">
        <f t="shared" si="35"/>
        <v>513</v>
      </c>
      <c r="E203" s="1" t="s">
        <v>27</v>
      </c>
      <c r="F203" s="1" t="s">
        <v>82</v>
      </c>
      <c r="G203" s="1" t="s">
        <v>89</v>
      </c>
      <c r="H203" s="1" t="s">
        <v>90</v>
      </c>
      <c r="I203">
        <v>201404</v>
      </c>
      <c r="J203" t="str">
        <f t="shared" si="36"/>
        <v>2014</v>
      </c>
      <c r="K203" s="2">
        <v>68256.09</v>
      </c>
      <c r="L203">
        <f t="shared" si="37"/>
        <v>-17064.022499999999</v>
      </c>
      <c r="M203" s="2">
        <f t="shared" si="38"/>
        <v>51192.067499999997</v>
      </c>
      <c r="N203">
        <f t="shared" si="39"/>
        <v>9726.4928249999994</v>
      </c>
      <c r="O203">
        <f t="shared" si="40"/>
        <v>41465.574675000003</v>
      </c>
      <c r="P203" s="2" t="str">
        <f t="shared" si="41"/>
        <v>5130321 - TRIMBLE COUNTY 2 - GENERATION2014</v>
      </c>
    </row>
    <row r="204" spans="1:16" x14ac:dyDescent="0.25">
      <c r="A204" s="1" t="s">
        <v>5</v>
      </c>
      <c r="B204" s="1" t="s">
        <v>26</v>
      </c>
      <c r="C204" s="1" t="s">
        <v>12</v>
      </c>
      <c r="D204" s="5" t="str">
        <f t="shared" si="35"/>
        <v>513</v>
      </c>
      <c r="E204" s="1" t="s">
        <v>27</v>
      </c>
      <c r="F204" s="1" t="s">
        <v>82</v>
      </c>
      <c r="G204" s="1" t="s">
        <v>89</v>
      </c>
      <c r="H204" s="1" t="s">
        <v>90</v>
      </c>
      <c r="I204">
        <v>201405</v>
      </c>
      <c r="J204" t="str">
        <f t="shared" si="36"/>
        <v>2014</v>
      </c>
      <c r="K204" s="2">
        <v>28786.12</v>
      </c>
      <c r="L204">
        <f t="shared" si="37"/>
        <v>-7196.53</v>
      </c>
      <c r="M204" s="2">
        <f t="shared" si="38"/>
        <v>21589.59</v>
      </c>
      <c r="N204">
        <f t="shared" si="39"/>
        <v>4102.0221000000001</v>
      </c>
      <c r="O204">
        <f t="shared" si="40"/>
        <v>17487.567900000002</v>
      </c>
      <c r="P204" s="2" t="str">
        <f t="shared" si="41"/>
        <v>5130321 - TRIMBLE COUNTY 2 - GENERATION2014</v>
      </c>
    </row>
    <row r="205" spans="1:16" x14ac:dyDescent="0.25">
      <c r="A205" s="1" t="s">
        <v>5</v>
      </c>
      <c r="B205" s="1" t="s">
        <v>26</v>
      </c>
      <c r="C205" s="1" t="s">
        <v>12</v>
      </c>
      <c r="D205" s="5" t="str">
        <f t="shared" si="35"/>
        <v>513</v>
      </c>
      <c r="E205" s="1" t="s">
        <v>27</v>
      </c>
      <c r="F205" s="1" t="s">
        <v>82</v>
      </c>
      <c r="G205" s="1" t="s">
        <v>89</v>
      </c>
      <c r="H205" s="1" t="s">
        <v>90</v>
      </c>
      <c r="I205">
        <v>201406</v>
      </c>
      <c r="J205" t="str">
        <f t="shared" si="36"/>
        <v>2014</v>
      </c>
      <c r="K205" s="2">
        <v>33694.769999999997</v>
      </c>
      <c r="L205">
        <f t="shared" si="37"/>
        <v>-8423.6924999999992</v>
      </c>
      <c r="M205" s="2">
        <f t="shared" si="38"/>
        <v>25271.077499999999</v>
      </c>
      <c r="N205">
        <f t="shared" si="39"/>
        <v>4801.5047249999998</v>
      </c>
      <c r="O205">
        <f t="shared" si="40"/>
        <v>20469.572775000001</v>
      </c>
      <c r="P205" s="2" t="str">
        <f t="shared" si="41"/>
        <v>5130321 - TRIMBLE COUNTY 2 - GENERATION2014</v>
      </c>
    </row>
    <row r="206" spans="1:16" x14ac:dyDescent="0.25">
      <c r="A206" s="1" t="s">
        <v>5</v>
      </c>
      <c r="B206" s="1" t="s">
        <v>26</v>
      </c>
      <c r="C206" s="1" t="s">
        <v>12</v>
      </c>
      <c r="D206" s="5" t="str">
        <f t="shared" si="35"/>
        <v>513</v>
      </c>
      <c r="E206" s="1" t="s">
        <v>27</v>
      </c>
      <c r="F206" s="1" t="s">
        <v>82</v>
      </c>
      <c r="G206" s="1" t="s">
        <v>89</v>
      </c>
      <c r="H206" s="1" t="s">
        <v>90</v>
      </c>
      <c r="I206">
        <v>201407</v>
      </c>
      <c r="J206" t="str">
        <f t="shared" si="36"/>
        <v>2014</v>
      </c>
      <c r="K206" s="2">
        <v>27865.67</v>
      </c>
      <c r="L206">
        <f t="shared" si="37"/>
        <v>-6966.4174999999996</v>
      </c>
      <c r="M206" s="2">
        <f t="shared" si="38"/>
        <v>20899.252499999999</v>
      </c>
      <c r="N206">
        <f t="shared" si="39"/>
        <v>3970.8579749999999</v>
      </c>
      <c r="O206">
        <f t="shared" si="40"/>
        <v>16928.394525</v>
      </c>
      <c r="P206" s="2" t="str">
        <f t="shared" si="41"/>
        <v>5130321 - TRIMBLE COUNTY 2 - GENERATION2014</v>
      </c>
    </row>
    <row r="207" spans="1:16" x14ac:dyDescent="0.25">
      <c r="A207" s="1" t="s">
        <v>5</v>
      </c>
      <c r="B207" s="1" t="s">
        <v>26</v>
      </c>
      <c r="C207" s="1" t="s">
        <v>12</v>
      </c>
      <c r="D207" s="5" t="str">
        <f t="shared" si="35"/>
        <v>513</v>
      </c>
      <c r="E207" s="1" t="s">
        <v>27</v>
      </c>
      <c r="F207" s="1" t="s">
        <v>82</v>
      </c>
      <c r="G207" s="1" t="s">
        <v>89</v>
      </c>
      <c r="H207" s="1" t="s">
        <v>90</v>
      </c>
      <c r="I207">
        <v>201408</v>
      </c>
      <c r="J207" t="str">
        <f t="shared" si="36"/>
        <v>2014</v>
      </c>
      <c r="K207" s="2">
        <v>228.77</v>
      </c>
      <c r="L207">
        <f t="shared" si="37"/>
        <v>-57.192500000000003</v>
      </c>
      <c r="M207" s="2">
        <f t="shared" si="38"/>
        <v>171.57750000000001</v>
      </c>
      <c r="N207">
        <f t="shared" si="39"/>
        <v>32.599725000000007</v>
      </c>
      <c r="O207">
        <f t="shared" si="40"/>
        <v>138.97777500000001</v>
      </c>
      <c r="P207" s="2" t="str">
        <f t="shared" si="41"/>
        <v>5130321 - TRIMBLE COUNTY 2 - GENERATION2014</v>
      </c>
    </row>
    <row r="208" spans="1:16" x14ac:dyDescent="0.25">
      <c r="A208" s="1" t="s">
        <v>5</v>
      </c>
      <c r="B208" s="1" t="s">
        <v>26</v>
      </c>
      <c r="C208" s="1" t="s">
        <v>12</v>
      </c>
      <c r="D208" s="5" t="str">
        <f t="shared" si="35"/>
        <v>513</v>
      </c>
      <c r="E208" s="1" t="s">
        <v>27</v>
      </c>
      <c r="F208" s="1" t="s">
        <v>82</v>
      </c>
      <c r="G208" s="1" t="s">
        <v>89</v>
      </c>
      <c r="H208" s="1" t="s">
        <v>90</v>
      </c>
      <c r="I208">
        <v>201412</v>
      </c>
      <c r="J208" t="str">
        <f t="shared" si="36"/>
        <v>2014</v>
      </c>
      <c r="K208" s="2">
        <v>15560</v>
      </c>
      <c r="L208">
        <f t="shared" si="37"/>
        <v>-3890</v>
      </c>
      <c r="M208" s="2">
        <f t="shared" si="38"/>
        <v>11670</v>
      </c>
      <c r="N208">
        <f t="shared" si="39"/>
        <v>2217.3000000000002</v>
      </c>
      <c r="O208">
        <f t="shared" si="40"/>
        <v>9452.7000000000007</v>
      </c>
      <c r="P208" s="2" t="str">
        <f t="shared" si="41"/>
        <v>5130321 - TRIMBLE COUNTY 2 - GENERATION2014</v>
      </c>
    </row>
    <row r="209" spans="1:16" x14ac:dyDescent="0.25">
      <c r="A209" s="1" t="s">
        <v>5</v>
      </c>
      <c r="B209" s="1" t="s">
        <v>26</v>
      </c>
      <c r="C209" s="1" t="s">
        <v>12</v>
      </c>
      <c r="D209" s="5" t="str">
        <f t="shared" si="35"/>
        <v>513</v>
      </c>
      <c r="E209" s="1" t="s">
        <v>27</v>
      </c>
      <c r="F209" s="1" t="s">
        <v>82</v>
      </c>
      <c r="G209" s="1" t="s">
        <v>89</v>
      </c>
      <c r="H209" s="1" t="s">
        <v>90</v>
      </c>
      <c r="I209">
        <v>201501</v>
      </c>
      <c r="J209" t="str">
        <f t="shared" si="36"/>
        <v>2015</v>
      </c>
      <c r="K209" s="2">
        <v>36487.800000000003</v>
      </c>
      <c r="L209">
        <f t="shared" si="37"/>
        <v>-9121.9500000000007</v>
      </c>
      <c r="M209" s="2">
        <f t="shared" si="38"/>
        <v>27365.850000000002</v>
      </c>
      <c r="N209">
        <f t="shared" si="39"/>
        <v>5199.5115000000005</v>
      </c>
      <c r="O209">
        <f t="shared" si="40"/>
        <v>22166.338500000002</v>
      </c>
      <c r="P209" s="2" t="str">
        <f t="shared" si="41"/>
        <v>5130321 - TRIMBLE COUNTY 2 - GENERATION2015</v>
      </c>
    </row>
    <row r="210" spans="1:16" x14ac:dyDescent="0.25">
      <c r="A210" s="1" t="s">
        <v>5</v>
      </c>
      <c r="B210" s="1" t="s">
        <v>26</v>
      </c>
      <c r="C210" s="1" t="s">
        <v>12</v>
      </c>
      <c r="D210" s="5" t="str">
        <f t="shared" si="35"/>
        <v>513</v>
      </c>
      <c r="E210" s="1" t="s">
        <v>27</v>
      </c>
      <c r="F210" s="1" t="s">
        <v>82</v>
      </c>
      <c r="G210" s="1" t="s">
        <v>89</v>
      </c>
      <c r="H210" s="1" t="s">
        <v>90</v>
      </c>
      <c r="I210">
        <v>201502</v>
      </c>
      <c r="J210" t="str">
        <f t="shared" si="36"/>
        <v>2015</v>
      </c>
      <c r="K210" s="2">
        <v>9401.92</v>
      </c>
      <c r="L210">
        <f t="shared" si="37"/>
        <v>-2350.48</v>
      </c>
      <c r="M210" s="2">
        <f t="shared" si="38"/>
        <v>7051.4400000000005</v>
      </c>
      <c r="N210">
        <f t="shared" si="39"/>
        <v>1339.7736000000002</v>
      </c>
      <c r="O210">
        <f t="shared" si="40"/>
        <v>5711.666400000001</v>
      </c>
      <c r="P210" s="2" t="str">
        <f t="shared" si="41"/>
        <v>5130321 - TRIMBLE COUNTY 2 - GENERATION2015</v>
      </c>
    </row>
    <row r="211" spans="1:16" x14ac:dyDescent="0.25">
      <c r="A211" s="1" t="s">
        <v>5</v>
      </c>
      <c r="B211" s="1" t="s">
        <v>26</v>
      </c>
      <c r="C211" s="1" t="s">
        <v>12</v>
      </c>
      <c r="D211" s="5" t="str">
        <f t="shared" si="35"/>
        <v>513</v>
      </c>
      <c r="E211" s="1" t="s">
        <v>27</v>
      </c>
      <c r="F211" s="1" t="s">
        <v>82</v>
      </c>
      <c r="G211" s="1" t="s">
        <v>89</v>
      </c>
      <c r="H211" s="1" t="s">
        <v>90</v>
      </c>
      <c r="I211">
        <v>201503</v>
      </c>
      <c r="J211" t="str">
        <f t="shared" si="36"/>
        <v>2015</v>
      </c>
      <c r="K211" s="2">
        <v>25280.62</v>
      </c>
      <c r="L211">
        <f t="shared" si="37"/>
        <v>-6320.1549999999997</v>
      </c>
      <c r="M211" s="2">
        <f t="shared" si="38"/>
        <v>18960.465</v>
      </c>
      <c r="N211">
        <f t="shared" si="39"/>
        <v>3602.4883500000001</v>
      </c>
      <c r="O211">
        <f t="shared" si="40"/>
        <v>15357.976650000001</v>
      </c>
      <c r="P211" s="2" t="str">
        <f t="shared" si="41"/>
        <v>5130321 - TRIMBLE COUNTY 2 - GENERATION2015</v>
      </c>
    </row>
    <row r="212" spans="1:16" x14ac:dyDescent="0.25">
      <c r="A212" s="1" t="s">
        <v>5</v>
      </c>
      <c r="B212" s="1" t="s">
        <v>26</v>
      </c>
      <c r="C212" s="1" t="s">
        <v>12</v>
      </c>
      <c r="D212" s="5" t="str">
        <f t="shared" si="35"/>
        <v>513</v>
      </c>
      <c r="E212" s="1" t="s">
        <v>27</v>
      </c>
      <c r="F212" s="1" t="s">
        <v>82</v>
      </c>
      <c r="G212" s="1" t="s">
        <v>89</v>
      </c>
      <c r="H212" s="1" t="s">
        <v>90</v>
      </c>
      <c r="I212">
        <v>201504</v>
      </c>
      <c r="J212" t="str">
        <f t="shared" si="36"/>
        <v>2015</v>
      </c>
      <c r="K212" s="2">
        <v>148188.19</v>
      </c>
      <c r="L212">
        <f t="shared" si="37"/>
        <v>-37047.047500000001</v>
      </c>
      <c r="M212" s="2">
        <f t="shared" si="38"/>
        <v>111141.1425</v>
      </c>
      <c r="N212">
        <f t="shared" si="39"/>
        <v>21116.817074999999</v>
      </c>
      <c r="O212">
        <f t="shared" si="40"/>
        <v>90024.325425000003</v>
      </c>
      <c r="P212" s="2" t="str">
        <f t="shared" si="41"/>
        <v>5130321 - TRIMBLE COUNTY 2 - GENERATION2015</v>
      </c>
    </row>
    <row r="213" spans="1:16" x14ac:dyDescent="0.25">
      <c r="A213" s="1" t="s">
        <v>5</v>
      </c>
      <c r="B213" s="1" t="s">
        <v>26</v>
      </c>
      <c r="C213" s="1" t="s">
        <v>12</v>
      </c>
      <c r="D213" s="5" t="str">
        <f t="shared" si="35"/>
        <v>513</v>
      </c>
      <c r="E213" s="1" t="s">
        <v>27</v>
      </c>
      <c r="F213" s="1" t="s">
        <v>82</v>
      </c>
      <c r="G213" s="1" t="s">
        <v>89</v>
      </c>
      <c r="H213" s="1" t="s">
        <v>90</v>
      </c>
      <c r="I213">
        <v>201505</v>
      </c>
      <c r="J213" t="str">
        <f t="shared" si="36"/>
        <v>2015</v>
      </c>
      <c r="K213" s="2">
        <v>40891.82</v>
      </c>
      <c r="L213">
        <f t="shared" si="37"/>
        <v>-10222.955</v>
      </c>
      <c r="M213" s="2">
        <f t="shared" si="38"/>
        <v>30668.864999999998</v>
      </c>
      <c r="N213">
        <f t="shared" si="39"/>
        <v>5827.0843500000001</v>
      </c>
      <c r="O213">
        <f t="shared" si="40"/>
        <v>24841.780650000001</v>
      </c>
      <c r="P213" s="2" t="str">
        <f t="shared" si="41"/>
        <v>5130321 - TRIMBLE COUNTY 2 - GENERATION2015</v>
      </c>
    </row>
    <row r="214" spans="1:16" x14ac:dyDescent="0.25">
      <c r="A214" s="1" t="s">
        <v>5</v>
      </c>
      <c r="B214" s="1" t="s">
        <v>26</v>
      </c>
      <c r="C214" s="1" t="s">
        <v>12</v>
      </c>
      <c r="D214" s="5" t="str">
        <f t="shared" si="35"/>
        <v>513</v>
      </c>
      <c r="E214" s="1" t="s">
        <v>27</v>
      </c>
      <c r="F214" s="1" t="s">
        <v>82</v>
      </c>
      <c r="G214" s="1" t="s">
        <v>89</v>
      </c>
      <c r="H214" s="1" t="s">
        <v>90</v>
      </c>
      <c r="I214">
        <v>201506</v>
      </c>
      <c r="J214" t="str">
        <f t="shared" si="36"/>
        <v>2015</v>
      </c>
      <c r="K214" s="2">
        <v>-20791.36</v>
      </c>
      <c r="L214">
        <f t="shared" si="37"/>
        <v>5197.84</v>
      </c>
      <c r="M214" s="2">
        <f t="shared" si="38"/>
        <v>-15593.52</v>
      </c>
      <c r="N214">
        <f t="shared" si="39"/>
        <v>-2962.7688000000003</v>
      </c>
      <c r="O214">
        <f t="shared" si="40"/>
        <v>-12630.751200000001</v>
      </c>
      <c r="P214" s="2" t="str">
        <f t="shared" si="41"/>
        <v>5130321 - TRIMBLE COUNTY 2 - GENERATION2015</v>
      </c>
    </row>
    <row r="215" spans="1:16" x14ac:dyDescent="0.25">
      <c r="A215" s="1" t="s">
        <v>5</v>
      </c>
      <c r="B215" s="1" t="s">
        <v>26</v>
      </c>
      <c r="C215" s="1" t="s">
        <v>12</v>
      </c>
      <c r="D215" s="5" t="str">
        <f t="shared" si="35"/>
        <v>513</v>
      </c>
      <c r="E215" s="1" t="s">
        <v>27</v>
      </c>
      <c r="F215" s="1" t="s">
        <v>82</v>
      </c>
      <c r="G215" s="1" t="s">
        <v>89</v>
      </c>
      <c r="H215" s="1" t="s">
        <v>90</v>
      </c>
      <c r="I215">
        <v>201507</v>
      </c>
      <c r="J215" t="str">
        <f t="shared" si="36"/>
        <v>2015</v>
      </c>
      <c r="K215" s="2">
        <v>7671.28</v>
      </c>
      <c r="L215">
        <f t="shared" si="37"/>
        <v>-1917.82</v>
      </c>
      <c r="M215" s="2">
        <f t="shared" si="38"/>
        <v>5753.46</v>
      </c>
      <c r="N215">
        <f t="shared" si="39"/>
        <v>1093.1574000000001</v>
      </c>
      <c r="O215">
        <f t="shared" si="40"/>
        <v>4660.3026</v>
      </c>
      <c r="P215" s="2" t="str">
        <f t="shared" si="41"/>
        <v>5130321 - TRIMBLE COUNTY 2 - GENERATION2015</v>
      </c>
    </row>
    <row r="216" spans="1:16" x14ac:dyDescent="0.25">
      <c r="A216" s="1" t="s">
        <v>5</v>
      </c>
      <c r="B216" s="1" t="s">
        <v>26</v>
      </c>
      <c r="C216" s="1" t="s">
        <v>12</v>
      </c>
      <c r="D216" s="5" t="str">
        <f t="shared" si="35"/>
        <v>513</v>
      </c>
      <c r="E216" s="1" t="s">
        <v>27</v>
      </c>
      <c r="F216" s="1" t="s">
        <v>82</v>
      </c>
      <c r="G216" s="1" t="s">
        <v>89</v>
      </c>
      <c r="H216" s="1" t="s">
        <v>90</v>
      </c>
      <c r="I216">
        <v>201509</v>
      </c>
      <c r="J216" t="str">
        <f t="shared" si="36"/>
        <v>2015</v>
      </c>
      <c r="K216" s="2">
        <v>-355.64</v>
      </c>
      <c r="L216">
        <f t="shared" si="37"/>
        <v>88.91</v>
      </c>
      <c r="M216" s="2">
        <f t="shared" si="38"/>
        <v>-266.73</v>
      </c>
      <c r="N216">
        <f t="shared" si="39"/>
        <v>-50.678700000000006</v>
      </c>
      <c r="O216">
        <f t="shared" si="40"/>
        <v>-216.05130000000003</v>
      </c>
      <c r="P216" s="2" t="str">
        <f t="shared" si="41"/>
        <v>5130321 - TRIMBLE COUNTY 2 - GENERATION2015</v>
      </c>
    </row>
    <row r="217" spans="1:16" x14ac:dyDescent="0.25">
      <c r="A217" s="1" t="s">
        <v>5</v>
      </c>
      <c r="B217" s="1" t="s">
        <v>26</v>
      </c>
      <c r="C217" s="1" t="s">
        <v>12</v>
      </c>
      <c r="D217" s="5" t="str">
        <f t="shared" si="35"/>
        <v>513</v>
      </c>
      <c r="E217" s="1" t="s">
        <v>27</v>
      </c>
      <c r="F217" s="1" t="s">
        <v>82</v>
      </c>
      <c r="G217" s="1" t="s">
        <v>89</v>
      </c>
      <c r="H217" s="1" t="s">
        <v>90</v>
      </c>
      <c r="I217">
        <v>201510</v>
      </c>
      <c r="J217" t="str">
        <f t="shared" si="36"/>
        <v>2015</v>
      </c>
      <c r="K217" s="2">
        <v>12042.79</v>
      </c>
      <c r="L217">
        <f t="shared" si="37"/>
        <v>-3010.6975000000002</v>
      </c>
      <c r="M217" s="2">
        <f t="shared" si="38"/>
        <v>9032.0925000000007</v>
      </c>
      <c r="N217">
        <f t="shared" si="39"/>
        <v>1716.0975750000002</v>
      </c>
      <c r="O217">
        <f t="shared" si="40"/>
        <v>7315.9949250000009</v>
      </c>
      <c r="P217" s="2" t="str">
        <f t="shared" si="41"/>
        <v>5130321 - TRIMBLE COUNTY 2 - GENERATION2015</v>
      </c>
    </row>
    <row r="218" spans="1:16" x14ac:dyDescent="0.25">
      <c r="A218" s="1" t="s">
        <v>5</v>
      </c>
      <c r="B218" s="1" t="s">
        <v>26</v>
      </c>
      <c r="C218" s="1" t="s">
        <v>12</v>
      </c>
      <c r="D218" s="5" t="str">
        <f t="shared" si="35"/>
        <v>513</v>
      </c>
      <c r="E218" s="1" t="s">
        <v>27</v>
      </c>
      <c r="F218" s="1" t="s">
        <v>82</v>
      </c>
      <c r="G218" s="1" t="s">
        <v>89</v>
      </c>
      <c r="H218" s="1" t="s">
        <v>90</v>
      </c>
      <c r="I218">
        <v>201511</v>
      </c>
      <c r="J218" t="str">
        <f t="shared" si="36"/>
        <v>2015</v>
      </c>
      <c r="K218" s="2">
        <v>-490</v>
      </c>
      <c r="L218">
        <f t="shared" si="37"/>
        <v>122.5</v>
      </c>
      <c r="M218" s="2">
        <f t="shared" si="38"/>
        <v>-367.5</v>
      </c>
      <c r="N218">
        <f t="shared" si="39"/>
        <v>-69.825000000000003</v>
      </c>
      <c r="O218">
        <f t="shared" si="40"/>
        <v>-297.67500000000001</v>
      </c>
      <c r="P218" s="2" t="str">
        <f t="shared" si="41"/>
        <v>5130321 - TRIMBLE COUNTY 2 - GENERATION2015</v>
      </c>
    </row>
    <row r="219" spans="1:16" x14ac:dyDescent="0.25">
      <c r="A219" s="1" t="s">
        <v>5</v>
      </c>
      <c r="B219" s="1" t="s">
        <v>26</v>
      </c>
      <c r="C219" s="1" t="s">
        <v>12</v>
      </c>
      <c r="D219" s="5" t="str">
        <f t="shared" si="35"/>
        <v>513</v>
      </c>
      <c r="E219" s="1" t="s">
        <v>27</v>
      </c>
      <c r="F219" s="1" t="s">
        <v>82</v>
      </c>
      <c r="G219" s="1" t="s">
        <v>89</v>
      </c>
      <c r="H219" s="1" t="s">
        <v>90</v>
      </c>
      <c r="I219">
        <v>201601</v>
      </c>
      <c r="J219" t="str">
        <f t="shared" si="36"/>
        <v>2016</v>
      </c>
      <c r="K219" s="2">
        <v>6333.36</v>
      </c>
      <c r="L219">
        <f t="shared" si="37"/>
        <v>-1583.34</v>
      </c>
      <c r="M219" s="2">
        <f t="shared" si="38"/>
        <v>4750.0199999999995</v>
      </c>
      <c r="N219">
        <f t="shared" si="39"/>
        <v>902.50379999999996</v>
      </c>
      <c r="O219">
        <f t="shared" si="40"/>
        <v>3847.5162</v>
      </c>
      <c r="P219" s="2" t="str">
        <f t="shared" si="41"/>
        <v>5130321 - TRIMBLE COUNTY 2 - GENERATION2016</v>
      </c>
    </row>
    <row r="220" spans="1:16" x14ac:dyDescent="0.25">
      <c r="A220" s="1" t="s">
        <v>5</v>
      </c>
      <c r="B220" s="1" t="s">
        <v>26</v>
      </c>
      <c r="C220" s="1" t="s">
        <v>12</v>
      </c>
      <c r="D220" s="5" t="str">
        <f t="shared" si="35"/>
        <v>513</v>
      </c>
      <c r="E220" s="1" t="s">
        <v>27</v>
      </c>
      <c r="F220" s="1" t="s">
        <v>82</v>
      </c>
      <c r="G220" s="1" t="s">
        <v>89</v>
      </c>
      <c r="H220" s="1" t="s">
        <v>90</v>
      </c>
      <c r="I220">
        <v>201602</v>
      </c>
      <c r="J220" t="str">
        <f t="shared" si="36"/>
        <v>2016</v>
      </c>
      <c r="K220" s="2">
        <v>53795.83</v>
      </c>
      <c r="L220">
        <f t="shared" si="37"/>
        <v>-13448.9575</v>
      </c>
      <c r="M220" s="2">
        <f t="shared" si="38"/>
        <v>40346.872499999998</v>
      </c>
      <c r="N220">
        <f t="shared" si="39"/>
        <v>7665.9057749999993</v>
      </c>
      <c r="O220">
        <f t="shared" si="40"/>
        <v>32680.966725000002</v>
      </c>
      <c r="P220" s="2" t="str">
        <f t="shared" si="41"/>
        <v>5130321 - TRIMBLE COUNTY 2 - GENERATION2016</v>
      </c>
    </row>
    <row r="221" spans="1:16" x14ac:dyDescent="0.25">
      <c r="A221" s="1" t="s">
        <v>5</v>
      </c>
      <c r="B221" s="1" t="s">
        <v>26</v>
      </c>
      <c r="C221" s="1" t="s">
        <v>12</v>
      </c>
      <c r="D221" s="5" t="str">
        <f t="shared" si="35"/>
        <v>513</v>
      </c>
      <c r="E221" s="1" t="s">
        <v>27</v>
      </c>
      <c r="F221" s="1" t="s">
        <v>82</v>
      </c>
      <c r="G221" s="1" t="s">
        <v>89</v>
      </c>
      <c r="H221" s="1" t="s">
        <v>90</v>
      </c>
      <c r="I221">
        <v>201603</v>
      </c>
      <c r="J221" t="str">
        <f t="shared" si="36"/>
        <v>2016</v>
      </c>
      <c r="K221" s="2">
        <v>174422.39</v>
      </c>
      <c r="L221">
        <f t="shared" si="37"/>
        <v>-43605.597500000003</v>
      </c>
      <c r="M221" s="2">
        <f t="shared" si="38"/>
        <v>130816.79250000001</v>
      </c>
      <c r="N221">
        <f t="shared" si="39"/>
        <v>24855.190575000001</v>
      </c>
      <c r="O221">
        <f t="shared" si="40"/>
        <v>105961.60192500001</v>
      </c>
      <c r="P221" s="2" t="str">
        <f t="shared" si="41"/>
        <v>5130321 - TRIMBLE COUNTY 2 - GENERATION2016</v>
      </c>
    </row>
    <row r="222" spans="1:16" x14ac:dyDescent="0.25">
      <c r="A222" s="1" t="s">
        <v>5</v>
      </c>
      <c r="B222" s="1" t="s">
        <v>26</v>
      </c>
      <c r="C222" s="1" t="s">
        <v>12</v>
      </c>
      <c r="D222" s="5" t="str">
        <f t="shared" si="35"/>
        <v>513</v>
      </c>
      <c r="E222" s="1" t="s">
        <v>27</v>
      </c>
      <c r="F222" s="1" t="s">
        <v>82</v>
      </c>
      <c r="G222" s="1" t="s">
        <v>89</v>
      </c>
      <c r="H222" s="1" t="s">
        <v>90</v>
      </c>
      <c r="I222">
        <v>201604</v>
      </c>
      <c r="J222" t="str">
        <f t="shared" si="36"/>
        <v>2016</v>
      </c>
      <c r="K222" s="2">
        <v>361989.04</v>
      </c>
      <c r="L222">
        <f t="shared" si="37"/>
        <v>-90497.26</v>
      </c>
      <c r="M222" s="2">
        <f t="shared" si="38"/>
        <v>271491.77999999997</v>
      </c>
      <c r="N222">
        <f t="shared" si="39"/>
        <v>51583.438199999997</v>
      </c>
      <c r="O222">
        <f t="shared" si="40"/>
        <v>219908.34179999999</v>
      </c>
      <c r="P222" s="2" t="str">
        <f t="shared" si="41"/>
        <v>5130321 - TRIMBLE COUNTY 2 - GENERATION2016</v>
      </c>
    </row>
    <row r="223" spans="1:16" x14ac:dyDescent="0.25">
      <c r="A223" s="1" t="s">
        <v>5</v>
      </c>
      <c r="B223" s="1" t="s">
        <v>26</v>
      </c>
      <c r="C223" s="1" t="s">
        <v>12</v>
      </c>
      <c r="D223" s="5" t="str">
        <f t="shared" si="35"/>
        <v>513</v>
      </c>
      <c r="E223" s="1" t="s">
        <v>27</v>
      </c>
      <c r="F223" s="1" t="s">
        <v>82</v>
      </c>
      <c r="G223" s="1" t="s">
        <v>89</v>
      </c>
      <c r="H223" s="1" t="s">
        <v>90</v>
      </c>
      <c r="I223">
        <v>201605</v>
      </c>
      <c r="J223" t="str">
        <f t="shared" si="36"/>
        <v>2016</v>
      </c>
      <c r="K223" s="2">
        <v>190401.6</v>
      </c>
      <c r="L223">
        <f t="shared" si="37"/>
        <v>-47600.4</v>
      </c>
      <c r="M223" s="2">
        <f t="shared" si="38"/>
        <v>142801.20000000001</v>
      </c>
      <c r="N223">
        <f t="shared" si="39"/>
        <v>27132.228000000003</v>
      </c>
      <c r="O223">
        <f t="shared" si="40"/>
        <v>115668.97200000002</v>
      </c>
      <c r="P223" s="2" t="str">
        <f t="shared" si="41"/>
        <v>5130321 - TRIMBLE COUNTY 2 - GENERATION2016</v>
      </c>
    </row>
    <row r="224" spans="1:16" x14ac:dyDescent="0.25">
      <c r="A224" s="1" t="s">
        <v>5</v>
      </c>
      <c r="B224" s="1" t="s">
        <v>26</v>
      </c>
      <c r="C224" s="1" t="s">
        <v>12</v>
      </c>
      <c r="D224" s="5" t="str">
        <f t="shared" si="35"/>
        <v>513</v>
      </c>
      <c r="E224" s="1" t="s">
        <v>27</v>
      </c>
      <c r="F224" s="1" t="s">
        <v>82</v>
      </c>
      <c r="G224" s="1" t="s">
        <v>89</v>
      </c>
      <c r="H224" s="1" t="s">
        <v>90</v>
      </c>
      <c r="I224">
        <v>201606</v>
      </c>
      <c r="J224" t="str">
        <f t="shared" si="36"/>
        <v>2016</v>
      </c>
      <c r="K224" s="2">
        <v>680513.55</v>
      </c>
      <c r="L224">
        <f t="shared" si="37"/>
        <v>-170128.38750000001</v>
      </c>
      <c r="M224" s="2">
        <f t="shared" si="38"/>
        <v>510385.16250000003</v>
      </c>
      <c r="N224">
        <f t="shared" si="39"/>
        <v>96973.180875000005</v>
      </c>
      <c r="O224">
        <f t="shared" si="40"/>
        <v>413411.98162500007</v>
      </c>
      <c r="P224" s="2" t="str">
        <f t="shared" si="41"/>
        <v>5130321 - TRIMBLE COUNTY 2 - GENERATION2016</v>
      </c>
    </row>
    <row r="225" spans="1:16" x14ac:dyDescent="0.25">
      <c r="A225" s="1" t="s">
        <v>5</v>
      </c>
      <c r="B225" s="1" t="s">
        <v>26</v>
      </c>
      <c r="C225" s="1" t="s">
        <v>12</v>
      </c>
      <c r="D225" s="5" t="str">
        <f t="shared" si="35"/>
        <v>513</v>
      </c>
      <c r="E225" s="1" t="s">
        <v>27</v>
      </c>
      <c r="F225" s="1" t="s">
        <v>82</v>
      </c>
      <c r="G225" s="1" t="s">
        <v>89</v>
      </c>
      <c r="H225" s="1" t="s">
        <v>90</v>
      </c>
      <c r="I225">
        <v>201607</v>
      </c>
      <c r="J225" t="str">
        <f t="shared" si="36"/>
        <v>2016</v>
      </c>
      <c r="K225" s="2">
        <v>85632.22</v>
      </c>
      <c r="L225">
        <f t="shared" si="37"/>
        <v>-21408.055</v>
      </c>
      <c r="M225" s="2">
        <f t="shared" si="38"/>
        <v>64224.165000000001</v>
      </c>
      <c r="N225">
        <f t="shared" si="39"/>
        <v>12202.591350000001</v>
      </c>
      <c r="O225">
        <f t="shared" si="40"/>
        <v>52021.573650000006</v>
      </c>
      <c r="P225" s="2" t="str">
        <f t="shared" si="41"/>
        <v>5130321 - TRIMBLE COUNTY 2 - GENERATION2016</v>
      </c>
    </row>
    <row r="226" spans="1:16" x14ac:dyDescent="0.25">
      <c r="A226" s="1" t="s">
        <v>5</v>
      </c>
      <c r="B226" s="1" t="s">
        <v>26</v>
      </c>
      <c r="C226" s="1" t="s">
        <v>12</v>
      </c>
      <c r="D226" s="5" t="str">
        <f t="shared" si="35"/>
        <v>513</v>
      </c>
      <c r="E226" s="1" t="s">
        <v>27</v>
      </c>
      <c r="F226" s="1" t="s">
        <v>82</v>
      </c>
      <c r="G226" s="1" t="s">
        <v>89</v>
      </c>
      <c r="H226" s="1" t="s">
        <v>90</v>
      </c>
      <c r="I226">
        <v>201608</v>
      </c>
      <c r="J226" t="str">
        <f t="shared" si="36"/>
        <v>2016</v>
      </c>
      <c r="K226" s="2">
        <v>3855.36</v>
      </c>
      <c r="L226">
        <f t="shared" si="37"/>
        <v>-963.84</v>
      </c>
      <c r="M226" s="2">
        <f t="shared" si="38"/>
        <v>2891.52</v>
      </c>
      <c r="N226">
        <f t="shared" si="39"/>
        <v>549.38879999999995</v>
      </c>
      <c r="O226">
        <f t="shared" si="40"/>
        <v>2342.1312000000003</v>
      </c>
      <c r="P226" s="2" t="str">
        <f t="shared" si="41"/>
        <v>5130321 - TRIMBLE COUNTY 2 - GENERATION2016</v>
      </c>
    </row>
    <row r="227" spans="1:16" x14ac:dyDescent="0.25">
      <c r="A227" s="1" t="s">
        <v>5</v>
      </c>
      <c r="B227" s="1" t="s">
        <v>26</v>
      </c>
      <c r="C227" s="1" t="s">
        <v>12</v>
      </c>
      <c r="D227" s="5" t="str">
        <f t="shared" si="35"/>
        <v>513</v>
      </c>
      <c r="E227" s="1" t="s">
        <v>27</v>
      </c>
      <c r="F227" s="1" t="s">
        <v>82</v>
      </c>
      <c r="G227" s="1" t="s">
        <v>89</v>
      </c>
      <c r="H227" s="1" t="s">
        <v>90</v>
      </c>
      <c r="I227">
        <v>201609</v>
      </c>
      <c r="J227" t="str">
        <f t="shared" si="36"/>
        <v>2016</v>
      </c>
      <c r="K227" s="2">
        <v>-878.86</v>
      </c>
      <c r="L227">
        <f t="shared" si="37"/>
        <v>219.715</v>
      </c>
      <c r="M227" s="2">
        <f t="shared" si="38"/>
        <v>-659.14499999999998</v>
      </c>
      <c r="N227">
        <f t="shared" si="39"/>
        <v>-125.23755</v>
      </c>
      <c r="O227">
        <f t="shared" si="40"/>
        <v>-533.90745000000004</v>
      </c>
      <c r="P227" s="2" t="str">
        <f t="shared" si="41"/>
        <v>5130321 - TRIMBLE COUNTY 2 - GENERATION2016</v>
      </c>
    </row>
    <row r="228" spans="1:16" x14ac:dyDescent="0.25">
      <c r="A228" s="1" t="s">
        <v>5</v>
      </c>
      <c r="B228" s="1" t="s">
        <v>26</v>
      </c>
      <c r="C228" s="1" t="s">
        <v>12</v>
      </c>
      <c r="D228" s="5" t="str">
        <f t="shared" si="35"/>
        <v>513</v>
      </c>
      <c r="E228" s="1" t="s">
        <v>27</v>
      </c>
      <c r="F228" s="1" t="s">
        <v>82</v>
      </c>
      <c r="G228" s="1" t="s">
        <v>89</v>
      </c>
      <c r="H228" s="1" t="s">
        <v>90</v>
      </c>
      <c r="I228">
        <v>201611</v>
      </c>
      <c r="J228" t="str">
        <f t="shared" si="36"/>
        <v>2016</v>
      </c>
      <c r="K228" s="2">
        <v>13810.19</v>
      </c>
      <c r="L228">
        <f t="shared" si="37"/>
        <v>-3452.5475000000001</v>
      </c>
      <c r="M228" s="2">
        <f t="shared" si="38"/>
        <v>10357.6425</v>
      </c>
      <c r="N228">
        <f t="shared" si="39"/>
        <v>1967.9520749999999</v>
      </c>
      <c r="O228">
        <f t="shared" si="40"/>
        <v>8389.6904250000007</v>
      </c>
      <c r="P228" s="2" t="str">
        <f t="shared" si="41"/>
        <v>5130321 - TRIMBLE COUNTY 2 - GENERATION2016</v>
      </c>
    </row>
    <row r="229" spans="1:16" x14ac:dyDescent="0.25">
      <c r="A229" s="1" t="s">
        <v>5</v>
      </c>
      <c r="B229" s="1" t="s">
        <v>26</v>
      </c>
      <c r="C229" s="1" t="s">
        <v>18</v>
      </c>
      <c r="D229" s="5" t="str">
        <f t="shared" si="35"/>
        <v>553</v>
      </c>
      <c r="E229" s="1" t="s">
        <v>32</v>
      </c>
      <c r="F229" s="1" t="s">
        <v>82</v>
      </c>
      <c r="G229" s="1" t="s">
        <v>91</v>
      </c>
      <c r="H229" s="1" t="s">
        <v>92</v>
      </c>
      <c r="I229">
        <v>201505</v>
      </c>
      <c r="J229" t="str">
        <f t="shared" si="36"/>
        <v>2015</v>
      </c>
      <c r="K229" s="2">
        <v>1990.86</v>
      </c>
      <c r="L229">
        <f t="shared" si="37"/>
        <v>0</v>
      </c>
      <c r="M229" s="2">
        <f t="shared" si="38"/>
        <v>1990.86</v>
      </c>
      <c r="N229">
        <f t="shared" si="39"/>
        <v>736.6182</v>
      </c>
      <c r="O229">
        <f t="shared" si="40"/>
        <v>1254.2418</v>
      </c>
      <c r="P229" s="2" t="str">
        <f t="shared" si="41"/>
        <v>5530474 - TRIMBLE COUNTY #7 COMBUSTION TURBINE2015</v>
      </c>
    </row>
    <row r="230" spans="1:16" x14ac:dyDescent="0.25">
      <c r="A230" s="1" t="s">
        <v>5</v>
      </c>
      <c r="B230" s="1" t="s">
        <v>33</v>
      </c>
      <c r="C230" s="1" t="s">
        <v>34</v>
      </c>
      <c r="D230" s="5" t="str">
        <f t="shared" si="35"/>
        <v>500</v>
      </c>
      <c r="E230" s="1" t="s">
        <v>35</v>
      </c>
      <c r="F230" s="1" t="s">
        <v>81</v>
      </c>
      <c r="I230">
        <v>201310</v>
      </c>
      <c r="J230" t="str">
        <f t="shared" si="36"/>
        <v>2013</v>
      </c>
      <c r="K230" s="2">
        <v>26114.720000000001</v>
      </c>
      <c r="L230">
        <f t="shared" si="37"/>
        <v>0</v>
      </c>
      <c r="M230" s="2">
        <f t="shared" si="38"/>
        <v>26114.720000000001</v>
      </c>
      <c r="N230">
        <f t="shared" si="39"/>
        <v>0</v>
      </c>
      <c r="O230">
        <f t="shared" si="40"/>
        <v>26114.720000000001</v>
      </c>
      <c r="P230" s="2" t="str">
        <f t="shared" si="41"/>
        <v>5005613 - GREEN RIVER UNIT 32013</v>
      </c>
    </row>
    <row r="231" spans="1:16" x14ac:dyDescent="0.25">
      <c r="A231" s="1" t="s">
        <v>5</v>
      </c>
      <c r="B231" s="1" t="s">
        <v>33</v>
      </c>
      <c r="C231" s="1" t="s">
        <v>34</v>
      </c>
      <c r="D231" s="5" t="str">
        <f t="shared" si="35"/>
        <v>500</v>
      </c>
      <c r="E231" s="1" t="s">
        <v>35</v>
      </c>
      <c r="F231" s="1" t="s">
        <v>81</v>
      </c>
      <c r="I231">
        <v>201311</v>
      </c>
      <c r="J231" t="str">
        <f t="shared" si="36"/>
        <v>2013</v>
      </c>
      <c r="K231" s="2">
        <v>-10516.48</v>
      </c>
      <c r="L231">
        <f t="shared" si="37"/>
        <v>0</v>
      </c>
      <c r="M231" s="2">
        <f t="shared" si="38"/>
        <v>-10516.48</v>
      </c>
      <c r="N231">
        <f t="shared" si="39"/>
        <v>0</v>
      </c>
      <c r="O231">
        <f t="shared" si="40"/>
        <v>-10516.48</v>
      </c>
      <c r="P231" s="2" t="str">
        <f t="shared" si="41"/>
        <v>5005613 - GREEN RIVER UNIT 32013</v>
      </c>
    </row>
    <row r="232" spans="1:16" x14ac:dyDescent="0.25">
      <c r="A232" s="1" t="s">
        <v>5</v>
      </c>
      <c r="B232" s="1" t="s">
        <v>33</v>
      </c>
      <c r="C232" s="1" t="s">
        <v>34</v>
      </c>
      <c r="D232" s="5" t="str">
        <f t="shared" si="35"/>
        <v>500</v>
      </c>
      <c r="E232" s="1" t="s">
        <v>36</v>
      </c>
      <c r="F232" s="1" t="s">
        <v>81</v>
      </c>
      <c r="I232">
        <v>201303</v>
      </c>
      <c r="J232" t="str">
        <f t="shared" si="36"/>
        <v>2013</v>
      </c>
      <c r="K232" s="2">
        <v>27562.23</v>
      </c>
      <c r="L232">
        <f t="shared" si="37"/>
        <v>0</v>
      </c>
      <c r="M232" s="2">
        <f t="shared" si="38"/>
        <v>27562.23</v>
      </c>
      <c r="N232">
        <f t="shared" si="39"/>
        <v>0</v>
      </c>
      <c r="O232">
        <f t="shared" si="40"/>
        <v>27562.23</v>
      </c>
      <c r="P232" s="2" t="str">
        <f t="shared" si="41"/>
        <v>5005614 - GREEN RIVER UNIT 42013</v>
      </c>
    </row>
    <row r="233" spans="1:16" x14ac:dyDescent="0.25">
      <c r="A233" s="1" t="s">
        <v>5</v>
      </c>
      <c r="B233" s="1" t="s">
        <v>33</v>
      </c>
      <c r="C233" s="1" t="s">
        <v>34</v>
      </c>
      <c r="D233" s="5" t="str">
        <f t="shared" si="35"/>
        <v>500</v>
      </c>
      <c r="E233" s="1" t="s">
        <v>36</v>
      </c>
      <c r="F233" s="1" t="s">
        <v>81</v>
      </c>
      <c r="I233">
        <v>201304</v>
      </c>
      <c r="J233" t="str">
        <f t="shared" si="36"/>
        <v>2013</v>
      </c>
      <c r="K233" s="2">
        <v>509450.87</v>
      </c>
      <c r="L233">
        <f t="shared" si="37"/>
        <v>0</v>
      </c>
      <c r="M233" s="2">
        <f t="shared" si="38"/>
        <v>509450.87</v>
      </c>
      <c r="N233">
        <f t="shared" si="39"/>
        <v>0</v>
      </c>
      <c r="O233">
        <f t="shared" si="40"/>
        <v>509450.87</v>
      </c>
      <c r="P233" s="2" t="str">
        <f t="shared" si="41"/>
        <v>5005614 - GREEN RIVER UNIT 42013</v>
      </c>
    </row>
    <row r="234" spans="1:16" x14ac:dyDescent="0.25">
      <c r="A234" s="1" t="s">
        <v>5</v>
      </c>
      <c r="B234" s="1" t="s">
        <v>33</v>
      </c>
      <c r="C234" s="1" t="s">
        <v>34</v>
      </c>
      <c r="D234" s="5" t="str">
        <f t="shared" si="35"/>
        <v>500</v>
      </c>
      <c r="E234" s="1" t="s">
        <v>36</v>
      </c>
      <c r="F234" s="1" t="s">
        <v>81</v>
      </c>
      <c r="I234">
        <v>201305</v>
      </c>
      <c r="J234" t="str">
        <f t="shared" si="36"/>
        <v>2013</v>
      </c>
      <c r="K234" s="2">
        <v>-444229.91</v>
      </c>
      <c r="L234">
        <f t="shared" si="37"/>
        <v>0</v>
      </c>
      <c r="M234" s="2">
        <f t="shared" si="38"/>
        <v>-444229.91</v>
      </c>
      <c r="N234">
        <f t="shared" si="39"/>
        <v>0</v>
      </c>
      <c r="O234">
        <f t="shared" si="40"/>
        <v>-444229.91</v>
      </c>
      <c r="P234" s="2" t="str">
        <f t="shared" si="41"/>
        <v>5005614 - GREEN RIVER UNIT 42013</v>
      </c>
    </row>
    <row r="235" spans="1:16" x14ac:dyDescent="0.25">
      <c r="A235" s="1" t="s">
        <v>5</v>
      </c>
      <c r="B235" s="1" t="s">
        <v>33</v>
      </c>
      <c r="C235" s="1" t="s">
        <v>37</v>
      </c>
      <c r="D235" s="5" t="str">
        <f t="shared" si="35"/>
        <v>510</v>
      </c>
      <c r="E235" s="1" t="s">
        <v>35</v>
      </c>
      <c r="F235" s="1" t="s">
        <v>81</v>
      </c>
      <c r="I235">
        <v>201211</v>
      </c>
      <c r="J235" t="str">
        <f t="shared" si="36"/>
        <v>2012</v>
      </c>
      <c r="K235" s="2">
        <v>261422.74</v>
      </c>
      <c r="L235">
        <f t="shared" si="37"/>
        <v>0</v>
      </c>
      <c r="M235" s="2">
        <f t="shared" si="38"/>
        <v>261422.74</v>
      </c>
      <c r="N235">
        <f t="shared" si="39"/>
        <v>0</v>
      </c>
      <c r="O235">
        <f t="shared" si="40"/>
        <v>261422.74</v>
      </c>
      <c r="P235" s="2" t="str">
        <f t="shared" si="41"/>
        <v>5105613 - GREEN RIVER UNIT 32012</v>
      </c>
    </row>
    <row r="236" spans="1:16" x14ac:dyDescent="0.25">
      <c r="A236" s="1" t="s">
        <v>5</v>
      </c>
      <c r="B236" s="1" t="s">
        <v>33</v>
      </c>
      <c r="C236" s="1" t="s">
        <v>37</v>
      </c>
      <c r="D236" s="5" t="str">
        <f t="shared" si="35"/>
        <v>510</v>
      </c>
      <c r="E236" s="1" t="s">
        <v>35</v>
      </c>
      <c r="F236" s="1" t="s">
        <v>81</v>
      </c>
      <c r="I236">
        <v>201212</v>
      </c>
      <c r="J236" t="str">
        <f t="shared" si="36"/>
        <v>2012</v>
      </c>
      <c r="K236" s="2">
        <v>-188370.29</v>
      </c>
      <c r="L236">
        <f t="shared" si="37"/>
        <v>0</v>
      </c>
      <c r="M236" s="2">
        <f t="shared" si="38"/>
        <v>-188370.29</v>
      </c>
      <c r="N236">
        <f t="shared" si="39"/>
        <v>0</v>
      </c>
      <c r="O236">
        <f t="shared" si="40"/>
        <v>-188370.29</v>
      </c>
      <c r="P236" s="2" t="str">
        <f t="shared" si="41"/>
        <v>5105613 - GREEN RIVER UNIT 32012</v>
      </c>
    </row>
    <row r="237" spans="1:16" x14ac:dyDescent="0.25">
      <c r="A237" s="1" t="s">
        <v>5</v>
      </c>
      <c r="B237" s="1" t="s">
        <v>33</v>
      </c>
      <c r="C237" s="1" t="s">
        <v>37</v>
      </c>
      <c r="D237" s="5" t="str">
        <f t="shared" si="35"/>
        <v>510</v>
      </c>
      <c r="E237" s="1" t="s">
        <v>35</v>
      </c>
      <c r="F237" s="1" t="s">
        <v>81</v>
      </c>
      <c r="I237">
        <v>201301</v>
      </c>
      <c r="J237" t="str">
        <f t="shared" si="36"/>
        <v>2013</v>
      </c>
      <c r="K237" s="2">
        <v>-492</v>
      </c>
      <c r="L237">
        <f t="shared" si="37"/>
        <v>0</v>
      </c>
      <c r="M237" s="2">
        <f t="shared" si="38"/>
        <v>-492</v>
      </c>
      <c r="N237">
        <f t="shared" si="39"/>
        <v>0</v>
      </c>
      <c r="O237">
        <f t="shared" si="40"/>
        <v>-492</v>
      </c>
      <c r="P237" s="2" t="str">
        <f t="shared" si="41"/>
        <v>5105613 - GREEN RIVER UNIT 32013</v>
      </c>
    </row>
    <row r="238" spans="1:16" x14ac:dyDescent="0.25">
      <c r="A238" s="1" t="s">
        <v>5</v>
      </c>
      <c r="B238" s="1" t="s">
        <v>33</v>
      </c>
      <c r="C238" s="1" t="s">
        <v>7</v>
      </c>
      <c r="D238" s="5" t="str">
        <f t="shared" si="35"/>
        <v>511</v>
      </c>
      <c r="E238" s="1" t="s">
        <v>35</v>
      </c>
      <c r="F238" s="1" t="s">
        <v>81</v>
      </c>
      <c r="I238">
        <v>201310</v>
      </c>
      <c r="J238" t="str">
        <f t="shared" si="36"/>
        <v>2013</v>
      </c>
      <c r="K238" s="2">
        <v>4420.13</v>
      </c>
      <c r="L238">
        <f t="shared" si="37"/>
        <v>0</v>
      </c>
      <c r="M238" s="2">
        <f t="shared" si="38"/>
        <v>4420.13</v>
      </c>
      <c r="N238">
        <f t="shared" si="39"/>
        <v>0</v>
      </c>
      <c r="O238">
        <f t="shared" si="40"/>
        <v>4420.13</v>
      </c>
      <c r="P238" s="2" t="str">
        <f t="shared" si="41"/>
        <v>5115613 - GREEN RIVER UNIT 32013</v>
      </c>
    </row>
    <row r="239" spans="1:16" x14ac:dyDescent="0.25">
      <c r="A239" s="1" t="s">
        <v>5</v>
      </c>
      <c r="B239" s="1" t="s">
        <v>33</v>
      </c>
      <c r="C239" s="1" t="s">
        <v>7</v>
      </c>
      <c r="D239" s="5" t="str">
        <f t="shared" si="35"/>
        <v>511</v>
      </c>
      <c r="E239" s="1" t="s">
        <v>35</v>
      </c>
      <c r="F239" s="1" t="s">
        <v>81</v>
      </c>
      <c r="I239">
        <v>201311</v>
      </c>
      <c r="J239" t="str">
        <f t="shared" si="36"/>
        <v>2013</v>
      </c>
      <c r="K239" s="2">
        <v>-5.9</v>
      </c>
      <c r="L239">
        <f t="shared" si="37"/>
        <v>0</v>
      </c>
      <c r="M239" s="2">
        <f t="shared" si="38"/>
        <v>-5.9</v>
      </c>
      <c r="N239">
        <f t="shared" si="39"/>
        <v>0</v>
      </c>
      <c r="O239">
        <f t="shared" si="40"/>
        <v>-5.9</v>
      </c>
      <c r="P239" s="2" t="str">
        <f t="shared" si="41"/>
        <v>5115613 - GREEN RIVER UNIT 32013</v>
      </c>
    </row>
    <row r="240" spans="1:16" x14ac:dyDescent="0.25">
      <c r="A240" s="1" t="s">
        <v>5</v>
      </c>
      <c r="B240" s="1" t="s">
        <v>33</v>
      </c>
      <c r="C240" s="1" t="s">
        <v>7</v>
      </c>
      <c r="D240" s="5" t="str">
        <f t="shared" si="35"/>
        <v>511</v>
      </c>
      <c r="E240" s="1" t="s">
        <v>35</v>
      </c>
      <c r="F240" s="1" t="s">
        <v>81</v>
      </c>
      <c r="I240">
        <v>201502</v>
      </c>
      <c r="J240" t="str">
        <f t="shared" si="36"/>
        <v>2015</v>
      </c>
      <c r="K240" s="2">
        <v>3131.24</v>
      </c>
      <c r="L240">
        <f t="shared" si="37"/>
        <v>0</v>
      </c>
      <c r="M240" s="2">
        <f t="shared" si="38"/>
        <v>3131.24</v>
      </c>
      <c r="N240">
        <f t="shared" si="39"/>
        <v>0</v>
      </c>
      <c r="O240">
        <f t="shared" si="40"/>
        <v>3131.24</v>
      </c>
      <c r="P240" s="2" t="str">
        <f t="shared" si="41"/>
        <v>5115613 - GREEN RIVER UNIT 32015</v>
      </c>
    </row>
    <row r="241" spans="1:16" x14ac:dyDescent="0.25">
      <c r="A241" s="1" t="s">
        <v>5</v>
      </c>
      <c r="B241" s="1" t="s">
        <v>33</v>
      </c>
      <c r="C241" s="1" t="s">
        <v>7</v>
      </c>
      <c r="D241" s="5" t="str">
        <f t="shared" si="35"/>
        <v>511</v>
      </c>
      <c r="E241" s="1" t="s">
        <v>36</v>
      </c>
      <c r="F241" s="1" t="s">
        <v>81</v>
      </c>
      <c r="I241">
        <v>201206</v>
      </c>
      <c r="J241" t="str">
        <f t="shared" si="36"/>
        <v>2012</v>
      </c>
      <c r="K241" s="2">
        <v>219.43</v>
      </c>
      <c r="L241">
        <f t="shared" si="37"/>
        <v>0</v>
      </c>
      <c r="M241" s="2">
        <f t="shared" si="38"/>
        <v>219.43</v>
      </c>
      <c r="N241">
        <f t="shared" si="39"/>
        <v>0</v>
      </c>
      <c r="O241">
        <f t="shared" si="40"/>
        <v>219.43</v>
      </c>
      <c r="P241" s="2" t="str">
        <f t="shared" si="41"/>
        <v>5115614 - GREEN RIVER UNIT 42012</v>
      </c>
    </row>
    <row r="242" spans="1:16" x14ac:dyDescent="0.25">
      <c r="A242" s="1" t="s">
        <v>5</v>
      </c>
      <c r="B242" s="1" t="s">
        <v>33</v>
      </c>
      <c r="C242" s="1" t="s">
        <v>7</v>
      </c>
      <c r="D242" s="5" t="str">
        <f t="shared" si="35"/>
        <v>511</v>
      </c>
      <c r="E242" s="1" t="s">
        <v>36</v>
      </c>
      <c r="F242" s="1" t="s">
        <v>81</v>
      </c>
      <c r="I242">
        <v>201301</v>
      </c>
      <c r="J242" t="str">
        <f t="shared" si="36"/>
        <v>2013</v>
      </c>
      <c r="K242" s="2">
        <v>59.61</v>
      </c>
      <c r="L242">
        <f t="shared" si="37"/>
        <v>0</v>
      </c>
      <c r="M242" s="2">
        <f t="shared" si="38"/>
        <v>59.61</v>
      </c>
      <c r="N242">
        <f t="shared" si="39"/>
        <v>0</v>
      </c>
      <c r="O242">
        <f t="shared" si="40"/>
        <v>59.61</v>
      </c>
      <c r="P242" s="2" t="str">
        <f t="shared" si="41"/>
        <v>5115614 - GREEN RIVER UNIT 42013</v>
      </c>
    </row>
    <row r="243" spans="1:16" x14ac:dyDescent="0.25">
      <c r="A243" s="1" t="s">
        <v>5</v>
      </c>
      <c r="B243" s="1" t="s">
        <v>33</v>
      </c>
      <c r="C243" s="1" t="s">
        <v>7</v>
      </c>
      <c r="D243" s="5" t="str">
        <f t="shared" si="35"/>
        <v>511</v>
      </c>
      <c r="E243" s="1" t="s">
        <v>36</v>
      </c>
      <c r="F243" s="1" t="s">
        <v>81</v>
      </c>
      <c r="I243">
        <v>201304</v>
      </c>
      <c r="J243" t="str">
        <f t="shared" si="36"/>
        <v>2013</v>
      </c>
      <c r="K243" s="2">
        <v>2558.4699999999998</v>
      </c>
      <c r="L243">
        <f t="shared" si="37"/>
        <v>0</v>
      </c>
      <c r="M243" s="2">
        <f t="shared" si="38"/>
        <v>2558.4699999999998</v>
      </c>
      <c r="N243">
        <f t="shared" si="39"/>
        <v>0</v>
      </c>
      <c r="O243">
        <f t="shared" si="40"/>
        <v>2558.4699999999998</v>
      </c>
      <c r="P243" s="2" t="str">
        <f t="shared" si="41"/>
        <v>5115614 - GREEN RIVER UNIT 42013</v>
      </c>
    </row>
    <row r="244" spans="1:16" x14ac:dyDescent="0.25">
      <c r="A244" s="1" t="s">
        <v>5</v>
      </c>
      <c r="B244" s="1" t="s">
        <v>33</v>
      </c>
      <c r="C244" s="1" t="s">
        <v>7</v>
      </c>
      <c r="D244" s="5" t="str">
        <f t="shared" si="35"/>
        <v>511</v>
      </c>
      <c r="E244" s="1" t="s">
        <v>36</v>
      </c>
      <c r="F244" s="1" t="s">
        <v>81</v>
      </c>
      <c r="I244">
        <v>201305</v>
      </c>
      <c r="J244" t="str">
        <f t="shared" si="36"/>
        <v>2013</v>
      </c>
      <c r="K244" s="2">
        <v>1718.12</v>
      </c>
      <c r="L244">
        <f t="shared" si="37"/>
        <v>0</v>
      </c>
      <c r="M244" s="2">
        <f t="shared" si="38"/>
        <v>1718.12</v>
      </c>
      <c r="N244">
        <f t="shared" si="39"/>
        <v>0</v>
      </c>
      <c r="O244">
        <f t="shared" si="40"/>
        <v>1718.12</v>
      </c>
      <c r="P244" s="2" t="str">
        <f t="shared" si="41"/>
        <v>5115614 - GREEN RIVER UNIT 42013</v>
      </c>
    </row>
    <row r="245" spans="1:16" x14ac:dyDescent="0.25">
      <c r="A245" s="1" t="s">
        <v>5</v>
      </c>
      <c r="B245" s="1" t="s">
        <v>33</v>
      </c>
      <c r="C245" s="1" t="s">
        <v>7</v>
      </c>
      <c r="D245" s="5" t="str">
        <f t="shared" si="35"/>
        <v>511</v>
      </c>
      <c r="E245" s="1" t="s">
        <v>36</v>
      </c>
      <c r="F245" s="1" t="s">
        <v>81</v>
      </c>
      <c r="I245">
        <v>201408</v>
      </c>
      <c r="J245" t="str">
        <f t="shared" si="36"/>
        <v>2014</v>
      </c>
      <c r="K245" s="2">
        <v>757.32</v>
      </c>
      <c r="L245">
        <f t="shared" si="37"/>
        <v>0</v>
      </c>
      <c r="M245" s="2">
        <f t="shared" si="38"/>
        <v>757.32</v>
      </c>
      <c r="N245">
        <f t="shared" si="39"/>
        <v>0</v>
      </c>
      <c r="O245">
        <f t="shared" si="40"/>
        <v>757.32</v>
      </c>
      <c r="P245" s="2" t="str">
        <f t="shared" si="41"/>
        <v>5115614 - GREEN RIVER UNIT 42014</v>
      </c>
    </row>
    <row r="246" spans="1:16" x14ac:dyDescent="0.25">
      <c r="A246" s="1" t="s">
        <v>5</v>
      </c>
      <c r="B246" s="1" t="s">
        <v>33</v>
      </c>
      <c r="C246" s="1" t="s">
        <v>7</v>
      </c>
      <c r="D246" s="5" t="str">
        <f t="shared" ref="D246:D309" si="42">LEFT(C246,3)</f>
        <v>511</v>
      </c>
      <c r="E246" s="1" t="s">
        <v>36</v>
      </c>
      <c r="F246" s="1" t="s">
        <v>81</v>
      </c>
      <c r="I246">
        <v>201303</v>
      </c>
      <c r="J246" t="str">
        <f t="shared" ref="J246:J309" si="43">LEFT(I246,4)</f>
        <v>2013</v>
      </c>
      <c r="K246" s="2">
        <v>19616.990000000002</v>
      </c>
      <c r="L246">
        <f t="shared" ref="L246:L309" si="44">IF(LEFT(E246,4)="0311",(K246*-0.25),IF(LEFT(E246,4)="0321",(K246*-0.25),0))</f>
        <v>0</v>
      </c>
      <c r="M246" s="2">
        <f t="shared" ref="M246:M309" si="45">+K246+L246</f>
        <v>19616.990000000002</v>
      </c>
      <c r="N246">
        <f t="shared" ref="N246:N309" si="46">IF(F246="LGE",M246,0)+IF(F246="Joint",M246*G246,0)</f>
        <v>0</v>
      </c>
      <c r="O246">
        <f t="shared" ref="O246:O309" si="47">IF(F246="KU",M246,0)+IF(F246="Joint",M246*H246,0)</f>
        <v>19616.990000000002</v>
      </c>
      <c r="P246" s="2" t="str">
        <f t="shared" ref="P246:P309" si="48">D246&amp;E246&amp;J246</f>
        <v>5115614 - GREEN RIVER UNIT 42013</v>
      </c>
    </row>
    <row r="247" spans="1:16" x14ac:dyDescent="0.25">
      <c r="A247" s="1" t="s">
        <v>5</v>
      </c>
      <c r="B247" s="1" t="s">
        <v>33</v>
      </c>
      <c r="C247" s="1" t="s">
        <v>7</v>
      </c>
      <c r="D247" s="5" t="str">
        <f t="shared" si="42"/>
        <v>511</v>
      </c>
      <c r="E247" s="1" t="s">
        <v>36</v>
      </c>
      <c r="F247" s="1" t="s">
        <v>81</v>
      </c>
      <c r="I247">
        <v>201304</v>
      </c>
      <c r="J247" t="str">
        <f t="shared" si="43"/>
        <v>2013</v>
      </c>
      <c r="K247" s="2">
        <v>591.52</v>
      </c>
      <c r="L247">
        <f t="shared" si="44"/>
        <v>0</v>
      </c>
      <c r="M247" s="2">
        <f t="shared" si="45"/>
        <v>591.52</v>
      </c>
      <c r="N247">
        <f t="shared" si="46"/>
        <v>0</v>
      </c>
      <c r="O247">
        <f t="shared" si="47"/>
        <v>591.52</v>
      </c>
      <c r="P247" s="2" t="str">
        <f t="shared" si="48"/>
        <v>5115614 - GREEN RIVER UNIT 42013</v>
      </c>
    </row>
    <row r="248" spans="1:16" x14ac:dyDescent="0.25">
      <c r="A248" s="1" t="s">
        <v>5</v>
      </c>
      <c r="B248" s="1" t="s">
        <v>33</v>
      </c>
      <c r="C248" s="1" t="s">
        <v>7</v>
      </c>
      <c r="D248" s="5" t="str">
        <f t="shared" si="42"/>
        <v>511</v>
      </c>
      <c r="E248" s="1" t="s">
        <v>36</v>
      </c>
      <c r="F248" s="1" t="s">
        <v>81</v>
      </c>
      <c r="I248">
        <v>201305</v>
      </c>
      <c r="J248" t="str">
        <f t="shared" si="43"/>
        <v>2013</v>
      </c>
      <c r="K248" s="2">
        <v>3983.87</v>
      </c>
      <c r="L248">
        <f t="shared" si="44"/>
        <v>0</v>
      </c>
      <c r="M248" s="2">
        <f t="shared" si="45"/>
        <v>3983.87</v>
      </c>
      <c r="N248">
        <f t="shared" si="46"/>
        <v>0</v>
      </c>
      <c r="O248">
        <f t="shared" si="47"/>
        <v>3983.87</v>
      </c>
      <c r="P248" s="2" t="str">
        <f t="shared" si="48"/>
        <v>5115614 - GREEN RIVER UNIT 42013</v>
      </c>
    </row>
    <row r="249" spans="1:16" x14ac:dyDescent="0.25">
      <c r="A249" s="1" t="s">
        <v>5</v>
      </c>
      <c r="B249" s="1" t="s">
        <v>33</v>
      </c>
      <c r="C249" s="1" t="s">
        <v>7</v>
      </c>
      <c r="D249" s="5" t="str">
        <f t="shared" si="42"/>
        <v>511</v>
      </c>
      <c r="E249" s="11" t="s">
        <v>36</v>
      </c>
      <c r="F249" s="1" t="s">
        <v>81</v>
      </c>
      <c r="I249">
        <v>201404</v>
      </c>
      <c r="J249" t="str">
        <f t="shared" si="43"/>
        <v>2014</v>
      </c>
      <c r="K249" s="2">
        <v>3684.61</v>
      </c>
      <c r="L249">
        <f t="shared" si="44"/>
        <v>0</v>
      </c>
      <c r="M249" s="2">
        <f t="shared" si="45"/>
        <v>3684.61</v>
      </c>
      <c r="N249">
        <f t="shared" si="46"/>
        <v>0</v>
      </c>
      <c r="O249">
        <f t="shared" si="47"/>
        <v>3684.61</v>
      </c>
      <c r="P249" s="2" t="str">
        <f t="shared" si="48"/>
        <v>5115614 - GREEN RIVER UNIT 42014</v>
      </c>
    </row>
    <row r="250" spans="1:16" x14ac:dyDescent="0.25">
      <c r="A250" s="1" t="s">
        <v>5</v>
      </c>
      <c r="B250" s="1" t="s">
        <v>33</v>
      </c>
      <c r="C250" s="1" t="s">
        <v>7</v>
      </c>
      <c r="D250" s="5" t="str">
        <f t="shared" si="42"/>
        <v>511</v>
      </c>
      <c r="E250" s="11" t="s">
        <v>36</v>
      </c>
      <c r="F250" s="1" t="s">
        <v>81</v>
      </c>
      <c r="I250">
        <v>201405</v>
      </c>
      <c r="J250" t="str">
        <f t="shared" si="43"/>
        <v>2014</v>
      </c>
      <c r="K250" s="2">
        <v>26870.04</v>
      </c>
      <c r="L250">
        <f t="shared" si="44"/>
        <v>0</v>
      </c>
      <c r="M250" s="2">
        <f t="shared" si="45"/>
        <v>26870.04</v>
      </c>
      <c r="N250">
        <f t="shared" si="46"/>
        <v>0</v>
      </c>
      <c r="O250">
        <f t="shared" si="47"/>
        <v>26870.04</v>
      </c>
      <c r="P250" s="2" t="str">
        <f t="shared" si="48"/>
        <v>5115614 - GREEN RIVER UNIT 42014</v>
      </c>
    </row>
    <row r="251" spans="1:16" x14ac:dyDescent="0.25">
      <c r="A251" s="1" t="s">
        <v>5</v>
      </c>
      <c r="B251" s="1" t="s">
        <v>33</v>
      </c>
      <c r="C251" s="1" t="s">
        <v>7</v>
      </c>
      <c r="D251" s="5" t="str">
        <f t="shared" si="42"/>
        <v>511</v>
      </c>
      <c r="E251" s="11" t="s">
        <v>36</v>
      </c>
      <c r="F251" s="1" t="s">
        <v>81</v>
      </c>
      <c r="I251">
        <v>201410</v>
      </c>
      <c r="J251" t="str">
        <f t="shared" si="43"/>
        <v>2014</v>
      </c>
      <c r="K251" s="2">
        <v>17073.939999999999</v>
      </c>
      <c r="L251">
        <f t="shared" si="44"/>
        <v>0</v>
      </c>
      <c r="M251" s="2">
        <f t="shared" si="45"/>
        <v>17073.939999999999</v>
      </c>
      <c r="N251">
        <f t="shared" si="46"/>
        <v>0</v>
      </c>
      <c r="O251">
        <f t="shared" si="47"/>
        <v>17073.939999999999</v>
      </c>
      <c r="P251" s="2" t="str">
        <f t="shared" si="48"/>
        <v>5115614 - GREEN RIVER UNIT 42014</v>
      </c>
    </row>
    <row r="252" spans="1:16" x14ac:dyDescent="0.25">
      <c r="A252" s="1" t="s">
        <v>5</v>
      </c>
      <c r="B252" s="1" t="s">
        <v>33</v>
      </c>
      <c r="C252" s="1" t="s">
        <v>7</v>
      </c>
      <c r="D252" s="5" t="str">
        <f t="shared" si="42"/>
        <v>511</v>
      </c>
      <c r="E252" s="1" t="s">
        <v>35</v>
      </c>
      <c r="F252" s="1" t="s">
        <v>81</v>
      </c>
      <c r="I252">
        <v>201411</v>
      </c>
      <c r="J252" t="str">
        <f t="shared" si="43"/>
        <v>2014</v>
      </c>
      <c r="K252" s="2">
        <v>39172.629999999997</v>
      </c>
      <c r="L252">
        <f t="shared" si="44"/>
        <v>0</v>
      </c>
      <c r="M252" s="2">
        <f t="shared" si="45"/>
        <v>39172.629999999997</v>
      </c>
      <c r="N252">
        <f t="shared" si="46"/>
        <v>0</v>
      </c>
      <c r="O252">
        <f t="shared" si="47"/>
        <v>39172.629999999997</v>
      </c>
      <c r="P252" s="2" t="str">
        <f t="shared" si="48"/>
        <v>5115613 - GREEN RIVER UNIT 32014</v>
      </c>
    </row>
    <row r="253" spans="1:16" x14ac:dyDescent="0.25">
      <c r="A253" s="1" t="s">
        <v>5</v>
      </c>
      <c r="B253" s="1" t="s">
        <v>33</v>
      </c>
      <c r="C253" s="1" t="s">
        <v>7</v>
      </c>
      <c r="D253" s="5" t="str">
        <f t="shared" si="42"/>
        <v>511</v>
      </c>
      <c r="E253" s="1" t="s">
        <v>35</v>
      </c>
      <c r="F253" s="1" t="s">
        <v>81</v>
      </c>
      <c r="I253">
        <v>201412</v>
      </c>
      <c r="J253" t="str">
        <f t="shared" si="43"/>
        <v>2014</v>
      </c>
      <c r="K253" s="2">
        <v>1092.3</v>
      </c>
      <c r="L253">
        <f t="shared" si="44"/>
        <v>0</v>
      </c>
      <c r="M253" s="2">
        <f t="shared" si="45"/>
        <v>1092.3</v>
      </c>
      <c r="N253">
        <f t="shared" si="46"/>
        <v>0</v>
      </c>
      <c r="O253">
        <f t="shared" si="47"/>
        <v>1092.3</v>
      </c>
      <c r="P253" s="2" t="str">
        <f t="shared" si="48"/>
        <v>5115613 - GREEN RIVER UNIT 32014</v>
      </c>
    </row>
    <row r="254" spans="1:16" x14ac:dyDescent="0.25">
      <c r="A254" s="1" t="s">
        <v>5</v>
      </c>
      <c r="B254" s="1" t="s">
        <v>33</v>
      </c>
      <c r="C254" s="1" t="s">
        <v>28</v>
      </c>
      <c r="D254" s="5" t="str">
        <f t="shared" si="42"/>
        <v>512</v>
      </c>
      <c r="E254" s="1" t="s">
        <v>35</v>
      </c>
      <c r="F254" s="1" t="s">
        <v>81</v>
      </c>
      <c r="I254">
        <v>201205</v>
      </c>
      <c r="J254" t="str">
        <f t="shared" si="43"/>
        <v>2012</v>
      </c>
      <c r="K254" s="2">
        <v>2306.84</v>
      </c>
      <c r="L254">
        <f t="shared" si="44"/>
        <v>0</v>
      </c>
      <c r="M254" s="2">
        <f t="shared" si="45"/>
        <v>2306.84</v>
      </c>
      <c r="N254">
        <f t="shared" si="46"/>
        <v>0</v>
      </c>
      <c r="O254">
        <f t="shared" si="47"/>
        <v>2306.84</v>
      </c>
      <c r="P254" s="2" t="str">
        <f t="shared" si="48"/>
        <v>5125613 - GREEN RIVER UNIT 32012</v>
      </c>
    </row>
    <row r="255" spans="1:16" x14ac:dyDescent="0.25">
      <c r="A255" s="1" t="s">
        <v>5</v>
      </c>
      <c r="B255" s="1" t="s">
        <v>33</v>
      </c>
      <c r="C255" s="1" t="s">
        <v>28</v>
      </c>
      <c r="D255" s="5" t="str">
        <f t="shared" si="42"/>
        <v>512</v>
      </c>
      <c r="E255" s="1" t="s">
        <v>35</v>
      </c>
      <c r="F255" s="1" t="s">
        <v>81</v>
      </c>
      <c r="I255">
        <v>201206</v>
      </c>
      <c r="J255" t="str">
        <f t="shared" si="43"/>
        <v>2012</v>
      </c>
      <c r="K255" s="2">
        <v>32032.78</v>
      </c>
      <c r="L255">
        <f t="shared" si="44"/>
        <v>0</v>
      </c>
      <c r="M255" s="2">
        <f t="shared" si="45"/>
        <v>32032.78</v>
      </c>
      <c r="N255">
        <f t="shared" si="46"/>
        <v>0</v>
      </c>
      <c r="O255">
        <f t="shared" si="47"/>
        <v>32032.78</v>
      </c>
      <c r="P255" s="2" t="str">
        <f t="shared" si="48"/>
        <v>5125613 - GREEN RIVER UNIT 32012</v>
      </c>
    </row>
    <row r="256" spans="1:16" x14ac:dyDescent="0.25">
      <c r="A256" s="1" t="s">
        <v>5</v>
      </c>
      <c r="B256" s="1" t="s">
        <v>33</v>
      </c>
      <c r="C256" s="1" t="s">
        <v>28</v>
      </c>
      <c r="D256" s="5" t="str">
        <f t="shared" si="42"/>
        <v>512</v>
      </c>
      <c r="E256" s="1" t="s">
        <v>35</v>
      </c>
      <c r="F256" s="1" t="s">
        <v>81</v>
      </c>
      <c r="I256">
        <v>201208</v>
      </c>
      <c r="J256" t="str">
        <f t="shared" si="43"/>
        <v>2012</v>
      </c>
      <c r="K256" s="2">
        <v>1962.33</v>
      </c>
      <c r="L256">
        <f t="shared" si="44"/>
        <v>0</v>
      </c>
      <c r="M256" s="2">
        <f t="shared" si="45"/>
        <v>1962.33</v>
      </c>
      <c r="N256">
        <f t="shared" si="46"/>
        <v>0</v>
      </c>
      <c r="O256">
        <f t="shared" si="47"/>
        <v>1962.33</v>
      </c>
      <c r="P256" s="2" t="str">
        <f t="shared" si="48"/>
        <v>5125613 - GREEN RIVER UNIT 32012</v>
      </c>
    </row>
    <row r="257" spans="1:16" x14ac:dyDescent="0.25">
      <c r="A257" s="1" t="s">
        <v>5</v>
      </c>
      <c r="B257" s="1" t="s">
        <v>33</v>
      </c>
      <c r="C257" s="1" t="s">
        <v>28</v>
      </c>
      <c r="D257" s="5" t="str">
        <f t="shared" si="42"/>
        <v>512</v>
      </c>
      <c r="E257" s="1" t="s">
        <v>35</v>
      </c>
      <c r="F257" s="1" t="s">
        <v>81</v>
      </c>
      <c r="I257">
        <v>201209</v>
      </c>
      <c r="J257" t="str">
        <f t="shared" si="43"/>
        <v>2012</v>
      </c>
      <c r="K257" s="2">
        <v>685.04</v>
      </c>
      <c r="L257">
        <f t="shared" si="44"/>
        <v>0</v>
      </c>
      <c r="M257" s="2">
        <f t="shared" si="45"/>
        <v>685.04</v>
      </c>
      <c r="N257">
        <f t="shared" si="46"/>
        <v>0</v>
      </c>
      <c r="O257">
        <f t="shared" si="47"/>
        <v>685.04</v>
      </c>
      <c r="P257" s="2" t="str">
        <f t="shared" si="48"/>
        <v>5125613 - GREEN RIVER UNIT 32012</v>
      </c>
    </row>
    <row r="258" spans="1:16" x14ac:dyDescent="0.25">
      <c r="A258" s="1" t="s">
        <v>5</v>
      </c>
      <c r="B258" s="1" t="s">
        <v>33</v>
      </c>
      <c r="C258" s="1" t="s">
        <v>28</v>
      </c>
      <c r="D258" s="5" t="str">
        <f t="shared" si="42"/>
        <v>512</v>
      </c>
      <c r="E258" s="1" t="s">
        <v>35</v>
      </c>
      <c r="F258" s="1" t="s">
        <v>81</v>
      </c>
      <c r="I258">
        <v>201210</v>
      </c>
      <c r="J258" t="str">
        <f t="shared" si="43"/>
        <v>2012</v>
      </c>
      <c r="K258" s="2">
        <v>47773.57</v>
      </c>
      <c r="L258">
        <f t="shared" si="44"/>
        <v>0</v>
      </c>
      <c r="M258" s="2">
        <f t="shared" si="45"/>
        <v>47773.57</v>
      </c>
      <c r="N258">
        <f t="shared" si="46"/>
        <v>0</v>
      </c>
      <c r="O258">
        <f t="shared" si="47"/>
        <v>47773.57</v>
      </c>
      <c r="P258" s="2" t="str">
        <f t="shared" si="48"/>
        <v>5125613 - GREEN RIVER UNIT 32012</v>
      </c>
    </row>
    <row r="259" spans="1:16" x14ac:dyDescent="0.25">
      <c r="A259" s="1" t="s">
        <v>5</v>
      </c>
      <c r="B259" s="1" t="s">
        <v>33</v>
      </c>
      <c r="C259" s="1" t="s">
        <v>28</v>
      </c>
      <c r="D259" s="5" t="str">
        <f t="shared" si="42"/>
        <v>512</v>
      </c>
      <c r="E259" s="1" t="s">
        <v>35</v>
      </c>
      <c r="F259" s="1" t="s">
        <v>81</v>
      </c>
      <c r="I259">
        <v>201211</v>
      </c>
      <c r="J259" t="str">
        <f t="shared" si="43"/>
        <v>2012</v>
      </c>
      <c r="K259" s="2">
        <v>84756.04</v>
      </c>
      <c r="L259">
        <f t="shared" si="44"/>
        <v>0</v>
      </c>
      <c r="M259" s="2">
        <f t="shared" si="45"/>
        <v>84756.04</v>
      </c>
      <c r="N259">
        <f t="shared" si="46"/>
        <v>0</v>
      </c>
      <c r="O259">
        <f t="shared" si="47"/>
        <v>84756.04</v>
      </c>
      <c r="P259" s="2" t="str">
        <f t="shared" si="48"/>
        <v>5125613 - GREEN RIVER UNIT 32012</v>
      </c>
    </row>
    <row r="260" spans="1:16" x14ac:dyDescent="0.25">
      <c r="A260" s="1" t="s">
        <v>5</v>
      </c>
      <c r="B260" s="1" t="s">
        <v>33</v>
      </c>
      <c r="C260" s="1" t="s">
        <v>28</v>
      </c>
      <c r="D260" s="5" t="str">
        <f t="shared" si="42"/>
        <v>512</v>
      </c>
      <c r="E260" s="1" t="s">
        <v>35</v>
      </c>
      <c r="F260" s="1" t="s">
        <v>81</v>
      </c>
      <c r="I260">
        <v>201212</v>
      </c>
      <c r="J260" t="str">
        <f t="shared" si="43"/>
        <v>2012</v>
      </c>
      <c r="K260" s="2">
        <v>-17620.68</v>
      </c>
      <c r="L260">
        <f t="shared" si="44"/>
        <v>0</v>
      </c>
      <c r="M260" s="2">
        <f t="shared" si="45"/>
        <v>-17620.68</v>
      </c>
      <c r="N260">
        <f t="shared" si="46"/>
        <v>0</v>
      </c>
      <c r="O260">
        <f t="shared" si="47"/>
        <v>-17620.68</v>
      </c>
      <c r="P260" s="2" t="str">
        <f t="shared" si="48"/>
        <v>5125613 - GREEN RIVER UNIT 32012</v>
      </c>
    </row>
    <row r="261" spans="1:16" x14ac:dyDescent="0.25">
      <c r="A261" s="1" t="s">
        <v>5</v>
      </c>
      <c r="B261" s="1" t="s">
        <v>33</v>
      </c>
      <c r="C261" s="1" t="s">
        <v>28</v>
      </c>
      <c r="D261" s="5" t="str">
        <f t="shared" si="42"/>
        <v>512</v>
      </c>
      <c r="E261" s="1" t="s">
        <v>35</v>
      </c>
      <c r="F261" s="1" t="s">
        <v>81</v>
      </c>
      <c r="I261">
        <v>201306</v>
      </c>
      <c r="J261" t="str">
        <f t="shared" si="43"/>
        <v>2013</v>
      </c>
      <c r="K261" s="2">
        <v>0</v>
      </c>
      <c r="L261">
        <f t="shared" si="44"/>
        <v>0</v>
      </c>
      <c r="M261" s="2">
        <f t="shared" si="45"/>
        <v>0</v>
      </c>
      <c r="N261">
        <f t="shared" si="46"/>
        <v>0</v>
      </c>
      <c r="O261">
        <f t="shared" si="47"/>
        <v>0</v>
      </c>
      <c r="P261" s="2" t="str">
        <f t="shared" si="48"/>
        <v>5125613 - GREEN RIVER UNIT 32013</v>
      </c>
    </row>
    <row r="262" spans="1:16" x14ac:dyDescent="0.25">
      <c r="A262" s="1" t="s">
        <v>5</v>
      </c>
      <c r="B262" s="1" t="s">
        <v>33</v>
      </c>
      <c r="C262" s="1" t="s">
        <v>28</v>
      </c>
      <c r="D262" s="5" t="str">
        <f t="shared" si="42"/>
        <v>512</v>
      </c>
      <c r="E262" s="1" t="s">
        <v>35</v>
      </c>
      <c r="F262" s="1" t="s">
        <v>81</v>
      </c>
      <c r="I262">
        <v>201308</v>
      </c>
      <c r="J262" t="str">
        <f t="shared" si="43"/>
        <v>2013</v>
      </c>
      <c r="K262" s="2">
        <v>444.31</v>
      </c>
      <c r="L262">
        <f t="shared" si="44"/>
        <v>0</v>
      </c>
      <c r="M262" s="2">
        <f t="shared" si="45"/>
        <v>444.31</v>
      </c>
      <c r="N262">
        <f t="shared" si="46"/>
        <v>0</v>
      </c>
      <c r="O262">
        <f t="shared" si="47"/>
        <v>444.31</v>
      </c>
      <c r="P262" s="2" t="str">
        <f t="shared" si="48"/>
        <v>5125613 - GREEN RIVER UNIT 32013</v>
      </c>
    </row>
    <row r="263" spans="1:16" x14ac:dyDescent="0.25">
      <c r="A263" s="1" t="s">
        <v>5</v>
      </c>
      <c r="B263" s="1" t="s">
        <v>33</v>
      </c>
      <c r="C263" s="1" t="s">
        <v>28</v>
      </c>
      <c r="D263" s="5" t="str">
        <f t="shared" si="42"/>
        <v>512</v>
      </c>
      <c r="E263" s="1" t="s">
        <v>35</v>
      </c>
      <c r="F263" s="1" t="s">
        <v>81</v>
      </c>
      <c r="I263">
        <v>201310</v>
      </c>
      <c r="J263" t="str">
        <f t="shared" si="43"/>
        <v>2013</v>
      </c>
      <c r="K263" s="2">
        <v>31943.919999999998</v>
      </c>
      <c r="L263">
        <f t="shared" si="44"/>
        <v>0</v>
      </c>
      <c r="M263" s="2">
        <f t="shared" si="45"/>
        <v>31943.919999999998</v>
      </c>
      <c r="N263">
        <f t="shared" si="46"/>
        <v>0</v>
      </c>
      <c r="O263">
        <f t="shared" si="47"/>
        <v>31943.919999999998</v>
      </c>
      <c r="P263" s="2" t="str">
        <f t="shared" si="48"/>
        <v>5125613 - GREEN RIVER UNIT 32013</v>
      </c>
    </row>
    <row r="264" spans="1:16" x14ac:dyDescent="0.25">
      <c r="A264" s="1" t="s">
        <v>5</v>
      </c>
      <c r="B264" s="1" t="s">
        <v>33</v>
      </c>
      <c r="C264" s="1" t="s">
        <v>28</v>
      </c>
      <c r="D264" s="5" t="str">
        <f t="shared" si="42"/>
        <v>512</v>
      </c>
      <c r="E264" s="1" t="s">
        <v>35</v>
      </c>
      <c r="F264" s="1" t="s">
        <v>81</v>
      </c>
      <c r="I264">
        <v>201311</v>
      </c>
      <c r="J264" t="str">
        <f t="shared" si="43"/>
        <v>2013</v>
      </c>
      <c r="K264" s="2">
        <v>1480.73</v>
      </c>
      <c r="L264">
        <f t="shared" si="44"/>
        <v>0</v>
      </c>
      <c r="M264" s="2">
        <f t="shared" si="45"/>
        <v>1480.73</v>
      </c>
      <c r="N264">
        <f t="shared" si="46"/>
        <v>0</v>
      </c>
      <c r="O264">
        <f t="shared" si="47"/>
        <v>1480.73</v>
      </c>
      <c r="P264" s="2" t="str">
        <f t="shared" si="48"/>
        <v>5125613 - GREEN RIVER UNIT 32013</v>
      </c>
    </row>
    <row r="265" spans="1:16" x14ac:dyDescent="0.25">
      <c r="A265" s="1" t="s">
        <v>5</v>
      </c>
      <c r="B265" s="1" t="s">
        <v>33</v>
      </c>
      <c r="C265" s="1" t="s">
        <v>28</v>
      </c>
      <c r="D265" s="5" t="str">
        <f t="shared" si="42"/>
        <v>512</v>
      </c>
      <c r="E265" s="1" t="s">
        <v>35</v>
      </c>
      <c r="F265" s="1" t="s">
        <v>81</v>
      </c>
      <c r="I265">
        <v>201312</v>
      </c>
      <c r="J265" t="str">
        <f t="shared" si="43"/>
        <v>2013</v>
      </c>
      <c r="K265" s="2">
        <v>-0.11</v>
      </c>
      <c r="L265">
        <f t="shared" si="44"/>
        <v>0</v>
      </c>
      <c r="M265" s="2">
        <f t="shared" si="45"/>
        <v>-0.11</v>
      </c>
      <c r="N265">
        <f t="shared" si="46"/>
        <v>0</v>
      </c>
      <c r="O265">
        <f t="shared" si="47"/>
        <v>-0.11</v>
      </c>
      <c r="P265" s="2" t="str">
        <f t="shared" si="48"/>
        <v>5125613 - GREEN RIVER UNIT 32013</v>
      </c>
    </row>
    <row r="266" spans="1:16" x14ac:dyDescent="0.25">
      <c r="A266" s="1" t="s">
        <v>5</v>
      </c>
      <c r="B266" s="1" t="s">
        <v>33</v>
      </c>
      <c r="C266" s="1" t="s">
        <v>28</v>
      </c>
      <c r="D266" s="5" t="str">
        <f t="shared" si="42"/>
        <v>512</v>
      </c>
      <c r="E266" s="1" t="s">
        <v>35</v>
      </c>
      <c r="F266" s="1" t="s">
        <v>81</v>
      </c>
      <c r="I266">
        <v>201410</v>
      </c>
      <c r="J266" t="str">
        <f t="shared" si="43"/>
        <v>2014</v>
      </c>
      <c r="K266" s="2">
        <v>35153.4</v>
      </c>
      <c r="L266">
        <f t="shared" si="44"/>
        <v>0</v>
      </c>
      <c r="M266" s="2">
        <f t="shared" si="45"/>
        <v>35153.4</v>
      </c>
      <c r="N266">
        <f t="shared" si="46"/>
        <v>0</v>
      </c>
      <c r="O266">
        <f t="shared" si="47"/>
        <v>35153.4</v>
      </c>
      <c r="P266" s="2" t="str">
        <f t="shared" si="48"/>
        <v>5125613 - GREEN RIVER UNIT 32014</v>
      </c>
    </row>
    <row r="267" spans="1:16" x14ac:dyDescent="0.25">
      <c r="A267" s="1" t="s">
        <v>5</v>
      </c>
      <c r="B267" s="1" t="s">
        <v>33</v>
      </c>
      <c r="C267" s="1" t="s">
        <v>28</v>
      </c>
      <c r="D267" s="5" t="str">
        <f t="shared" si="42"/>
        <v>512</v>
      </c>
      <c r="E267" s="1" t="s">
        <v>35</v>
      </c>
      <c r="F267" s="1" t="s">
        <v>81</v>
      </c>
      <c r="I267">
        <v>201411</v>
      </c>
      <c r="J267" t="str">
        <f t="shared" si="43"/>
        <v>2014</v>
      </c>
      <c r="K267" s="2">
        <v>6204.85</v>
      </c>
      <c r="L267">
        <f t="shared" si="44"/>
        <v>0</v>
      </c>
      <c r="M267" s="2">
        <f t="shared" si="45"/>
        <v>6204.85</v>
      </c>
      <c r="N267">
        <f t="shared" si="46"/>
        <v>0</v>
      </c>
      <c r="O267">
        <f t="shared" si="47"/>
        <v>6204.85</v>
      </c>
      <c r="P267" s="2" t="str">
        <f t="shared" si="48"/>
        <v>5125613 - GREEN RIVER UNIT 32014</v>
      </c>
    </row>
    <row r="268" spans="1:16" x14ac:dyDescent="0.25">
      <c r="A268" s="1" t="s">
        <v>5</v>
      </c>
      <c r="B268" s="1" t="s">
        <v>33</v>
      </c>
      <c r="C268" s="1" t="s">
        <v>28</v>
      </c>
      <c r="D268" s="5" t="str">
        <f t="shared" si="42"/>
        <v>512</v>
      </c>
      <c r="E268" s="1" t="s">
        <v>36</v>
      </c>
      <c r="F268" s="1" t="s">
        <v>81</v>
      </c>
      <c r="I268">
        <v>201203</v>
      </c>
      <c r="J268" t="str">
        <f t="shared" si="43"/>
        <v>2012</v>
      </c>
      <c r="K268" s="2">
        <v>5402.31</v>
      </c>
      <c r="L268">
        <f t="shared" si="44"/>
        <v>0</v>
      </c>
      <c r="M268" s="2">
        <f t="shared" si="45"/>
        <v>5402.31</v>
      </c>
      <c r="N268">
        <f t="shared" si="46"/>
        <v>0</v>
      </c>
      <c r="O268">
        <f t="shared" si="47"/>
        <v>5402.31</v>
      </c>
      <c r="P268" s="2" t="str">
        <f t="shared" si="48"/>
        <v>5125614 - GREEN RIVER UNIT 42012</v>
      </c>
    </row>
    <row r="269" spans="1:16" x14ac:dyDescent="0.25">
      <c r="A269" s="1" t="s">
        <v>5</v>
      </c>
      <c r="B269" s="1" t="s">
        <v>33</v>
      </c>
      <c r="C269" s="1" t="s">
        <v>28</v>
      </c>
      <c r="D269" s="5" t="str">
        <f t="shared" si="42"/>
        <v>512</v>
      </c>
      <c r="E269" s="1" t="s">
        <v>36</v>
      </c>
      <c r="F269" s="1" t="s">
        <v>81</v>
      </c>
      <c r="I269">
        <v>201204</v>
      </c>
      <c r="J269" t="str">
        <f t="shared" si="43"/>
        <v>2012</v>
      </c>
      <c r="K269" s="2">
        <v>186.47</v>
      </c>
      <c r="L269">
        <f t="shared" si="44"/>
        <v>0</v>
      </c>
      <c r="M269" s="2">
        <f t="shared" si="45"/>
        <v>186.47</v>
      </c>
      <c r="N269">
        <f t="shared" si="46"/>
        <v>0</v>
      </c>
      <c r="O269">
        <f t="shared" si="47"/>
        <v>186.47</v>
      </c>
      <c r="P269" s="2" t="str">
        <f t="shared" si="48"/>
        <v>5125614 - GREEN RIVER UNIT 42012</v>
      </c>
    </row>
    <row r="270" spans="1:16" x14ac:dyDescent="0.25">
      <c r="A270" s="1" t="s">
        <v>5</v>
      </c>
      <c r="B270" s="1" t="s">
        <v>33</v>
      </c>
      <c r="C270" s="1" t="s">
        <v>28</v>
      </c>
      <c r="D270" s="5" t="str">
        <f t="shared" si="42"/>
        <v>512</v>
      </c>
      <c r="E270" s="1" t="s">
        <v>36</v>
      </c>
      <c r="F270" s="1" t="s">
        <v>81</v>
      </c>
      <c r="I270">
        <v>201205</v>
      </c>
      <c r="J270" t="str">
        <f t="shared" si="43"/>
        <v>2012</v>
      </c>
      <c r="K270" s="2">
        <v>36831.47</v>
      </c>
      <c r="L270">
        <f t="shared" si="44"/>
        <v>0</v>
      </c>
      <c r="M270" s="2">
        <f t="shared" si="45"/>
        <v>36831.47</v>
      </c>
      <c r="N270">
        <f t="shared" si="46"/>
        <v>0</v>
      </c>
      <c r="O270">
        <f t="shared" si="47"/>
        <v>36831.47</v>
      </c>
      <c r="P270" s="2" t="str">
        <f t="shared" si="48"/>
        <v>5125614 - GREEN RIVER UNIT 42012</v>
      </c>
    </row>
    <row r="271" spans="1:16" x14ac:dyDescent="0.25">
      <c r="A271" s="1" t="s">
        <v>5</v>
      </c>
      <c r="B271" s="1" t="s">
        <v>33</v>
      </c>
      <c r="C271" s="1" t="s">
        <v>28</v>
      </c>
      <c r="D271" s="5" t="str">
        <f t="shared" si="42"/>
        <v>512</v>
      </c>
      <c r="E271" s="1" t="s">
        <v>36</v>
      </c>
      <c r="F271" s="1" t="s">
        <v>81</v>
      </c>
      <c r="I271">
        <v>201206</v>
      </c>
      <c r="J271" t="str">
        <f t="shared" si="43"/>
        <v>2012</v>
      </c>
      <c r="K271" s="2">
        <v>2459.1799999999998</v>
      </c>
      <c r="L271">
        <f t="shared" si="44"/>
        <v>0</v>
      </c>
      <c r="M271" s="2">
        <f t="shared" si="45"/>
        <v>2459.1799999999998</v>
      </c>
      <c r="N271">
        <f t="shared" si="46"/>
        <v>0</v>
      </c>
      <c r="O271">
        <f t="shared" si="47"/>
        <v>2459.1799999999998</v>
      </c>
      <c r="P271" s="2" t="str">
        <f t="shared" si="48"/>
        <v>5125614 - GREEN RIVER UNIT 42012</v>
      </c>
    </row>
    <row r="272" spans="1:16" x14ac:dyDescent="0.25">
      <c r="A272" s="1" t="s">
        <v>5</v>
      </c>
      <c r="B272" s="1" t="s">
        <v>33</v>
      </c>
      <c r="C272" s="1" t="s">
        <v>28</v>
      </c>
      <c r="D272" s="5" t="str">
        <f t="shared" si="42"/>
        <v>512</v>
      </c>
      <c r="E272" s="1" t="s">
        <v>36</v>
      </c>
      <c r="F272" s="1" t="s">
        <v>81</v>
      </c>
      <c r="I272">
        <v>201301</v>
      </c>
      <c r="J272" t="str">
        <f t="shared" si="43"/>
        <v>2013</v>
      </c>
      <c r="K272" s="2">
        <v>1190.99</v>
      </c>
      <c r="L272">
        <f t="shared" si="44"/>
        <v>0</v>
      </c>
      <c r="M272" s="2">
        <f t="shared" si="45"/>
        <v>1190.99</v>
      </c>
      <c r="N272">
        <f t="shared" si="46"/>
        <v>0</v>
      </c>
      <c r="O272">
        <f t="shared" si="47"/>
        <v>1190.99</v>
      </c>
      <c r="P272" s="2" t="str">
        <f t="shared" si="48"/>
        <v>5125614 - GREEN RIVER UNIT 42013</v>
      </c>
    </row>
    <row r="273" spans="1:16" x14ac:dyDescent="0.25">
      <c r="A273" s="1" t="s">
        <v>5</v>
      </c>
      <c r="B273" s="1" t="s">
        <v>33</v>
      </c>
      <c r="C273" s="1" t="s">
        <v>28</v>
      </c>
      <c r="D273" s="5" t="str">
        <f t="shared" si="42"/>
        <v>512</v>
      </c>
      <c r="E273" s="1" t="s">
        <v>36</v>
      </c>
      <c r="F273" s="1" t="s">
        <v>81</v>
      </c>
      <c r="I273">
        <v>201303</v>
      </c>
      <c r="J273" t="str">
        <f t="shared" si="43"/>
        <v>2013</v>
      </c>
      <c r="K273" s="2">
        <v>1305.93</v>
      </c>
      <c r="L273">
        <f t="shared" si="44"/>
        <v>0</v>
      </c>
      <c r="M273" s="2">
        <f t="shared" si="45"/>
        <v>1305.93</v>
      </c>
      <c r="N273">
        <f t="shared" si="46"/>
        <v>0</v>
      </c>
      <c r="O273">
        <f t="shared" si="47"/>
        <v>1305.93</v>
      </c>
      <c r="P273" s="2" t="str">
        <f t="shared" si="48"/>
        <v>5125614 - GREEN RIVER UNIT 42013</v>
      </c>
    </row>
    <row r="274" spans="1:16" x14ac:dyDescent="0.25">
      <c r="A274" s="1" t="s">
        <v>5</v>
      </c>
      <c r="B274" s="1" t="s">
        <v>33</v>
      </c>
      <c r="C274" s="1" t="s">
        <v>28</v>
      </c>
      <c r="D274" s="5" t="str">
        <f t="shared" si="42"/>
        <v>512</v>
      </c>
      <c r="E274" s="1" t="s">
        <v>36</v>
      </c>
      <c r="F274" s="1" t="s">
        <v>81</v>
      </c>
      <c r="I274">
        <v>201304</v>
      </c>
      <c r="J274" t="str">
        <f t="shared" si="43"/>
        <v>2013</v>
      </c>
      <c r="K274" s="2">
        <v>53117.96</v>
      </c>
      <c r="L274">
        <f t="shared" si="44"/>
        <v>0</v>
      </c>
      <c r="M274" s="2">
        <f t="shared" si="45"/>
        <v>53117.96</v>
      </c>
      <c r="N274">
        <f t="shared" si="46"/>
        <v>0</v>
      </c>
      <c r="O274">
        <f t="shared" si="47"/>
        <v>53117.96</v>
      </c>
      <c r="P274" s="2" t="str">
        <f t="shared" si="48"/>
        <v>5125614 - GREEN RIVER UNIT 42013</v>
      </c>
    </row>
    <row r="275" spans="1:16" x14ac:dyDescent="0.25">
      <c r="A275" s="1" t="s">
        <v>5</v>
      </c>
      <c r="B275" s="1" t="s">
        <v>33</v>
      </c>
      <c r="C275" s="1" t="s">
        <v>28</v>
      </c>
      <c r="D275" s="5" t="str">
        <f t="shared" si="42"/>
        <v>512</v>
      </c>
      <c r="E275" s="1" t="s">
        <v>36</v>
      </c>
      <c r="F275" s="1" t="s">
        <v>81</v>
      </c>
      <c r="I275">
        <v>201305</v>
      </c>
      <c r="J275" t="str">
        <f t="shared" si="43"/>
        <v>2013</v>
      </c>
      <c r="K275" s="2">
        <v>3486.25</v>
      </c>
      <c r="L275">
        <f t="shared" si="44"/>
        <v>0</v>
      </c>
      <c r="M275" s="2">
        <f t="shared" si="45"/>
        <v>3486.25</v>
      </c>
      <c r="N275">
        <f t="shared" si="46"/>
        <v>0</v>
      </c>
      <c r="O275">
        <f t="shared" si="47"/>
        <v>3486.25</v>
      </c>
      <c r="P275" s="2" t="str">
        <f t="shared" si="48"/>
        <v>5125614 - GREEN RIVER UNIT 42013</v>
      </c>
    </row>
    <row r="276" spans="1:16" x14ac:dyDescent="0.25">
      <c r="A276" s="1" t="s">
        <v>5</v>
      </c>
      <c r="B276" s="1" t="s">
        <v>33</v>
      </c>
      <c r="C276" s="1" t="s">
        <v>28</v>
      </c>
      <c r="D276" s="5" t="str">
        <f t="shared" si="42"/>
        <v>512</v>
      </c>
      <c r="E276" s="1" t="s">
        <v>36</v>
      </c>
      <c r="F276" s="1" t="s">
        <v>81</v>
      </c>
      <c r="I276">
        <v>201403</v>
      </c>
      <c r="J276" t="str">
        <f t="shared" si="43"/>
        <v>2014</v>
      </c>
      <c r="K276" s="2">
        <v>774.62</v>
      </c>
      <c r="L276">
        <f t="shared" si="44"/>
        <v>0</v>
      </c>
      <c r="M276" s="2">
        <f t="shared" si="45"/>
        <v>774.62</v>
      </c>
      <c r="N276">
        <f t="shared" si="46"/>
        <v>0</v>
      </c>
      <c r="O276">
        <f t="shared" si="47"/>
        <v>774.62</v>
      </c>
      <c r="P276" s="2" t="str">
        <f t="shared" si="48"/>
        <v>5125614 - GREEN RIVER UNIT 42014</v>
      </c>
    </row>
    <row r="277" spans="1:16" x14ac:dyDescent="0.25">
      <c r="A277" s="1" t="s">
        <v>5</v>
      </c>
      <c r="B277" s="1" t="s">
        <v>33</v>
      </c>
      <c r="C277" s="1" t="s">
        <v>28</v>
      </c>
      <c r="D277" s="5" t="str">
        <f t="shared" si="42"/>
        <v>512</v>
      </c>
      <c r="E277" s="1" t="s">
        <v>36</v>
      </c>
      <c r="F277" s="1" t="s">
        <v>81</v>
      </c>
      <c r="I277">
        <v>201404</v>
      </c>
      <c r="J277" t="str">
        <f t="shared" si="43"/>
        <v>2014</v>
      </c>
      <c r="K277" s="2">
        <v>12725.64</v>
      </c>
      <c r="L277">
        <f t="shared" si="44"/>
        <v>0</v>
      </c>
      <c r="M277" s="2">
        <f t="shared" si="45"/>
        <v>12725.64</v>
      </c>
      <c r="N277">
        <f t="shared" si="46"/>
        <v>0</v>
      </c>
      <c r="O277">
        <f t="shared" si="47"/>
        <v>12725.64</v>
      </c>
      <c r="P277" s="2" t="str">
        <f t="shared" si="48"/>
        <v>5125614 - GREEN RIVER UNIT 42014</v>
      </c>
    </row>
    <row r="278" spans="1:16" x14ac:dyDescent="0.25">
      <c r="A278" s="1" t="s">
        <v>5</v>
      </c>
      <c r="B278" s="1" t="s">
        <v>33</v>
      </c>
      <c r="C278" s="1" t="s">
        <v>28</v>
      </c>
      <c r="D278" s="5" t="str">
        <f t="shared" si="42"/>
        <v>512</v>
      </c>
      <c r="E278" s="1" t="s">
        <v>36</v>
      </c>
      <c r="F278" s="1" t="s">
        <v>81</v>
      </c>
      <c r="I278">
        <v>201405</v>
      </c>
      <c r="J278" t="str">
        <f t="shared" si="43"/>
        <v>2014</v>
      </c>
      <c r="K278" s="2">
        <v>35014.050000000003</v>
      </c>
      <c r="L278">
        <f t="shared" si="44"/>
        <v>0</v>
      </c>
      <c r="M278" s="2">
        <f t="shared" si="45"/>
        <v>35014.050000000003</v>
      </c>
      <c r="N278">
        <f t="shared" si="46"/>
        <v>0</v>
      </c>
      <c r="O278">
        <f t="shared" si="47"/>
        <v>35014.050000000003</v>
      </c>
      <c r="P278" s="2" t="str">
        <f t="shared" si="48"/>
        <v>5125614 - GREEN RIVER UNIT 42014</v>
      </c>
    </row>
    <row r="279" spans="1:16" x14ac:dyDescent="0.25">
      <c r="A279" s="1" t="s">
        <v>5</v>
      </c>
      <c r="B279" s="1" t="s">
        <v>33</v>
      </c>
      <c r="C279" s="1" t="s">
        <v>28</v>
      </c>
      <c r="D279" s="5" t="str">
        <f t="shared" si="42"/>
        <v>512</v>
      </c>
      <c r="E279" s="1" t="s">
        <v>36</v>
      </c>
      <c r="F279" s="1" t="s">
        <v>81</v>
      </c>
      <c r="I279">
        <v>201406</v>
      </c>
      <c r="J279" t="str">
        <f t="shared" si="43"/>
        <v>2014</v>
      </c>
      <c r="K279" s="2">
        <v>-5.78</v>
      </c>
      <c r="L279">
        <f t="shared" si="44"/>
        <v>0</v>
      </c>
      <c r="M279" s="2">
        <f t="shared" si="45"/>
        <v>-5.78</v>
      </c>
      <c r="N279">
        <f t="shared" si="46"/>
        <v>0</v>
      </c>
      <c r="O279">
        <f t="shared" si="47"/>
        <v>-5.78</v>
      </c>
      <c r="P279" s="2" t="str">
        <f t="shared" si="48"/>
        <v>5125614 - GREEN RIVER UNIT 42014</v>
      </c>
    </row>
    <row r="280" spans="1:16" x14ac:dyDescent="0.25">
      <c r="A280" s="1" t="s">
        <v>5</v>
      </c>
      <c r="B280" s="1" t="s">
        <v>33</v>
      </c>
      <c r="C280" s="1" t="s">
        <v>28</v>
      </c>
      <c r="D280" s="5" t="str">
        <f t="shared" si="42"/>
        <v>512</v>
      </c>
      <c r="E280" s="1" t="s">
        <v>36</v>
      </c>
      <c r="F280" s="1" t="s">
        <v>81</v>
      </c>
      <c r="I280">
        <v>201504</v>
      </c>
      <c r="J280" t="str">
        <f t="shared" si="43"/>
        <v>2015</v>
      </c>
      <c r="K280" s="2">
        <v>53204.08</v>
      </c>
      <c r="L280">
        <f t="shared" si="44"/>
        <v>0</v>
      </c>
      <c r="M280" s="2">
        <f t="shared" si="45"/>
        <v>53204.08</v>
      </c>
      <c r="N280">
        <f t="shared" si="46"/>
        <v>0</v>
      </c>
      <c r="O280">
        <f t="shared" si="47"/>
        <v>53204.08</v>
      </c>
      <c r="P280" s="2" t="str">
        <f t="shared" si="48"/>
        <v>5125614 - GREEN RIVER UNIT 42015</v>
      </c>
    </row>
    <row r="281" spans="1:16" x14ac:dyDescent="0.25">
      <c r="A281" s="1" t="s">
        <v>5</v>
      </c>
      <c r="B281" s="1" t="s">
        <v>33</v>
      </c>
      <c r="C281" s="1" t="s">
        <v>28</v>
      </c>
      <c r="D281" s="5" t="str">
        <f t="shared" si="42"/>
        <v>512</v>
      </c>
      <c r="E281" s="1" t="s">
        <v>36</v>
      </c>
      <c r="F281" s="1" t="s">
        <v>81</v>
      </c>
      <c r="I281">
        <v>201505</v>
      </c>
      <c r="J281" t="str">
        <f t="shared" si="43"/>
        <v>2015</v>
      </c>
      <c r="K281" s="2">
        <v>3639.36</v>
      </c>
      <c r="L281">
        <f t="shared" si="44"/>
        <v>0</v>
      </c>
      <c r="M281" s="2">
        <f t="shared" si="45"/>
        <v>3639.36</v>
      </c>
      <c r="N281">
        <f t="shared" si="46"/>
        <v>0</v>
      </c>
      <c r="O281">
        <f t="shared" si="47"/>
        <v>3639.36</v>
      </c>
      <c r="P281" s="2" t="str">
        <f t="shared" si="48"/>
        <v>5125614 - GREEN RIVER UNIT 42015</v>
      </c>
    </row>
    <row r="282" spans="1:16" x14ac:dyDescent="0.25">
      <c r="A282" s="1" t="s">
        <v>5</v>
      </c>
      <c r="B282" s="1" t="s">
        <v>33</v>
      </c>
      <c r="C282" s="1" t="s">
        <v>10</v>
      </c>
      <c r="D282" s="5" t="str">
        <f t="shared" si="42"/>
        <v>512</v>
      </c>
      <c r="E282" s="1" t="s">
        <v>35</v>
      </c>
      <c r="F282" s="1" t="s">
        <v>81</v>
      </c>
      <c r="I282">
        <v>201205</v>
      </c>
      <c r="J282" t="str">
        <f t="shared" si="43"/>
        <v>2012</v>
      </c>
      <c r="K282" s="2">
        <v>706.33</v>
      </c>
      <c r="L282">
        <f t="shared" si="44"/>
        <v>0</v>
      </c>
      <c r="M282" s="2">
        <f t="shared" si="45"/>
        <v>706.33</v>
      </c>
      <c r="N282">
        <f t="shared" si="46"/>
        <v>0</v>
      </c>
      <c r="O282">
        <f t="shared" si="47"/>
        <v>706.33</v>
      </c>
      <c r="P282" s="2" t="str">
        <f t="shared" si="48"/>
        <v>5125613 - GREEN RIVER UNIT 32012</v>
      </c>
    </row>
    <row r="283" spans="1:16" x14ac:dyDescent="0.25">
      <c r="A283" s="1" t="s">
        <v>5</v>
      </c>
      <c r="B283" s="1" t="s">
        <v>33</v>
      </c>
      <c r="C283" s="1" t="s">
        <v>10</v>
      </c>
      <c r="D283" s="5" t="str">
        <f t="shared" si="42"/>
        <v>512</v>
      </c>
      <c r="E283" s="1" t="s">
        <v>35</v>
      </c>
      <c r="F283" s="1" t="s">
        <v>81</v>
      </c>
      <c r="I283">
        <v>201206</v>
      </c>
      <c r="J283" t="str">
        <f t="shared" si="43"/>
        <v>2012</v>
      </c>
      <c r="K283" s="2">
        <v>314.5</v>
      </c>
      <c r="L283">
        <f t="shared" si="44"/>
        <v>0</v>
      </c>
      <c r="M283" s="2">
        <f t="shared" si="45"/>
        <v>314.5</v>
      </c>
      <c r="N283">
        <f t="shared" si="46"/>
        <v>0</v>
      </c>
      <c r="O283">
        <f t="shared" si="47"/>
        <v>314.5</v>
      </c>
      <c r="P283" s="2" t="str">
        <f t="shared" si="48"/>
        <v>5125613 - GREEN RIVER UNIT 32012</v>
      </c>
    </row>
    <row r="284" spans="1:16" x14ac:dyDescent="0.25">
      <c r="A284" s="1" t="s">
        <v>5</v>
      </c>
      <c r="B284" s="1" t="s">
        <v>33</v>
      </c>
      <c r="C284" s="1" t="s">
        <v>10</v>
      </c>
      <c r="D284" s="5" t="str">
        <f t="shared" si="42"/>
        <v>512</v>
      </c>
      <c r="E284" s="1" t="s">
        <v>35</v>
      </c>
      <c r="F284" s="1" t="s">
        <v>81</v>
      </c>
      <c r="I284">
        <v>201207</v>
      </c>
      <c r="J284" t="str">
        <f t="shared" si="43"/>
        <v>2012</v>
      </c>
      <c r="K284" s="2">
        <v>13400.52</v>
      </c>
      <c r="L284">
        <f t="shared" si="44"/>
        <v>0</v>
      </c>
      <c r="M284" s="2">
        <f t="shared" si="45"/>
        <v>13400.52</v>
      </c>
      <c r="N284">
        <f t="shared" si="46"/>
        <v>0</v>
      </c>
      <c r="O284">
        <f t="shared" si="47"/>
        <v>13400.52</v>
      </c>
      <c r="P284" s="2" t="str">
        <f t="shared" si="48"/>
        <v>5125613 - GREEN RIVER UNIT 32012</v>
      </c>
    </row>
    <row r="285" spans="1:16" x14ac:dyDescent="0.25">
      <c r="A285" s="1" t="s">
        <v>5</v>
      </c>
      <c r="B285" s="1" t="s">
        <v>33</v>
      </c>
      <c r="C285" s="1" t="s">
        <v>10</v>
      </c>
      <c r="D285" s="5" t="str">
        <f t="shared" si="42"/>
        <v>512</v>
      </c>
      <c r="E285" s="1" t="s">
        <v>35</v>
      </c>
      <c r="F285" s="1" t="s">
        <v>81</v>
      </c>
      <c r="I285">
        <v>201208</v>
      </c>
      <c r="J285" t="str">
        <f t="shared" si="43"/>
        <v>2012</v>
      </c>
      <c r="K285" s="2">
        <v>2527.06</v>
      </c>
      <c r="L285">
        <f t="shared" si="44"/>
        <v>0</v>
      </c>
      <c r="M285" s="2">
        <f t="shared" si="45"/>
        <v>2527.06</v>
      </c>
      <c r="N285">
        <f t="shared" si="46"/>
        <v>0</v>
      </c>
      <c r="O285">
        <f t="shared" si="47"/>
        <v>2527.06</v>
      </c>
      <c r="P285" s="2" t="str">
        <f t="shared" si="48"/>
        <v>5125613 - GREEN RIVER UNIT 32012</v>
      </c>
    </row>
    <row r="286" spans="1:16" x14ac:dyDescent="0.25">
      <c r="A286" s="1" t="s">
        <v>5</v>
      </c>
      <c r="B286" s="1" t="s">
        <v>33</v>
      </c>
      <c r="C286" s="1" t="s">
        <v>10</v>
      </c>
      <c r="D286" s="5" t="str">
        <f t="shared" si="42"/>
        <v>512</v>
      </c>
      <c r="E286" s="1" t="s">
        <v>35</v>
      </c>
      <c r="F286" s="1" t="s">
        <v>81</v>
      </c>
      <c r="I286">
        <v>201209</v>
      </c>
      <c r="J286" t="str">
        <f t="shared" si="43"/>
        <v>2012</v>
      </c>
      <c r="K286" s="2">
        <v>13527.36</v>
      </c>
      <c r="L286">
        <f t="shared" si="44"/>
        <v>0</v>
      </c>
      <c r="M286" s="2">
        <f t="shared" si="45"/>
        <v>13527.36</v>
      </c>
      <c r="N286">
        <f t="shared" si="46"/>
        <v>0</v>
      </c>
      <c r="O286">
        <f t="shared" si="47"/>
        <v>13527.36</v>
      </c>
      <c r="P286" s="2" t="str">
        <f t="shared" si="48"/>
        <v>5125613 - GREEN RIVER UNIT 32012</v>
      </c>
    </row>
    <row r="287" spans="1:16" x14ac:dyDescent="0.25">
      <c r="A287" s="1" t="s">
        <v>5</v>
      </c>
      <c r="B287" s="1" t="s">
        <v>33</v>
      </c>
      <c r="C287" s="1" t="s">
        <v>10</v>
      </c>
      <c r="D287" s="5" t="str">
        <f t="shared" si="42"/>
        <v>512</v>
      </c>
      <c r="E287" s="1" t="s">
        <v>35</v>
      </c>
      <c r="F287" s="1" t="s">
        <v>81</v>
      </c>
      <c r="I287">
        <v>201210</v>
      </c>
      <c r="J287" t="str">
        <f t="shared" si="43"/>
        <v>2012</v>
      </c>
      <c r="K287" s="2">
        <v>13193.32</v>
      </c>
      <c r="L287">
        <f t="shared" si="44"/>
        <v>0</v>
      </c>
      <c r="M287" s="2">
        <f t="shared" si="45"/>
        <v>13193.32</v>
      </c>
      <c r="N287">
        <f t="shared" si="46"/>
        <v>0</v>
      </c>
      <c r="O287">
        <f t="shared" si="47"/>
        <v>13193.32</v>
      </c>
      <c r="P287" s="2" t="str">
        <f t="shared" si="48"/>
        <v>5125613 - GREEN RIVER UNIT 32012</v>
      </c>
    </row>
    <row r="288" spans="1:16" x14ac:dyDescent="0.25">
      <c r="A288" s="1" t="s">
        <v>5</v>
      </c>
      <c r="B288" s="1" t="s">
        <v>33</v>
      </c>
      <c r="C288" s="1" t="s">
        <v>10</v>
      </c>
      <c r="D288" s="5" t="str">
        <f t="shared" si="42"/>
        <v>512</v>
      </c>
      <c r="E288" s="1" t="s">
        <v>35</v>
      </c>
      <c r="F288" s="1" t="s">
        <v>81</v>
      </c>
      <c r="I288">
        <v>201211</v>
      </c>
      <c r="J288" t="str">
        <f t="shared" si="43"/>
        <v>2012</v>
      </c>
      <c r="K288" s="2">
        <v>11339.64</v>
      </c>
      <c r="L288">
        <f t="shared" si="44"/>
        <v>0</v>
      </c>
      <c r="M288" s="2">
        <f t="shared" si="45"/>
        <v>11339.64</v>
      </c>
      <c r="N288">
        <f t="shared" si="46"/>
        <v>0</v>
      </c>
      <c r="O288">
        <f t="shared" si="47"/>
        <v>11339.64</v>
      </c>
      <c r="P288" s="2" t="str">
        <f t="shared" si="48"/>
        <v>5125613 - GREEN RIVER UNIT 32012</v>
      </c>
    </row>
    <row r="289" spans="1:16" x14ac:dyDescent="0.25">
      <c r="A289" s="1" t="s">
        <v>5</v>
      </c>
      <c r="B289" s="1" t="s">
        <v>33</v>
      </c>
      <c r="C289" s="1" t="s">
        <v>10</v>
      </c>
      <c r="D289" s="5" t="str">
        <f t="shared" si="42"/>
        <v>512</v>
      </c>
      <c r="E289" s="1" t="s">
        <v>35</v>
      </c>
      <c r="F289" s="1" t="s">
        <v>81</v>
      </c>
      <c r="I289">
        <v>201212</v>
      </c>
      <c r="J289" t="str">
        <f t="shared" si="43"/>
        <v>2012</v>
      </c>
      <c r="K289" s="2">
        <v>6839.91</v>
      </c>
      <c r="L289">
        <f t="shared" si="44"/>
        <v>0</v>
      </c>
      <c r="M289" s="2">
        <f t="shared" si="45"/>
        <v>6839.91</v>
      </c>
      <c r="N289">
        <f t="shared" si="46"/>
        <v>0</v>
      </c>
      <c r="O289">
        <f t="shared" si="47"/>
        <v>6839.91</v>
      </c>
      <c r="P289" s="2" t="str">
        <f t="shared" si="48"/>
        <v>5125613 - GREEN RIVER UNIT 32012</v>
      </c>
    </row>
    <row r="290" spans="1:16" x14ac:dyDescent="0.25">
      <c r="A290" s="1" t="s">
        <v>5</v>
      </c>
      <c r="B290" s="1" t="s">
        <v>33</v>
      </c>
      <c r="C290" s="1" t="s">
        <v>10</v>
      </c>
      <c r="D290" s="5" t="str">
        <f t="shared" si="42"/>
        <v>512</v>
      </c>
      <c r="E290" s="1" t="s">
        <v>35</v>
      </c>
      <c r="F290" s="1" t="s">
        <v>81</v>
      </c>
      <c r="I290">
        <v>201307</v>
      </c>
      <c r="J290" t="str">
        <f t="shared" si="43"/>
        <v>2013</v>
      </c>
      <c r="K290" s="2">
        <v>2402.9699999999998</v>
      </c>
      <c r="L290">
        <f t="shared" si="44"/>
        <v>0</v>
      </c>
      <c r="M290" s="2">
        <f t="shared" si="45"/>
        <v>2402.9699999999998</v>
      </c>
      <c r="N290">
        <f t="shared" si="46"/>
        <v>0</v>
      </c>
      <c r="O290">
        <f t="shared" si="47"/>
        <v>2402.9699999999998</v>
      </c>
      <c r="P290" s="2" t="str">
        <f t="shared" si="48"/>
        <v>5125613 - GREEN RIVER UNIT 32013</v>
      </c>
    </row>
    <row r="291" spans="1:16" x14ac:dyDescent="0.25">
      <c r="A291" s="1" t="s">
        <v>5</v>
      </c>
      <c r="B291" s="1" t="s">
        <v>33</v>
      </c>
      <c r="C291" s="1" t="s">
        <v>10</v>
      </c>
      <c r="D291" s="5" t="str">
        <f t="shared" si="42"/>
        <v>512</v>
      </c>
      <c r="E291" s="1" t="s">
        <v>35</v>
      </c>
      <c r="F291" s="1" t="s">
        <v>81</v>
      </c>
      <c r="I291">
        <v>201308</v>
      </c>
      <c r="J291" t="str">
        <f t="shared" si="43"/>
        <v>2013</v>
      </c>
      <c r="K291" s="2">
        <v>3178.23</v>
      </c>
      <c r="L291">
        <f t="shared" si="44"/>
        <v>0</v>
      </c>
      <c r="M291" s="2">
        <f t="shared" si="45"/>
        <v>3178.23</v>
      </c>
      <c r="N291">
        <f t="shared" si="46"/>
        <v>0</v>
      </c>
      <c r="O291">
        <f t="shared" si="47"/>
        <v>3178.23</v>
      </c>
      <c r="P291" s="2" t="str">
        <f t="shared" si="48"/>
        <v>5125613 - GREEN RIVER UNIT 32013</v>
      </c>
    </row>
    <row r="292" spans="1:16" x14ac:dyDescent="0.25">
      <c r="A292" s="1" t="s">
        <v>5</v>
      </c>
      <c r="B292" s="1" t="s">
        <v>33</v>
      </c>
      <c r="C292" s="1" t="s">
        <v>10</v>
      </c>
      <c r="D292" s="5" t="str">
        <f t="shared" si="42"/>
        <v>512</v>
      </c>
      <c r="E292" s="1" t="s">
        <v>35</v>
      </c>
      <c r="F292" s="1" t="s">
        <v>81</v>
      </c>
      <c r="I292">
        <v>201309</v>
      </c>
      <c r="J292" t="str">
        <f t="shared" si="43"/>
        <v>2013</v>
      </c>
      <c r="K292" s="2">
        <v>10.26</v>
      </c>
      <c r="L292">
        <f t="shared" si="44"/>
        <v>0</v>
      </c>
      <c r="M292" s="2">
        <f t="shared" si="45"/>
        <v>10.26</v>
      </c>
      <c r="N292">
        <f t="shared" si="46"/>
        <v>0</v>
      </c>
      <c r="O292">
        <f t="shared" si="47"/>
        <v>10.26</v>
      </c>
      <c r="P292" s="2" t="str">
        <f t="shared" si="48"/>
        <v>5125613 - GREEN RIVER UNIT 32013</v>
      </c>
    </row>
    <row r="293" spans="1:16" x14ac:dyDescent="0.25">
      <c r="A293" s="1" t="s">
        <v>5</v>
      </c>
      <c r="B293" s="1" t="s">
        <v>33</v>
      </c>
      <c r="C293" s="1" t="s">
        <v>10</v>
      </c>
      <c r="D293" s="5" t="str">
        <f t="shared" si="42"/>
        <v>512</v>
      </c>
      <c r="E293" s="1" t="s">
        <v>35</v>
      </c>
      <c r="F293" s="1" t="s">
        <v>81</v>
      </c>
      <c r="I293">
        <v>201310</v>
      </c>
      <c r="J293" t="str">
        <f t="shared" si="43"/>
        <v>2013</v>
      </c>
      <c r="K293" s="2">
        <v>55471.3</v>
      </c>
      <c r="L293">
        <f t="shared" si="44"/>
        <v>0</v>
      </c>
      <c r="M293" s="2">
        <f t="shared" si="45"/>
        <v>55471.3</v>
      </c>
      <c r="N293">
        <f t="shared" si="46"/>
        <v>0</v>
      </c>
      <c r="O293">
        <f t="shared" si="47"/>
        <v>55471.3</v>
      </c>
      <c r="P293" s="2" t="str">
        <f t="shared" si="48"/>
        <v>5125613 - GREEN RIVER UNIT 32013</v>
      </c>
    </row>
    <row r="294" spans="1:16" x14ac:dyDescent="0.25">
      <c r="A294" s="1" t="s">
        <v>5</v>
      </c>
      <c r="B294" s="1" t="s">
        <v>33</v>
      </c>
      <c r="C294" s="1" t="s">
        <v>10</v>
      </c>
      <c r="D294" s="5" t="str">
        <f t="shared" si="42"/>
        <v>512</v>
      </c>
      <c r="E294" s="1" t="s">
        <v>35</v>
      </c>
      <c r="F294" s="1" t="s">
        <v>81</v>
      </c>
      <c r="I294">
        <v>201311</v>
      </c>
      <c r="J294" t="str">
        <f t="shared" si="43"/>
        <v>2013</v>
      </c>
      <c r="K294" s="2">
        <v>623.62</v>
      </c>
      <c r="L294">
        <f t="shared" si="44"/>
        <v>0</v>
      </c>
      <c r="M294" s="2">
        <f t="shared" si="45"/>
        <v>623.62</v>
      </c>
      <c r="N294">
        <f t="shared" si="46"/>
        <v>0</v>
      </c>
      <c r="O294">
        <f t="shared" si="47"/>
        <v>623.62</v>
      </c>
      <c r="P294" s="2" t="str">
        <f t="shared" si="48"/>
        <v>5125613 - GREEN RIVER UNIT 32013</v>
      </c>
    </row>
    <row r="295" spans="1:16" x14ac:dyDescent="0.25">
      <c r="A295" s="1" t="s">
        <v>5</v>
      </c>
      <c r="B295" s="1" t="s">
        <v>33</v>
      </c>
      <c r="C295" s="1" t="s">
        <v>10</v>
      </c>
      <c r="D295" s="5" t="str">
        <f t="shared" si="42"/>
        <v>512</v>
      </c>
      <c r="E295" s="1" t="s">
        <v>35</v>
      </c>
      <c r="F295" s="1" t="s">
        <v>81</v>
      </c>
      <c r="I295">
        <v>201410</v>
      </c>
      <c r="J295" t="str">
        <f t="shared" si="43"/>
        <v>2014</v>
      </c>
      <c r="K295" s="2">
        <v>4.7300000000000004</v>
      </c>
      <c r="L295">
        <f t="shared" si="44"/>
        <v>0</v>
      </c>
      <c r="M295" s="2">
        <f t="shared" si="45"/>
        <v>4.7300000000000004</v>
      </c>
      <c r="N295">
        <f t="shared" si="46"/>
        <v>0</v>
      </c>
      <c r="O295">
        <f t="shared" si="47"/>
        <v>4.7300000000000004</v>
      </c>
      <c r="P295" s="2" t="str">
        <f t="shared" si="48"/>
        <v>5125613 - GREEN RIVER UNIT 32014</v>
      </c>
    </row>
    <row r="296" spans="1:16" x14ac:dyDescent="0.25">
      <c r="A296" s="1" t="s">
        <v>5</v>
      </c>
      <c r="B296" s="1" t="s">
        <v>33</v>
      </c>
      <c r="C296" s="1" t="s">
        <v>10</v>
      </c>
      <c r="D296" s="5" t="str">
        <f t="shared" si="42"/>
        <v>512</v>
      </c>
      <c r="E296" s="1" t="s">
        <v>35</v>
      </c>
      <c r="F296" s="1" t="s">
        <v>81</v>
      </c>
      <c r="I296">
        <v>201503</v>
      </c>
      <c r="J296" t="str">
        <f t="shared" si="43"/>
        <v>2015</v>
      </c>
      <c r="K296" s="2">
        <v>14472.05</v>
      </c>
      <c r="L296">
        <f t="shared" si="44"/>
        <v>0</v>
      </c>
      <c r="M296" s="2">
        <f t="shared" si="45"/>
        <v>14472.05</v>
      </c>
      <c r="N296">
        <f t="shared" si="46"/>
        <v>0</v>
      </c>
      <c r="O296">
        <f t="shared" si="47"/>
        <v>14472.05</v>
      </c>
      <c r="P296" s="2" t="str">
        <f t="shared" si="48"/>
        <v>5125613 - GREEN RIVER UNIT 32015</v>
      </c>
    </row>
    <row r="297" spans="1:16" x14ac:dyDescent="0.25">
      <c r="A297" s="1" t="s">
        <v>5</v>
      </c>
      <c r="B297" s="1" t="s">
        <v>33</v>
      </c>
      <c r="C297" s="1" t="s">
        <v>10</v>
      </c>
      <c r="D297" s="5" t="str">
        <f t="shared" si="42"/>
        <v>512</v>
      </c>
      <c r="E297" s="1" t="s">
        <v>36</v>
      </c>
      <c r="F297" s="1" t="s">
        <v>81</v>
      </c>
      <c r="I297">
        <v>201203</v>
      </c>
      <c r="J297" t="str">
        <f t="shared" si="43"/>
        <v>2012</v>
      </c>
      <c r="K297" s="2">
        <v>4399.97</v>
      </c>
      <c r="L297">
        <f t="shared" si="44"/>
        <v>0</v>
      </c>
      <c r="M297" s="2">
        <f t="shared" si="45"/>
        <v>4399.97</v>
      </c>
      <c r="N297">
        <f t="shared" si="46"/>
        <v>0</v>
      </c>
      <c r="O297">
        <f t="shared" si="47"/>
        <v>4399.97</v>
      </c>
      <c r="P297" s="2" t="str">
        <f t="shared" si="48"/>
        <v>5125614 - GREEN RIVER UNIT 42012</v>
      </c>
    </row>
    <row r="298" spans="1:16" x14ac:dyDescent="0.25">
      <c r="A298" s="1" t="s">
        <v>5</v>
      </c>
      <c r="B298" s="1" t="s">
        <v>33</v>
      </c>
      <c r="C298" s="1" t="s">
        <v>10</v>
      </c>
      <c r="D298" s="5" t="str">
        <f t="shared" si="42"/>
        <v>512</v>
      </c>
      <c r="E298" s="1" t="s">
        <v>36</v>
      </c>
      <c r="F298" s="1" t="s">
        <v>81</v>
      </c>
      <c r="I298">
        <v>201205</v>
      </c>
      <c r="J298" t="str">
        <f t="shared" si="43"/>
        <v>2012</v>
      </c>
      <c r="K298" s="2">
        <v>674.67</v>
      </c>
      <c r="L298">
        <f t="shared" si="44"/>
        <v>0</v>
      </c>
      <c r="M298" s="2">
        <f t="shared" si="45"/>
        <v>674.67</v>
      </c>
      <c r="N298">
        <f t="shared" si="46"/>
        <v>0</v>
      </c>
      <c r="O298">
        <f t="shared" si="47"/>
        <v>674.67</v>
      </c>
      <c r="P298" s="2" t="str">
        <f t="shared" si="48"/>
        <v>5125614 - GREEN RIVER UNIT 42012</v>
      </c>
    </row>
    <row r="299" spans="1:16" x14ac:dyDescent="0.25">
      <c r="A299" s="1" t="s">
        <v>5</v>
      </c>
      <c r="B299" s="1" t="s">
        <v>33</v>
      </c>
      <c r="C299" s="1" t="s">
        <v>10</v>
      </c>
      <c r="D299" s="5" t="str">
        <f t="shared" si="42"/>
        <v>512</v>
      </c>
      <c r="E299" s="1" t="s">
        <v>36</v>
      </c>
      <c r="F299" s="1" t="s">
        <v>81</v>
      </c>
      <c r="I299">
        <v>201206</v>
      </c>
      <c r="J299" t="str">
        <f t="shared" si="43"/>
        <v>2012</v>
      </c>
      <c r="K299" s="2">
        <v>6541.88</v>
      </c>
      <c r="L299">
        <f t="shared" si="44"/>
        <v>0</v>
      </c>
      <c r="M299" s="2">
        <f t="shared" si="45"/>
        <v>6541.88</v>
      </c>
      <c r="N299">
        <f t="shared" si="46"/>
        <v>0</v>
      </c>
      <c r="O299">
        <f t="shared" si="47"/>
        <v>6541.88</v>
      </c>
      <c r="P299" s="2" t="str">
        <f t="shared" si="48"/>
        <v>5125614 - GREEN RIVER UNIT 42012</v>
      </c>
    </row>
    <row r="300" spans="1:16" x14ac:dyDescent="0.25">
      <c r="A300" s="1" t="s">
        <v>5</v>
      </c>
      <c r="B300" s="1" t="s">
        <v>33</v>
      </c>
      <c r="C300" s="1" t="s">
        <v>10</v>
      </c>
      <c r="D300" s="5" t="str">
        <f t="shared" si="42"/>
        <v>512</v>
      </c>
      <c r="E300" s="1" t="s">
        <v>36</v>
      </c>
      <c r="F300" s="1" t="s">
        <v>81</v>
      </c>
      <c r="I300">
        <v>201302</v>
      </c>
      <c r="J300" t="str">
        <f t="shared" si="43"/>
        <v>2013</v>
      </c>
      <c r="K300" s="2">
        <v>1376</v>
      </c>
      <c r="L300">
        <f t="shared" si="44"/>
        <v>0</v>
      </c>
      <c r="M300" s="2">
        <f t="shared" si="45"/>
        <v>1376</v>
      </c>
      <c r="N300">
        <f t="shared" si="46"/>
        <v>0</v>
      </c>
      <c r="O300">
        <f t="shared" si="47"/>
        <v>1376</v>
      </c>
      <c r="P300" s="2" t="str">
        <f t="shared" si="48"/>
        <v>5125614 - GREEN RIVER UNIT 42013</v>
      </c>
    </row>
    <row r="301" spans="1:16" x14ac:dyDescent="0.25">
      <c r="A301" s="1" t="s">
        <v>5</v>
      </c>
      <c r="B301" s="1" t="s">
        <v>33</v>
      </c>
      <c r="C301" s="1" t="s">
        <v>10</v>
      </c>
      <c r="D301" s="5" t="str">
        <f t="shared" si="42"/>
        <v>512</v>
      </c>
      <c r="E301" s="1" t="s">
        <v>36</v>
      </c>
      <c r="F301" s="1" t="s">
        <v>81</v>
      </c>
      <c r="I301">
        <v>201303</v>
      </c>
      <c r="J301" t="str">
        <f t="shared" si="43"/>
        <v>2013</v>
      </c>
      <c r="K301" s="2">
        <v>598.05999999999995</v>
      </c>
      <c r="L301">
        <f t="shared" si="44"/>
        <v>0</v>
      </c>
      <c r="M301" s="2">
        <f t="shared" si="45"/>
        <v>598.05999999999995</v>
      </c>
      <c r="N301">
        <f t="shared" si="46"/>
        <v>0</v>
      </c>
      <c r="O301">
        <f t="shared" si="47"/>
        <v>598.05999999999995</v>
      </c>
      <c r="P301" s="2" t="str">
        <f t="shared" si="48"/>
        <v>5125614 - GREEN RIVER UNIT 42013</v>
      </c>
    </row>
    <row r="302" spans="1:16" x14ac:dyDescent="0.25">
      <c r="A302" s="1" t="s">
        <v>5</v>
      </c>
      <c r="B302" s="1" t="s">
        <v>33</v>
      </c>
      <c r="C302" s="1" t="s">
        <v>10</v>
      </c>
      <c r="D302" s="5" t="str">
        <f t="shared" si="42"/>
        <v>512</v>
      </c>
      <c r="E302" s="1" t="s">
        <v>36</v>
      </c>
      <c r="F302" s="1" t="s">
        <v>81</v>
      </c>
      <c r="I302">
        <v>201304</v>
      </c>
      <c r="J302" t="str">
        <f t="shared" si="43"/>
        <v>2013</v>
      </c>
      <c r="K302" s="2">
        <v>1030.54</v>
      </c>
      <c r="L302">
        <f t="shared" si="44"/>
        <v>0</v>
      </c>
      <c r="M302" s="2">
        <f t="shared" si="45"/>
        <v>1030.54</v>
      </c>
      <c r="N302">
        <f t="shared" si="46"/>
        <v>0</v>
      </c>
      <c r="O302">
        <f t="shared" si="47"/>
        <v>1030.54</v>
      </c>
      <c r="P302" s="2" t="str">
        <f t="shared" si="48"/>
        <v>5125614 - GREEN RIVER UNIT 42013</v>
      </c>
    </row>
    <row r="303" spans="1:16" x14ac:dyDescent="0.25">
      <c r="A303" s="1" t="s">
        <v>5</v>
      </c>
      <c r="B303" s="1" t="s">
        <v>33</v>
      </c>
      <c r="C303" s="1" t="s">
        <v>10</v>
      </c>
      <c r="D303" s="5" t="str">
        <f t="shared" si="42"/>
        <v>512</v>
      </c>
      <c r="E303" s="1" t="s">
        <v>36</v>
      </c>
      <c r="F303" s="1" t="s">
        <v>81</v>
      </c>
      <c r="I303">
        <v>201305</v>
      </c>
      <c r="J303" t="str">
        <f t="shared" si="43"/>
        <v>2013</v>
      </c>
      <c r="K303" s="2">
        <v>927.75</v>
      </c>
      <c r="L303">
        <f t="shared" si="44"/>
        <v>0</v>
      </c>
      <c r="M303" s="2">
        <f t="shared" si="45"/>
        <v>927.75</v>
      </c>
      <c r="N303">
        <f t="shared" si="46"/>
        <v>0</v>
      </c>
      <c r="O303">
        <f t="shared" si="47"/>
        <v>927.75</v>
      </c>
      <c r="P303" s="2" t="str">
        <f t="shared" si="48"/>
        <v>5125614 - GREEN RIVER UNIT 42013</v>
      </c>
    </row>
    <row r="304" spans="1:16" x14ac:dyDescent="0.25">
      <c r="A304" s="1" t="s">
        <v>5</v>
      </c>
      <c r="B304" s="1" t="s">
        <v>33</v>
      </c>
      <c r="C304" s="1" t="s">
        <v>10</v>
      </c>
      <c r="D304" s="5" t="str">
        <f t="shared" si="42"/>
        <v>512</v>
      </c>
      <c r="E304" s="1" t="s">
        <v>36</v>
      </c>
      <c r="F304" s="1" t="s">
        <v>81</v>
      </c>
      <c r="I304">
        <v>201404</v>
      </c>
      <c r="J304" t="str">
        <f t="shared" si="43"/>
        <v>2014</v>
      </c>
      <c r="K304" s="2">
        <v>10817.68</v>
      </c>
      <c r="L304">
        <f t="shared" si="44"/>
        <v>0</v>
      </c>
      <c r="M304" s="2">
        <f t="shared" si="45"/>
        <v>10817.68</v>
      </c>
      <c r="N304">
        <f t="shared" si="46"/>
        <v>0</v>
      </c>
      <c r="O304">
        <f t="shared" si="47"/>
        <v>10817.68</v>
      </c>
      <c r="P304" s="2" t="str">
        <f t="shared" si="48"/>
        <v>5125614 - GREEN RIVER UNIT 42014</v>
      </c>
    </row>
    <row r="305" spans="1:16" x14ac:dyDescent="0.25">
      <c r="A305" s="1" t="s">
        <v>5</v>
      </c>
      <c r="B305" s="1" t="s">
        <v>33</v>
      </c>
      <c r="C305" s="1" t="s">
        <v>10</v>
      </c>
      <c r="D305" s="5" t="str">
        <f t="shared" si="42"/>
        <v>512</v>
      </c>
      <c r="E305" s="1" t="s">
        <v>36</v>
      </c>
      <c r="F305" s="1" t="s">
        <v>81</v>
      </c>
      <c r="I305">
        <v>201405</v>
      </c>
      <c r="J305" t="str">
        <f t="shared" si="43"/>
        <v>2014</v>
      </c>
      <c r="K305" s="2">
        <v>23063.96</v>
      </c>
      <c r="L305">
        <f t="shared" si="44"/>
        <v>0</v>
      </c>
      <c r="M305" s="2">
        <f t="shared" si="45"/>
        <v>23063.96</v>
      </c>
      <c r="N305">
        <f t="shared" si="46"/>
        <v>0</v>
      </c>
      <c r="O305">
        <f t="shared" si="47"/>
        <v>23063.96</v>
      </c>
      <c r="P305" s="2" t="str">
        <f t="shared" si="48"/>
        <v>5125614 - GREEN RIVER UNIT 42014</v>
      </c>
    </row>
    <row r="306" spans="1:16" x14ac:dyDescent="0.25">
      <c r="A306" s="1" t="s">
        <v>5</v>
      </c>
      <c r="B306" s="1" t="s">
        <v>33</v>
      </c>
      <c r="C306" s="1" t="s">
        <v>10</v>
      </c>
      <c r="D306" s="5" t="str">
        <f t="shared" si="42"/>
        <v>512</v>
      </c>
      <c r="E306" s="1" t="s">
        <v>36</v>
      </c>
      <c r="F306" s="1" t="s">
        <v>81</v>
      </c>
      <c r="I306">
        <v>201504</v>
      </c>
      <c r="J306" t="str">
        <f t="shared" si="43"/>
        <v>2015</v>
      </c>
      <c r="K306" s="2">
        <v>1397.38</v>
      </c>
      <c r="L306">
        <f t="shared" si="44"/>
        <v>0</v>
      </c>
      <c r="M306" s="2">
        <f t="shared" si="45"/>
        <v>1397.38</v>
      </c>
      <c r="N306">
        <f t="shared" si="46"/>
        <v>0</v>
      </c>
      <c r="O306">
        <f t="shared" si="47"/>
        <v>1397.38</v>
      </c>
      <c r="P306" s="2" t="str">
        <f t="shared" si="48"/>
        <v>5125614 - GREEN RIVER UNIT 42015</v>
      </c>
    </row>
    <row r="307" spans="1:16" x14ac:dyDescent="0.25">
      <c r="A307" s="1" t="s">
        <v>5</v>
      </c>
      <c r="B307" s="1" t="s">
        <v>33</v>
      </c>
      <c r="C307" s="1" t="s">
        <v>10</v>
      </c>
      <c r="D307" s="5" t="str">
        <f t="shared" si="42"/>
        <v>512</v>
      </c>
      <c r="E307" s="1" t="s">
        <v>36</v>
      </c>
      <c r="F307" s="1" t="s">
        <v>81</v>
      </c>
      <c r="I307">
        <v>201505</v>
      </c>
      <c r="J307" t="str">
        <f t="shared" si="43"/>
        <v>2015</v>
      </c>
      <c r="K307" s="2">
        <v>5156.16</v>
      </c>
      <c r="L307">
        <f t="shared" si="44"/>
        <v>0</v>
      </c>
      <c r="M307" s="2">
        <f t="shared" si="45"/>
        <v>5156.16</v>
      </c>
      <c r="N307">
        <f t="shared" si="46"/>
        <v>0</v>
      </c>
      <c r="O307">
        <f t="shared" si="47"/>
        <v>5156.16</v>
      </c>
      <c r="P307" s="2" t="str">
        <f t="shared" si="48"/>
        <v>5125614 - GREEN RIVER UNIT 42015</v>
      </c>
    </row>
    <row r="308" spans="1:16" x14ac:dyDescent="0.25">
      <c r="A308" s="1" t="s">
        <v>5</v>
      </c>
      <c r="B308" s="1" t="s">
        <v>33</v>
      </c>
      <c r="C308" s="1" t="s">
        <v>10</v>
      </c>
      <c r="D308" s="5" t="str">
        <f t="shared" si="42"/>
        <v>512</v>
      </c>
      <c r="E308" s="1" t="s">
        <v>35</v>
      </c>
      <c r="F308" s="1" t="s">
        <v>81</v>
      </c>
      <c r="I308">
        <v>201209</v>
      </c>
      <c r="J308" t="str">
        <f t="shared" si="43"/>
        <v>2012</v>
      </c>
      <c r="K308" s="2">
        <v>6169.75</v>
      </c>
      <c r="L308">
        <f t="shared" si="44"/>
        <v>0</v>
      </c>
      <c r="M308" s="2">
        <f t="shared" si="45"/>
        <v>6169.75</v>
      </c>
      <c r="N308">
        <f t="shared" si="46"/>
        <v>0</v>
      </c>
      <c r="O308">
        <f t="shared" si="47"/>
        <v>6169.75</v>
      </c>
      <c r="P308" s="2" t="str">
        <f t="shared" si="48"/>
        <v>5125613 - GREEN RIVER UNIT 32012</v>
      </c>
    </row>
    <row r="309" spans="1:16" x14ac:dyDescent="0.25">
      <c r="A309" s="1" t="s">
        <v>5</v>
      </c>
      <c r="B309" s="1" t="s">
        <v>33</v>
      </c>
      <c r="C309" s="1" t="s">
        <v>10</v>
      </c>
      <c r="D309" s="5" t="str">
        <f t="shared" si="42"/>
        <v>512</v>
      </c>
      <c r="E309" s="1" t="s">
        <v>35</v>
      </c>
      <c r="F309" s="1" t="s">
        <v>81</v>
      </c>
      <c r="I309">
        <v>201210</v>
      </c>
      <c r="J309" t="str">
        <f t="shared" si="43"/>
        <v>2012</v>
      </c>
      <c r="K309" s="2">
        <v>13155.33</v>
      </c>
      <c r="L309">
        <f t="shared" si="44"/>
        <v>0</v>
      </c>
      <c r="M309" s="2">
        <f t="shared" si="45"/>
        <v>13155.33</v>
      </c>
      <c r="N309">
        <f t="shared" si="46"/>
        <v>0</v>
      </c>
      <c r="O309">
        <f t="shared" si="47"/>
        <v>13155.33</v>
      </c>
      <c r="P309" s="2" t="str">
        <f t="shared" si="48"/>
        <v>5125613 - GREEN RIVER UNIT 32012</v>
      </c>
    </row>
    <row r="310" spans="1:16" x14ac:dyDescent="0.25">
      <c r="A310" s="1" t="s">
        <v>5</v>
      </c>
      <c r="B310" s="1" t="s">
        <v>33</v>
      </c>
      <c r="C310" s="1" t="s">
        <v>10</v>
      </c>
      <c r="D310" s="5" t="str">
        <f t="shared" ref="D310:D373" si="49">LEFT(C310,3)</f>
        <v>512</v>
      </c>
      <c r="E310" s="1" t="s">
        <v>35</v>
      </c>
      <c r="F310" s="1" t="s">
        <v>81</v>
      </c>
      <c r="I310">
        <v>201211</v>
      </c>
      <c r="J310" t="str">
        <f t="shared" ref="J310:J373" si="50">LEFT(I310,4)</f>
        <v>2012</v>
      </c>
      <c r="K310" s="2">
        <v>9519.66</v>
      </c>
      <c r="L310">
        <f t="shared" ref="L310:L373" si="51">IF(LEFT(E310,4)="0311",(K310*-0.25),IF(LEFT(E310,4)="0321",(K310*-0.25),0))</f>
        <v>0</v>
      </c>
      <c r="M310" s="2">
        <f t="shared" ref="M310:M373" si="52">+K310+L310</f>
        <v>9519.66</v>
      </c>
      <c r="N310">
        <f t="shared" ref="N310:N373" si="53">IF(F310="LGE",M310,0)+IF(F310="Joint",M310*G310,0)</f>
        <v>0</v>
      </c>
      <c r="O310">
        <f t="shared" ref="O310:O373" si="54">IF(F310="KU",M310,0)+IF(F310="Joint",M310*H310,0)</f>
        <v>9519.66</v>
      </c>
      <c r="P310" s="2" t="str">
        <f t="shared" ref="P310:P373" si="55">D310&amp;E310&amp;J310</f>
        <v>5125613 - GREEN RIVER UNIT 32012</v>
      </c>
    </row>
    <row r="311" spans="1:16" x14ac:dyDescent="0.25">
      <c r="A311" s="1" t="s">
        <v>5</v>
      </c>
      <c r="B311" s="1" t="s">
        <v>33</v>
      </c>
      <c r="C311" s="1" t="s">
        <v>10</v>
      </c>
      <c r="D311" s="5" t="str">
        <f t="shared" si="49"/>
        <v>512</v>
      </c>
      <c r="E311" s="1" t="s">
        <v>35</v>
      </c>
      <c r="F311" s="1" t="s">
        <v>81</v>
      </c>
      <c r="I311">
        <v>201212</v>
      </c>
      <c r="J311" t="str">
        <f t="shared" si="50"/>
        <v>2012</v>
      </c>
      <c r="K311" s="2">
        <v>1514.52</v>
      </c>
      <c r="L311">
        <f t="shared" si="51"/>
        <v>0</v>
      </c>
      <c r="M311" s="2">
        <f t="shared" si="52"/>
        <v>1514.52</v>
      </c>
      <c r="N311">
        <f t="shared" si="53"/>
        <v>0</v>
      </c>
      <c r="O311">
        <f t="shared" si="54"/>
        <v>1514.52</v>
      </c>
      <c r="P311" s="2" t="str">
        <f t="shared" si="55"/>
        <v>5125613 - GREEN RIVER UNIT 32012</v>
      </c>
    </row>
    <row r="312" spans="1:16" x14ac:dyDescent="0.25">
      <c r="A312" s="1" t="s">
        <v>5</v>
      </c>
      <c r="B312" s="1" t="s">
        <v>33</v>
      </c>
      <c r="C312" s="1" t="s">
        <v>10</v>
      </c>
      <c r="D312" s="5" t="str">
        <f t="shared" si="49"/>
        <v>512</v>
      </c>
      <c r="E312" s="1" t="s">
        <v>36</v>
      </c>
      <c r="F312" s="1" t="s">
        <v>81</v>
      </c>
      <c r="I312">
        <v>201505</v>
      </c>
      <c r="J312" t="str">
        <f t="shared" si="50"/>
        <v>2015</v>
      </c>
      <c r="K312" s="2">
        <v>6247.55</v>
      </c>
      <c r="L312">
        <f t="shared" si="51"/>
        <v>0</v>
      </c>
      <c r="M312" s="2">
        <f t="shared" si="52"/>
        <v>6247.55</v>
      </c>
      <c r="N312">
        <f t="shared" si="53"/>
        <v>0</v>
      </c>
      <c r="O312">
        <f t="shared" si="54"/>
        <v>6247.55</v>
      </c>
      <c r="P312" s="2" t="str">
        <f t="shared" si="55"/>
        <v>5125614 - GREEN RIVER UNIT 42015</v>
      </c>
    </row>
    <row r="313" spans="1:16" x14ac:dyDescent="0.25">
      <c r="A313" s="1" t="s">
        <v>5</v>
      </c>
      <c r="B313" s="1" t="s">
        <v>33</v>
      </c>
      <c r="C313" s="1" t="s">
        <v>10</v>
      </c>
      <c r="D313" s="5" t="str">
        <f t="shared" si="49"/>
        <v>512</v>
      </c>
      <c r="E313" s="1" t="s">
        <v>36</v>
      </c>
      <c r="F313" s="1" t="s">
        <v>81</v>
      </c>
      <c r="I313">
        <v>201506</v>
      </c>
      <c r="J313" t="str">
        <f t="shared" si="50"/>
        <v>2015</v>
      </c>
      <c r="K313" s="2">
        <v>1786.9</v>
      </c>
      <c r="L313">
        <f t="shared" si="51"/>
        <v>0</v>
      </c>
      <c r="M313" s="2">
        <f t="shared" si="52"/>
        <v>1786.9</v>
      </c>
      <c r="N313">
        <f t="shared" si="53"/>
        <v>0</v>
      </c>
      <c r="O313">
        <f t="shared" si="54"/>
        <v>1786.9</v>
      </c>
      <c r="P313" s="2" t="str">
        <f t="shared" si="55"/>
        <v>5125614 - GREEN RIVER UNIT 42015</v>
      </c>
    </row>
    <row r="314" spans="1:16" x14ac:dyDescent="0.25">
      <c r="A314" s="1" t="s">
        <v>5</v>
      </c>
      <c r="B314" s="1" t="s">
        <v>33</v>
      </c>
      <c r="C314" s="1" t="s">
        <v>11</v>
      </c>
      <c r="D314" s="5" t="str">
        <f t="shared" si="49"/>
        <v>512</v>
      </c>
      <c r="E314" s="1" t="s">
        <v>35</v>
      </c>
      <c r="F314" s="1" t="s">
        <v>81</v>
      </c>
      <c r="I314">
        <v>201205</v>
      </c>
      <c r="J314" t="str">
        <f t="shared" si="50"/>
        <v>2012</v>
      </c>
      <c r="K314" s="2">
        <v>862.43</v>
      </c>
      <c r="L314">
        <f t="shared" si="51"/>
        <v>0</v>
      </c>
      <c r="M314" s="2">
        <f t="shared" si="52"/>
        <v>862.43</v>
      </c>
      <c r="N314">
        <f t="shared" si="53"/>
        <v>0</v>
      </c>
      <c r="O314">
        <f t="shared" si="54"/>
        <v>862.43</v>
      </c>
      <c r="P314" s="2" t="str">
        <f t="shared" si="55"/>
        <v>5125613 - GREEN RIVER UNIT 32012</v>
      </c>
    </row>
    <row r="315" spans="1:16" x14ac:dyDescent="0.25">
      <c r="A315" s="1" t="s">
        <v>5</v>
      </c>
      <c r="B315" s="1" t="s">
        <v>33</v>
      </c>
      <c r="C315" s="1" t="s">
        <v>11</v>
      </c>
      <c r="D315" s="5" t="str">
        <f t="shared" si="49"/>
        <v>512</v>
      </c>
      <c r="E315" s="1" t="s">
        <v>35</v>
      </c>
      <c r="F315" s="1" t="s">
        <v>81</v>
      </c>
      <c r="I315">
        <v>201206</v>
      </c>
      <c r="J315" t="str">
        <f t="shared" si="50"/>
        <v>2012</v>
      </c>
      <c r="K315" s="2">
        <v>4641.2299999999996</v>
      </c>
      <c r="L315">
        <f t="shared" si="51"/>
        <v>0</v>
      </c>
      <c r="M315" s="2">
        <f t="shared" si="52"/>
        <v>4641.2299999999996</v>
      </c>
      <c r="N315">
        <f t="shared" si="53"/>
        <v>0</v>
      </c>
      <c r="O315">
        <f t="shared" si="54"/>
        <v>4641.2299999999996</v>
      </c>
      <c r="P315" s="2" t="str">
        <f t="shared" si="55"/>
        <v>5125613 - GREEN RIVER UNIT 32012</v>
      </c>
    </row>
    <row r="316" spans="1:16" x14ac:dyDescent="0.25">
      <c r="A316" s="1" t="s">
        <v>5</v>
      </c>
      <c r="B316" s="1" t="s">
        <v>33</v>
      </c>
      <c r="C316" s="1" t="s">
        <v>11</v>
      </c>
      <c r="D316" s="5" t="str">
        <f t="shared" si="49"/>
        <v>512</v>
      </c>
      <c r="E316" s="1" t="s">
        <v>35</v>
      </c>
      <c r="F316" s="1" t="s">
        <v>81</v>
      </c>
      <c r="I316">
        <v>201207</v>
      </c>
      <c r="J316" t="str">
        <f t="shared" si="50"/>
        <v>2012</v>
      </c>
      <c r="K316" s="2">
        <v>11665.08</v>
      </c>
      <c r="L316">
        <f t="shared" si="51"/>
        <v>0</v>
      </c>
      <c r="M316" s="2">
        <f t="shared" si="52"/>
        <v>11665.08</v>
      </c>
      <c r="N316">
        <f t="shared" si="53"/>
        <v>0</v>
      </c>
      <c r="O316">
        <f t="shared" si="54"/>
        <v>11665.08</v>
      </c>
      <c r="P316" s="2" t="str">
        <f t="shared" si="55"/>
        <v>5125613 - GREEN RIVER UNIT 32012</v>
      </c>
    </row>
    <row r="317" spans="1:16" x14ac:dyDescent="0.25">
      <c r="A317" s="1" t="s">
        <v>5</v>
      </c>
      <c r="B317" s="1" t="s">
        <v>33</v>
      </c>
      <c r="C317" s="1" t="s">
        <v>11</v>
      </c>
      <c r="D317" s="5" t="str">
        <f t="shared" si="49"/>
        <v>512</v>
      </c>
      <c r="E317" s="1" t="s">
        <v>35</v>
      </c>
      <c r="F317" s="1" t="s">
        <v>81</v>
      </c>
      <c r="I317">
        <v>201208</v>
      </c>
      <c r="J317" t="str">
        <f t="shared" si="50"/>
        <v>2012</v>
      </c>
      <c r="K317" s="2">
        <v>4130.67</v>
      </c>
      <c r="L317">
        <f t="shared" si="51"/>
        <v>0</v>
      </c>
      <c r="M317" s="2">
        <f t="shared" si="52"/>
        <v>4130.67</v>
      </c>
      <c r="N317">
        <f t="shared" si="53"/>
        <v>0</v>
      </c>
      <c r="O317">
        <f t="shared" si="54"/>
        <v>4130.67</v>
      </c>
      <c r="P317" s="2" t="str">
        <f t="shared" si="55"/>
        <v>5125613 - GREEN RIVER UNIT 32012</v>
      </c>
    </row>
    <row r="318" spans="1:16" x14ac:dyDescent="0.25">
      <c r="A318" s="1" t="s">
        <v>5</v>
      </c>
      <c r="B318" s="1" t="s">
        <v>33</v>
      </c>
      <c r="C318" s="1" t="s">
        <v>11</v>
      </c>
      <c r="D318" s="5" t="str">
        <f t="shared" si="49"/>
        <v>512</v>
      </c>
      <c r="E318" s="1" t="s">
        <v>35</v>
      </c>
      <c r="F318" s="1" t="s">
        <v>81</v>
      </c>
      <c r="I318">
        <v>201209</v>
      </c>
      <c r="J318" t="str">
        <f t="shared" si="50"/>
        <v>2012</v>
      </c>
      <c r="K318" s="2">
        <v>40932.339999999997</v>
      </c>
      <c r="L318">
        <f t="shared" si="51"/>
        <v>0</v>
      </c>
      <c r="M318" s="2">
        <f t="shared" si="52"/>
        <v>40932.339999999997</v>
      </c>
      <c r="N318">
        <f t="shared" si="53"/>
        <v>0</v>
      </c>
      <c r="O318">
        <f t="shared" si="54"/>
        <v>40932.339999999997</v>
      </c>
      <c r="P318" s="2" t="str">
        <f t="shared" si="55"/>
        <v>5125613 - GREEN RIVER UNIT 32012</v>
      </c>
    </row>
    <row r="319" spans="1:16" x14ac:dyDescent="0.25">
      <c r="A319" s="1" t="s">
        <v>5</v>
      </c>
      <c r="B319" s="1" t="s">
        <v>33</v>
      </c>
      <c r="C319" s="1" t="s">
        <v>11</v>
      </c>
      <c r="D319" s="5" t="str">
        <f t="shared" si="49"/>
        <v>512</v>
      </c>
      <c r="E319" s="1" t="s">
        <v>35</v>
      </c>
      <c r="F319" s="1" t="s">
        <v>81</v>
      </c>
      <c r="I319">
        <v>201210</v>
      </c>
      <c r="J319" t="str">
        <f t="shared" si="50"/>
        <v>2012</v>
      </c>
      <c r="K319" s="2">
        <v>90671.35</v>
      </c>
      <c r="L319">
        <f t="shared" si="51"/>
        <v>0</v>
      </c>
      <c r="M319" s="2">
        <f t="shared" si="52"/>
        <v>90671.35</v>
      </c>
      <c r="N319">
        <f t="shared" si="53"/>
        <v>0</v>
      </c>
      <c r="O319">
        <f t="shared" si="54"/>
        <v>90671.35</v>
      </c>
      <c r="P319" s="2" t="str">
        <f t="shared" si="55"/>
        <v>5125613 - GREEN RIVER UNIT 32012</v>
      </c>
    </row>
    <row r="320" spans="1:16" x14ac:dyDescent="0.25">
      <c r="A320" s="1" t="s">
        <v>5</v>
      </c>
      <c r="B320" s="1" t="s">
        <v>33</v>
      </c>
      <c r="C320" s="1" t="s">
        <v>11</v>
      </c>
      <c r="D320" s="5" t="str">
        <f t="shared" si="49"/>
        <v>512</v>
      </c>
      <c r="E320" s="1" t="s">
        <v>35</v>
      </c>
      <c r="F320" s="1" t="s">
        <v>81</v>
      </c>
      <c r="I320">
        <v>201211</v>
      </c>
      <c r="J320" t="str">
        <f t="shared" si="50"/>
        <v>2012</v>
      </c>
      <c r="K320" s="2">
        <v>313262.63</v>
      </c>
      <c r="L320">
        <f t="shared" si="51"/>
        <v>0</v>
      </c>
      <c r="M320" s="2">
        <f t="shared" si="52"/>
        <v>313262.63</v>
      </c>
      <c r="N320">
        <f t="shared" si="53"/>
        <v>0</v>
      </c>
      <c r="O320">
        <f t="shared" si="54"/>
        <v>313262.63</v>
      </c>
      <c r="P320" s="2" t="str">
        <f t="shared" si="55"/>
        <v>5125613 - GREEN RIVER UNIT 32012</v>
      </c>
    </row>
    <row r="321" spans="1:16" x14ac:dyDescent="0.25">
      <c r="A321" s="1" t="s">
        <v>5</v>
      </c>
      <c r="B321" s="1" t="s">
        <v>33</v>
      </c>
      <c r="C321" s="1" t="s">
        <v>11</v>
      </c>
      <c r="D321" s="5" t="str">
        <f t="shared" si="49"/>
        <v>512</v>
      </c>
      <c r="E321" s="1" t="s">
        <v>35</v>
      </c>
      <c r="F321" s="1" t="s">
        <v>81</v>
      </c>
      <c r="I321">
        <v>201212</v>
      </c>
      <c r="J321" t="str">
        <f t="shared" si="50"/>
        <v>2012</v>
      </c>
      <c r="K321" s="2">
        <v>81103.350000000006</v>
      </c>
      <c r="L321">
        <f t="shared" si="51"/>
        <v>0</v>
      </c>
      <c r="M321" s="2">
        <f t="shared" si="52"/>
        <v>81103.350000000006</v>
      </c>
      <c r="N321">
        <f t="shared" si="53"/>
        <v>0</v>
      </c>
      <c r="O321">
        <f t="shared" si="54"/>
        <v>81103.350000000006</v>
      </c>
      <c r="P321" s="2" t="str">
        <f t="shared" si="55"/>
        <v>5125613 - GREEN RIVER UNIT 32012</v>
      </c>
    </row>
    <row r="322" spans="1:16" x14ac:dyDescent="0.25">
      <c r="A322" s="1" t="s">
        <v>5</v>
      </c>
      <c r="B322" s="1" t="s">
        <v>33</v>
      </c>
      <c r="C322" s="1" t="s">
        <v>11</v>
      </c>
      <c r="D322" s="5" t="str">
        <f t="shared" si="49"/>
        <v>512</v>
      </c>
      <c r="E322" s="1" t="s">
        <v>35</v>
      </c>
      <c r="F322" s="1" t="s">
        <v>81</v>
      </c>
      <c r="I322">
        <v>201301</v>
      </c>
      <c r="J322" t="str">
        <f t="shared" si="50"/>
        <v>2013</v>
      </c>
      <c r="K322" s="2">
        <v>364.48</v>
      </c>
      <c r="L322">
        <f t="shared" si="51"/>
        <v>0</v>
      </c>
      <c r="M322" s="2">
        <f t="shared" si="52"/>
        <v>364.48</v>
      </c>
      <c r="N322">
        <f t="shared" si="53"/>
        <v>0</v>
      </c>
      <c r="O322">
        <f t="shared" si="54"/>
        <v>364.48</v>
      </c>
      <c r="P322" s="2" t="str">
        <f t="shared" si="55"/>
        <v>5125613 - GREEN RIVER UNIT 32013</v>
      </c>
    </row>
    <row r="323" spans="1:16" x14ac:dyDescent="0.25">
      <c r="A323" s="1" t="s">
        <v>5</v>
      </c>
      <c r="B323" s="1" t="s">
        <v>33</v>
      </c>
      <c r="C323" s="1" t="s">
        <v>11</v>
      </c>
      <c r="D323" s="5" t="str">
        <f t="shared" si="49"/>
        <v>512</v>
      </c>
      <c r="E323" s="1" t="s">
        <v>35</v>
      </c>
      <c r="F323" s="1" t="s">
        <v>81</v>
      </c>
      <c r="I323">
        <v>201302</v>
      </c>
      <c r="J323" t="str">
        <f t="shared" si="50"/>
        <v>2013</v>
      </c>
      <c r="K323" s="2">
        <v>-361.5</v>
      </c>
      <c r="L323">
        <f t="shared" si="51"/>
        <v>0</v>
      </c>
      <c r="M323" s="2">
        <f t="shared" si="52"/>
        <v>-361.5</v>
      </c>
      <c r="N323">
        <f t="shared" si="53"/>
        <v>0</v>
      </c>
      <c r="O323">
        <f t="shared" si="54"/>
        <v>-361.5</v>
      </c>
      <c r="P323" s="2" t="str">
        <f t="shared" si="55"/>
        <v>5125613 - GREEN RIVER UNIT 32013</v>
      </c>
    </row>
    <row r="324" spans="1:16" x14ac:dyDescent="0.25">
      <c r="A324" s="1" t="s">
        <v>5</v>
      </c>
      <c r="B324" s="1" t="s">
        <v>33</v>
      </c>
      <c r="C324" s="1" t="s">
        <v>11</v>
      </c>
      <c r="D324" s="5" t="str">
        <f t="shared" si="49"/>
        <v>512</v>
      </c>
      <c r="E324" s="1" t="s">
        <v>35</v>
      </c>
      <c r="F324" s="1" t="s">
        <v>81</v>
      </c>
      <c r="I324">
        <v>201303</v>
      </c>
      <c r="J324" t="str">
        <f t="shared" si="50"/>
        <v>2013</v>
      </c>
      <c r="K324" s="2">
        <v>557.4</v>
      </c>
      <c r="L324">
        <f t="shared" si="51"/>
        <v>0</v>
      </c>
      <c r="M324" s="2">
        <f t="shared" si="52"/>
        <v>557.4</v>
      </c>
      <c r="N324">
        <f t="shared" si="53"/>
        <v>0</v>
      </c>
      <c r="O324">
        <f t="shared" si="54"/>
        <v>557.4</v>
      </c>
      <c r="P324" s="2" t="str">
        <f t="shared" si="55"/>
        <v>5125613 - GREEN RIVER UNIT 32013</v>
      </c>
    </row>
    <row r="325" spans="1:16" x14ac:dyDescent="0.25">
      <c r="A325" s="1" t="s">
        <v>5</v>
      </c>
      <c r="B325" s="1" t="s">
        <v>33</v>
      </c>
      <c r="C325" s="1" t="s">
        <v>11</v>
      </c>
      <c r="D325" s="5" t="str">
        <f t="shared" si="49"/>
        <v>512</v>
      </c>
      <c r="E325" s="1" t="s">
        <v>35</v>
      </c>
      <c r="F325" s="1" t="s">
        <v>81</v>
      </c>
      <c r="I325">
        <v>201307</v>
      </c>
      <c r="J325" t="str">
        <f t="shared" si="50"/>
        <v>2013</v>
      </c>
      <c r="K325" s="2">
        <v>3732.6</v>
      </c>
      <c r="L325">
        <f t="shared" si="51"/>
        <v>0</v>
      </c>
      <c r="M325" s="2">
        <f t="shared" si="52"/>
        <v>3732.6</v>
      </c>
      <c r="N325">
        <f t="shared" si="53"/>
        <v>0</v>
      </c>
      <c r="O325">
        <f t="shared" si="54"/>
        <v>3732.6</v>
      </c>
      <c r="P325" s="2" t="str">
        <f t="shared" si="55"/>
        <v>5125613 - GREEN RIVER UNIT 32013</v>
      </c>
    </row>
    <row r="326" spans="1:16" x14ac:dyDescent="0.25">
      <c r="A326" s="1" t="s">
        <v>5</v>
      </c>
      <c r="B326" s="1" t="s">
        <v>33</v>
      </c>
      <c r="C326" s="1" t="s">
        <v>11</v>
      </c>
      <c r="D326" s="5" t="str">
        <f t="shared" si="49"/>
        <v>512</v>
      </c>
      <c r="E326" s="1" t="s">
        <v>35</v>
      </c>
      <c r="F326" s="1" t="s">
        <v>81</v>
      </c>
      <c r="I326">
        <v>201308</v>
      </c>
      <c r="J326" t="str">
        <f t="shared" si="50"/>
        <v>2013</v>
      </c>
      <c r="K326" s="2">
        <v>10175.93</v>
      </c>
      <c r="L326">
        <f t="shared" si="51"/>
        <v>0</v>
      </c>
      <c r="M326" s="2">
        <f t="shared" si="52"/>
        <v>10175.93</v>
      </c>
      <c r="N326">
        <f t="shared" si="53"/>
        <v>0</v>
      </c>
      <c r="O326">
        <f t="shared" si="54"/>
        <v>10175.93</v>
      </c>
      <c r="P326" s="2" t="str">
        <f t="shared" si="55"/>
        <v>5125613 - GREEN RIVER UNIT 32013</v>
      </c>
    </row>
    <row r="327" spans="1:16" x14ac:dyDescent="0.25">
      <c r="A327" s="1" t="s">
        <v>5</v>
      </c>
      <c r="B327" s="1" t="s">
        <v>33</v>
      </c>
      <c r="C327" s="1" t="s">
        <v>11</v>
      </c>
      <c r="D327" s="5" t="str">
        <f t="shared" si="49"/>
        <v>512</v>
      </c>
      <c r="E327" s="1" t="s">
        <v>35</v>
      </c>
      <c r="F327" s="1" t="s">
        <v>81</v>
      </c>
      <c r="I327">
        <v>201309</v>
      </c>
      <c r="J327" t="str">
        <f t="shared" si="50"/>
        <v>2013</v>
      </c>
      <c r="K327" s="2">
        <v>51.56</v>
      </c>
      <c r="L327">
        <f t="shared" si="51"/>
        <v>0</v>
      </c>
      <c r="M327" s="2">
        <f t="shared" si="52"/>
        <v>51.56</v>
      </c>
      <c r="N327">
        <f t="shared" si="53"/>
        <v>0</v>
      </c>
      <c r="O327">
        <f t="shared" si="54"/>
        <v>51.56</v>
      </c>
      <c r="P327" s="2" t="str">
        <f t="shared" si="55"/>
        <v>5125613 - GREEN RIVER UNIT 32013</v>
      </c>
    </row>
    <row r="328" spans="1:16" x14ac:dyDescent="0.25">
      <c r="A328" s="1" t="s">
        <v>5</v>
      </c>
      <c r="B328" s="1" t="s">
        <v>33</v>
      </c>
      <c r="C328" s="1" t="s">
        <v>11</v>
      </c>
      <c r="D328" s="5" t="str">
        <f t="shared" si="49"/>
        <v>512</v>
      </c>
      <c r="E328" s="1" t="s">
        <v>35</v>
      </c>
      <c r="F328" s="1" t="s">
        <v>81</v>
      </c>
      <c r="I328">
        <v>201310</v>
      </c>
      <c r="J328" t="str">
        <f t="shared" si="50"/>
        <v>2013</v>
      </c>
      <c r="K328" s="2">
        <v>91234.86</v>
      </c>
      <c r="L328">
        <f t="shared" si="51"/>
        <v>0</v>
      </c>
      <c r="M328" s="2">
        <f t="shared" si="52"/>
        <v>91234.86</v>
      </c>
      <c r="N328">
        <f t="shared" si="53"/>
        <v>0</v>
      </c>
      <c r="O328">
        <f t="shared" si="54"/>
        <v>91234.86</v>
      </c>
      <c r="P328" s="2" t="str">
        <f t="shared" si="55"/>
        <v>5125613 - GREEN RIVER UNIT 32013</v>
      </c>
    </row>
    <row r="329" spans="1:16" x14ac:dyDescent="0.25">
      <c r="A329" s="1" t="s">
        <v>5</v>
      </c>
      <c r="B329" s="1" t="s">
        <v>33</v>
      </c>
      <c r="C329" s="1" t="s">
        <v>11</v>
      </c>
      <c r="D329" s="5" t="str">
        <f t="shared" si="49"/>
        <v>512</v>
      </c>
      <c r="E329" s="1" t="s">
        <v>35</v>
      </c>
      <c r="F329" s="1" t="s">
        <v>81</v>
      </c>
      <c r="I329">
        <v>201311</v>
      </c>
      <c r="J329" t="str">
        <f t="shared" si="50"/>
        <v>2013</v>
      </c>
      <c r="K329" s="2">
        <v>11916.8</v>
      </c>
      <c r="L329">
        <f t="shared" si="51"/>
        <v>0</v>
      </c>
      <c r="M329" s="2">
        <f t="shared" si="52"/>
        <v>11916.8</v>
      </c>
      <c r="N329">
        <f t="shared" si="53"/>
        <v>0</v>
      </c>
      <c r="O329">
        <f t="shared" si="54"/>
        <v>11916.8</v>
      </c>
      <c r="P329" s="2" t="str">
        <f t="shared" si="55"/>
        <v>5125613 - GREEN RIVER UNIT 32013</v>
      </c>
    </row>
    <row r="330" spans="1:16" x14ac:dyDescent="0.25">
      <c r="A330" s="1" t="s">
        <v>5</v>
      </c>
      <c r="B330" s="1" t="s">
        <v>33</v>
      </c>
      <c r="C330" s="1" t="s">
        <v>11</v>
      </c>
      <c r="D330" s="5" t="str">
        <f t="shared" si="49"/>
        <v>512</v>
      </c>
      <c r="E330" s="1" t="s">
        <v>35</v>
      </c>
      <c r="F330" s="1" t="s">
        <v>81</v>
      </c>
      <c r="I330">
        <v>201312</v>
      </c>
      <c r="J330" t="str">
        <f t="shared" si="50"/>
        <v>2013</v>
      </c>
      <c r="K330" s="2">
        <v>-5.53</v>
      </c>
      <c r="L330">
        <f t="shared" si="51"/>
        <v>0</v>
      </c>
      <c r="M330" s="2">
        <f t="shared" si="52"/>
        <v>-5.53</v>
      </c>
      <c r="N330">
        <f t="shared" si="53"/>
        <v>0</v>
      </c>
      <c r="O330">
        <f t="shared" si="54"/>
        <v>-5.53</v>
      </c>
      <c r="P330" s="2" t="str">
        <f t="shared" si="55"/>
        <v>5125613 - GREEN RIVER UNIT 32013</v>
      </c>
    </row>
    <row r="331" spans="1:16" x14ac:dyDescent="0.25">
      <c r="A331" s="1" t="s">
        <v>5</v>
      </c>
      <c r="B331" s="1" t="s">
        <v>33</v>
      </c>
      <c r="C331" s="1" t="s">
        <v>11</v>
      </c>
      <c r="D331" s="5" t="str">
        <f t="shared" si="49"/>
        <v>512</v>
      </c>
      <c r="E331" s="1" t="s">
        <v>35</v>
      </c>
      <c r="F331" s="1" t="s">
        <v>81</v>
      </c>
      <c r="I331">
        <v>201405</v>
      </c>
      <c r="J331" t="str">
        <f t="shared" si="50"/>
        <v>2014</v>
      </c>
      <c r="K331" s="2">
        <v>44252.92</v>
      </c>
      <c r="L331">
        <f t="shared" si="51"/>
        <v>0</v>
      </c>
      <c r="M331" s="2">
        <f t="shared" si="52"/>
        <v>44252.92</v>
      </c>
      <c r="N331">
        <f t="shared" si="53"/>
        <v>0</v>
      </c>
      <c r="O331">
        <f t="shared" si="54"/>
        <v>44252.92</v>
      </c>
      <c r="P331" s="2" t="str">
        <f t="shared" si="55"/>
        <v>5125613 - GREEN RIVER UNIT 32014</v>
      </c>
    </row>
    <row r="332" spans="1:16" x14ac:dyDescent="0.25">
      <c r="A332" s="1" t="s">
        <v>5</v>
      </c>
      <c r="B332" s="1" t="s">
        <v>33</v>
      </c>
      <c r="C332" s="1" t="s">
        <v>11</v>
      </c>
      <c r="D332" s="5" t="str">
        <f t="shared" si="49"/>
        <v>512</v>
      </c>
      <c r="E332" s="1" t="s">
        <v>35</v>
      </c>
      <c r="F332" s="1" t="s">
        <v>81</v>
      </c>
      <c r="I332">
        <v>201406</v>
      </c>
      <c r="J332" t="str">
        <f t="shared" si="50"/>
        <v>2014</v>
      </c>
      <c r="K332" s="2">
        <v>24014.86</v>
      </c>
      <c r="L332">
        <f t="shared" si="51"/>
        <v>0</v>
      </c>
      <c r="M332" s="2">
        <f t="shared" si="52"/>
        <v>24014.86</v>
      </c>
      <c r="N332">
        <f t="shared" si="53"/>
        <v>0</v>
      </c>
      <c r="O332">
        <f t="shared" si="54"/>
        <v>24014.86</v>
      </c>
      <c r="P332" s="2" t="str">
        <f t="shared" si="55"/>
        <v>5125613 - GREEN RIVER UNIT 32014</v>
      </c>
    </row>
    <row r="333" spans="1:16" x14ac:dyDescent="0.25">
      <c r="A333" s="1" t="s">
        <v>5</v>
      </c>
      <c r="B333" s="1" t="s">
        <v>33</v>
      </c>
      <c r="C333" s="1" t="s">
        <v>11</v>
      </c>
      <c r="D333" s="5" t="str">
        <f t="shared" si="49"/>
        <v>512</v>
      </c>
      <c r="E333" s="1" t="s">
        <v>35</v>
      </c>
      <c r="F333" s="1" t="s">
        <v>81</v>
      </c>
      <c r="I333">
        <v>201407</v>
      </c>
      <c r="J333" t="str">
        <f t="shared" si="50"/>
        <v>2014</v>
      </c>
      <c r="K333" s="2">
        <v>7505.85</v>
      </c>
      <c r="L333">
        <f t="shared" si="51"/>
        <v>0</v>
      </c>
      <c r="M333" s="2">
        <f t="shared" si="52"/>
        <v>7505.85</v>
      </c>
      <c r="N333">
        <f t="shared" si="53"/>
        <v>0</v>
      </c>
      <c r="O333">
        <f t="shared" si="54"/>
        <v>7505.85</v>
      </c>
      <c r="P333" s="2" t="str">
        <f t="shared" si="55"/>
        <v>5125613 - GREEN RIVER UNIT 32014</v>
      </c>
    </row>
    <row r="334" spans="1:16" x14ac:dyDescent="0.25">
      <c r="A334" s="1" t="s">
        <v>5</v>
      </c>
      <c r="B334" s="1" t="s">
        <v>33</v>
      </c>
      <c r="C334" s="1" t="s">
        <v>11</v>
      </c>
      <c r="D334" s="5" t="str">
        <f t="shared" si="49"/>
        <v>512</v>
      </c>
      <c r="E334" s="1" t="s">
        <v>35</v>
      </c>
      <c r="F334" s="1" t="s">
        <v>81</v>
      </c>
      <c r="I334">
        <v>201408</v>
      </c>
      <c r="J334" t="str">
        <f t="shared" si="50"/>
        <v>2014</v>
      </c>
      <c r="K334" s="2">
        <v>62721.84</v>
      </c>
      <c r="L334">
        <f t="shared" si="51"/>
        <v>0</v>
      </c>
      <c r="M334" s="2">
        <f t="shared" si="52"/>
        <v>62721.84</v>
      </c>
      <c r="N334">
        <f t="shared" si="53"/>
        <v>0</v>
      </c>
      <c r="O334">
        <f t="shared" si="54"/>
        <v>62721.84</v>
      </c>
      <c r="P334" s="2" t="str">
        <f t="shared" si="55"/>
        <v>5125613 - GREEN RIVER UNIT 32014</v>
      </c>
    </row>
    <row r="335" spans="1:16" x14ac:dyDescent="0.25">
      <c r="A335" s="1" t="s">
        <v>5</v>
      </c>
      <c r="B335" s="1" t="s">
        <v>33</v>
      </c>
      <c r="C335" s="1" t="s">
        <v>11</v>
      </c>
      <c r="D335" s="5" t="str">
        <f t="shared" si="49"/>
        <v>512</v>
      </c>
      <c r="E335" s="1" t="s">
        <v>35</v>
      </c>
      <c r="F335" s="1" t="s">
        <v>81</v>
      </c>
      <c r="I335">
        <v>201409</v>
      </c>
      <c r="J335" t="str">
        <f t="shared" si="50"/>
        <v>2014</v>
      </c>
      <c r="K335" s="2">
        <v>61478.67</v>
      </c>
      <c r="L335">
        <f t="shared" si="51"/>
        <v>0</v>
      </c>
      <c r="M335" s="2">
        <f t="shared" si="52"/>
        <v>61478.67</v>
      </c>
      <c r="N335">
        <f t="shared" si="53"/>
        <v>0</v>
      </c>
      <c r="O335">
        <f t="shared" si="54"/>
        <v>61478.67</v>
      </c>
      <c r="P335" s="2" t="str">
        <f t="shared" si="55"/>
        <v>5125613 - GREEN RIVER UNIT 32014</v>
      </c>
    </row>
    <row r="336" spans="1:16" x14ac:dyDescent="0.25">
      <c r="A336" s="1" t="s">
        <v>5</v>
      </c>
      <c r="B336" s="1" t="s">
        <v>33</v>
      </c>
      <c r="C336" s="1" t="s">
        <v>11</v>
      </c>
      <c r="D336" s="5" t="str">
        <f t="shared" si="49"/>
        <v>512</v>
      </c>
      <c r="E336" s="1" t="s">
        <v>35</v>
      </c>
      <c r="F336" s="1" t="s">
        <v>81</v>
      </c>
      <c r="I336">
        <v>201410</v>
      </c>
      <c r="J336" t="str">
        <f t="shared" si="50"/>
        <v>2014</v>
      </c>
      <c r="K336" s="2">
        <v>582145.79</v>
      </c>
      <c r="L336">
        <f t="shared" si="51"/>
        <v>0</v>
      </c>
      <c r="M336" s="2">
        <f t="shared" si="52"/>
        <v>582145.79</v>
      </c>
      <c r="N336">
        <f t="shared" si="53"/>
        <v>0</v>
      </c>
      <c r="O336">
        <f t="shared" si="54"/>
        <v>582145.79</v>
      </c>
      <c r="P336" s="2" t="str">
        <f t="shared" si="55"/>
        <v>5125613 - GREEN RIVER UNIT 32014</v>
      </c>
    </row>
    <row r="337" spans="1:16" x14ac:dyDescent="0.25">
      <c r="A337" s="1" t="s">
        <v>5</v>
      </c>
      <c r="B337" s="1" t="s">
        <v>33</v>
      </c>
      <c r="C337" s="1" t="s">
        <v>11</v>
      </c>
      <c r="D337" s="5" t="str">
        <f t="shared" si="49"/>
        <v>512</v>
      </c>
      <c r="E337" s="1" t="s">
        <v>35</v>
      </c>
      <c r="F337" s="1" t="s">
        <v>81</v>
      </c>
      <c r="I337">
        <v>201411</v>
      </c>
      <c r="J337" t="str">
        <f t="shared" si="50"/>
        <v>2014</v>
      </c>
      <c r="K337" s="2">
        <v>-15355.33</v>
      </c>
      <c r="L337">
        <f t="shared" si="51"/>
        <v>0</v>
      </c>
      <c r="M337" s="2">
        <f t="shared" si="52"/>
        <v>-15355.33</v>
      </c>
      <c r="N337">
        <f t="shared" si="53"/>
        <v>0</v>
      </c>
      <c r="O337">
        <f t="shared" si="54"/>
        <v>-15355.33</v>
      </c>
      <c r="P337" s="2" t="str">
        <f t="shared" si="55"/>
        <v>5125613 - GREEN RIVER UNIT 32014</v>
      </c>
    </row>
    <row r="338" spans="1:16" x14ac:dyDescent="0.25">
      <c r="A338" s="1" t="s">
        <v>5</v>
      </c>
      <c r="B338" s="1" t="s">
        <v>33</v>
      </c>
      <c r="C338" s="1" t="s">
        <v>11</v>
      </c>
      <c r="D338" s="5" t="str">
        <f t="shared" si="49"/>
        <v>512</v>
      </c>
      <c r="E338" s="1" t="s">
        <v>35</v>
      </c>
      <c r="F338" s="1" t="s">
        <v>81</v>
      </c>
      <c r="I338">
        <v>201412</v>
      </c>
      <c r="J338" t="str">
        <f t="shared" si="50"/>
        <v>2014</v>
      </c>
      <c r="K338" s="2">
        <v>-13563.3</v>
      </c>
      <c r="L338">
        <f t="shared" si="51"/>
        <v>0</v>
      </c>
      <c r="M338" s="2">
        <f t="shared" si="52"/>
        <v>-13563.3</v>
      </c>
      <c r="N338">
        <f t="shared" si="53"/>
        <v>0</v>
      </c>
      <c r="O338">
        <f t="shared" si="54"/>
        <v>-13563.3</v>
      </c>
      <c r="P338" s="2" t="str">
        <f t="shared" si="55"/>
        <v>5125613 - GREEN RIVER UNIT 32014</v>
      </c>
    </row>
    <row r="339" spans="1:16" x14ac:dyDescent="0.25">
      <c r="A339" s="1" t="s">
        <v>5</v>
      </c>
      <c r="B339" s="1" t="s">
        <v>33</v>
      </c>
      <c r="C339" s="1" t="s">
        <v>11</v>
      </c>
      <c r="D339" s="5" t="str">
        <f t="shared" si="49"/>
        <v>512</v>
      </c>
      <c r="E339" s="1" t="s">
        <v>35</v>
      </c>
      <c r="F339" s="1" t="s">
        <v>81</v>
      </c>
      <c r="I339">
        <v>201501</v>
      </c>
      <c r="J339" t="str">
        <f t="shared" si="50"/>
        <v>2015</v>
      </c>
      <c r="K339" s="2">
        <v>73978</v>
      </c>
      <c r="L339">
        <f t="shared" si="51"/>
        <v>0</v>
      </c>
      <c r="M339" s="2">
        <f t="shared" si="52"/>
        <v>73978</v>
      </c>
      <c r="N339">
        <f t="shared" si="53"/>
        <v>0</v>
      </c>
      <c r="O339">
        <f t="shared" si="54"/>
        <v>73978</v>
      </c>
      <c r="P339" s="2" t="str">
        <f t="shared" si="55"/>
        <v>5125613 - GREEN RIVER UNIT 32015</v>
      </c>
    </row>
    <row r="340" spans="1:16" x14ac:dyDescent="0.25">
      <c r="A340" s="1" t="s">
        <v>5</v>
      </c>
      <c r="B340" s="1" t="s">
        <v>33</v>
      </c>
      <c r="C340" s="1" t="s">
        <v>11</v>
      </c>
      <c r="D340" s="5" t="str">
        <f t="shared" si="49"/>
        <v>512</v>
      </c>
      <c r="E340" s="1" t="s">
        <v>35</v>
      </c>
      <c r="F340" s="1" t="s">
        <v>81</v>
      </c>
      <c r="I340">
        <v>201502</v>
      </c>
      <c r="J340" t="str">
        <f t="shared" si="50"/>
        <v>2015</v>
      </c>
      <c r="K340" s="2">
        <v>209073.23</v>
      </c>
      <c r="L340">
        <f t="shared" si="51"/>
        <v>0</v>
      </c>
      <c r="M340" s="2">
        <f t="shared" si="52"/>
        <v>209073.23</v>
      </c>
      <c r="N340">
        <f t="shared" si="53"/>
        <v>0</v>
      </c>
      <c r="O340">
        <f t="shared" si="54"/>
        <v>209073.23</v>
      </c>
      <c r="P340" s="2" t="str">
        <f t="shared" si="55"/>
        <v>5125613 - GREEN RIVER UNIT 32015</v>
      </c>
    </row>
    <row r="341" spans="1:16" x14ac:dyDescent="0.25">
      <c r="A341" s="1" t="s">
        <v>5</v>
      </c>
      <c r="B341" s="1" t="s">
        <v>33</v>
      </c>
      <c r="C341" s="1" t="s">
        <v>11</v>
      </c>
      <c r="D341" s="5" t="str">
        <f t="shared" si="49"/>
        <v>512</v>
      </c>
      <c r="E341" s="1" t="s">
        <v>35</v>
      </c>
      <c r="F341" s="1" t="s">
        <v>81</v>
      </c>
      <c r="I341">
        <v>201503</v>
      </c>
      <c r="J341" t="str">
        <f t="shared" si="50"/>
        <v>2015</v>
      </c>
      <c r="K341" s="2">
        <v>-14053.92</v>
      </c>
      <c r="L341">
        <f t="shared" si="51"/>
        <v>0</v>
      </c>
      <c r="M341" s="2">
        <f t="shared" si="52"/>
        <v>-14053.92</v>
      </c>
      <c r="N341">
        <f t="shared" si="53"/>
        <v>0</v>
      </c>
      <c r="O341">
        <f t="shared" si="54"/>
        <v>-14053.92</v>
      </c>
      <c r="P341" s="2" t="str">
        <f t="shared" si="55"/>
        <v>5125613 - GREEN RIVER UNIT 32015</v>
      </c>
    </row>
    <row r="342" spans="1:16" x14ac:dyDescent="0.25">
      <c r="A342" s="1" t="s">
        <v>5</v>
      </c>
      <c r="B342" s="1" t="s">
        <v>33</v>
      </c>
      <c r="C342" s="1" t="s">
        <v>11</v>
      </c>
      <c r="D342" s="5" t="str">
        <f t="shared" si="49"/>
        <v>512</v>
      </c>
      <c r="E342" s="1" t="s">
        <v>35</v>
      </c>
      <c r="F342" s="1" t="s">
        <v>81</v>
      </c>
      <c r="I342">
        <v>201504</v>
      </c>
      <c r="J342" t="str">
        <f t="shared" si="50"/>
        <v>2015</v>
      </c>
      <c r="K342" s="2">
        <v>242.78</v>
      </c>
      <c r="L342">
        <f t="shared" si="51"/>
        <v>0</v>
      </c>
      <c r="M342" s="2">
        <f t="shared" si="52"/>
        <v>242.78</v>
      </c>
      <c r="N342">
        <f t="shared" si="53"/>
        <v>0</v>
      </c>
      <c r="O342">
        <f t="shared" si="54"/>
        <v>242.78</v>
      </c>
      <c r="P342" s="2" t="str">
        <f t="shared" si="55"/>
        <v>5125613 - GREEN RIVER UNIT 32015</v>
      </c>
    </row>
    <row r="343" spans="1:16" x14ac:dyDescent="0.25">
      <c r="A343" s="1" t="s">
        <v>5</v>
      </c>
      <c r="B343" s="1" t="s">
        <v>33</v>
      </c>
      <c r="C343" s="1" t="s">
        <v>11</v>
      </c>
      <c r="D343" s="5" t="str">
        <f t="shared" si="49"/>
        <v>512</v>
      </c>
      <c r="E343" s="1" t="s">
        <v>35</v>
      </c>
      <c r="F343" s="1" t="s">
        <v>81</v>
      </c>
      <c r="I343">
        <v>201505</v>
      </c>
      <c r="J343" t="str">
        <f t="shared" si="50"/>
        <v>2015</v>
      </c>
      <c r="K343" s="2">
        <v>245.29</v>
      </c>
      <c r="L343">
        <f t="shared" si="51"/>
        <v>0</v>
      </c>
      <c r="M343" s="2">
        <f t="shared" si="52"/>
        <v>245.29</v>
      </c>
      <c r="N343">
        <f t="shared" si="53"/>
        <v>0</v>
      </c>
      <c r="O343">
        <f t="shared" si="54"/>
        <v>245.29</v>
      </c>
      <c r="P343" s="2" t="str">
        <f t="shared" si="55"/>
        <v>5125613 - GREEN RIVER UNIT 32015</v>
      </c>
    </row>
    <row r="344" spans="1:16" x14ac:dyDescent="0.25">
      <c r="A344" s="1" t="s">
        <v>5</v>
      </c>
      <c r="B344" s="1" t="s">
        <v>33</v>
      </c>
      <c r="C344" s="1" t="s">
        <v>11</v>
      </c>
      <c r="D344" s="5" t="str">
        <f t="shared" si="49"/>
        <v>512</v>
      </c>
      <c r="E344" s="1" t="s">
        <v>36</v>
      </c>
      <c r="F344" s="1" t="s">
        <v>81</v>
      </c>
      <c r="I344">
        <v>201201</v>
      </c>
      <c r="J344" t="str">
        <f t="shared" si="50"/>
        <v>2012</v>
      </c>
      <c r="K344" s="2">
        <v>1193.58</v>
      </c>
      <c r="L344">
        <f t="shared" si="51"/>
        <v>0</v>
      </c>
      <c r="M344" s="2">
        <f t="shared" si="52"/>
        <v>1193.58</v>
      </c>
      <c r="N344">
        <f t="shared" si="53"/>
        <v>0</v>
      </c>
      <c r="O344">
        <f t="shared" si="54"/>
        <v>1193.58</v>
      </c>
      <c r="P344" s="2" t="str">
        <f t="shared" si="55"/>
        <v>5125614 - GREEN RIVER UNIT 42012</v>
      </c>
    </row>
    <row r="345" spans="1:16" x14ac:dyDescent="0.25">
      <c r="A345" s="1" t="s">
        <v>5</v>
      </c>
      <c r="B345" s="1" t="s">
        <v>33</v>
      </c>
      <c r="C345" s="1" t="s">
        <v>11</v>
      </c>
      <c r="D345" s="5" t="str">
        <f t="shared" si="49"/>
        <v>512</v>
      </c>
      <c r="E345" s="1" t="s">
        <v>36</v>
      </c>
      <c r="F345" s="1" t="s">
        <v>81</v>
      </c>
      <c r="I345">
        <v>201202</v>
      </c>
      <c r="J345" t="str">
        <f t="shared" si="50"/>
        <v>2012</v>
      </c>
      <c r="K345" s="2">
        <v>4015.05</v>
      </c>
      <c r="L345">
        <f t="shared" si="51"/>
        <v>0</v>
      </c>
      <c r="M345" s="2">
        <f t="shared" si="52"/>
        <v>4015.05</v>
      </c>
      <c r="N345">
        <f t="shared" si="53"/>
        <v>0</v>
      </c>
      <c r="O345">
        <f t="shared" si="54"/>
        <v>4015.05</v>
      </c>
      <c r="P345" s="2" t="str">
        <f t="shared" si="55"/>
        <v>5125614 - GREEN RIVER UNIT 42012</v>
      </c>
    </row>
    <row r="346" spans="1:16" x14ac:dyDescent="0.25">
      <c r="A346" s="1" t="s">
        <v>5</v>
      </c>
      <c r="B346" s="1" t="s">
        <v>33</v>
      </c>
      <c r="C346" s="1" t="s">
        <v>11</v>
      </c>
      <c r="D346" s="5" t="str">
        <f t="shared" si="49"/>
        <v>512</v>
      </c>
      <c r="E346" s="1" t="s">
        <v>36</v>
      </c>
      <c r="F346" s="1" t="s">
        <v>81</v>
      </c>
      <c r="I346">
        <v>201203</v>
      </c>
      <c r="J346" t="str">
        <f t="shared" si="50"/>
        <v>2012</v>
      </c>
      <c r="K346" s="2">
        <v>13008.08</v>
      </c>
      <c r="L346">
        <f t="shared" si="51"/>
        <v>0</v>
      </c>
      <c r="M346" s="2">
        <f t="shared" si="52"/>
        <v>13008.08</v>
      </c>
      <c r="N346">
        <f t="shared" si="53"/>
        <v>0</v>
      </c>
      <c r="O346">
        <f t="shared" si="54"/>
        <v>13008.08</v>
      </c>
      <c r="P346" s="2" t="str">
        <f t="shared" si="55"/>
        <v>5125614 - GREEN RIVER UNIT 42012</v>
      </c>
    </row>
    <row r="347" spans="1:16" x14ac:dyDescent="0.25">
      <c r="A347" s="1" t="s">
        <v>5</v>
      </c>
      <c r="B347" s="1" t="s">
        <v>33</v>
      </c>
      <c r="C347" s="1" t="s">
        <v>11</v>
      </c>
      <c r="D347" s="5" t="str">
        <f t="shared" si="49"/>
        <v>512</v>
      </c>
      <c r="E347" s="1" t="s">
        <v>36</v>
      </c>
      <c r="F347" s="1" t="s">
        <v>81</v>
      </c>
      <c r="I347">
        <v>201204</v>
      </c>
      <c r="J347" t="str">
        <f t="shared" si="50"/>
        <v>2012</v>
      </c>
      <c r="K347" s="2">
        <v>34107.4</v>
      </c>
      <c r="L347">
        <f t="shared" si="51"/>
        <v>0</v>
      </c>
      <c r="M347" s="2">
        <f t="shared" si="52"/>
        <v>34107.4</v>
      </c>
      <c r="N347">
        <f t="shared" si="53"/>
        <v>0</v>
      </c>
      <c r="O347">
        <f t="shared" si="54"/>
        <v>34107.4</v>
      </c>
      <c r="P347" s="2" t="str">
        <f t="shared" si="55"/>
        <v>5125614 - GREEN RIVER UNIT 42012</v>
      </c>
    </row>
    <row r="348" spans="1:16" x14ac:dyDescent="0.25">
      <c r="A348" s="1" t="s">
        <v>5</v>
      </c>
      <c r="B348" s="1" t="s">
        <v>33</v>
      </c>
      <c r="C348" s="1" t="s">
        <v>11</v>
      </c>
      <c r="D348" s="5" t="str">
        <f t="shared" si="49"/>
        <v>512</v>
      </c>
      <c r="E348" s="1" t="s">
        <v>36</v>
      </c>
      <c r="F348" s="1" t="s">
        <v>81</v>
      </c>
      <c r="I348">
        <v>201205</v>
      </c>
      <c r="J348" t="str">
        <f t="shared" si="50"/>
        <v>2012</v>
      </c>
      <c r="K348" s="2">
        <v>266902.62</v>
      </c>
      <c r="L348">
        <f t="shared" si="51"/>
        <v>0</v>
      </c>
      <c r="M348" s="2">
        <f t="shared" si="52"/>
        <v>266902.62</v>
      </c>
      <c r="N348">
        <f t="shared" si="53"/>
        <v>0</v>
      </c>
      <c r="O348">
        <f t="shared" si="54"/>
        <v>266902.62</v>
      </c>
      <c r="P348" s="2" t="str">
        <f t="shared" si="55"/>
        <v>5125614 - GREEN RIVER UNIT 42012</v>
      </c>
    </row>
    <row r="349" spans="1:16" x14ac:dyDescent="0.25">
      <c r="A349" s="1" t="s">
        <v>5</v>
      </c>
      <c r="B349" s="1" t="s">
        <v>33</v>
      </c>
      <c r="C349" s="1" t="s">
        <v>11</v>
      </c>
      <c r="D349" s="5" t="str">
        <f t="shared" si="49"/>
        <v>512</v>
      </c>
      <c r="E349" s="1" t="s">
        <v>36</v>
      </c>
      <c r="F349" s="1" t="s">
        <v>81</v>
      </c>
      <c r="I349">
        <v>201206</v>
      </c>
      <c r="J349" t="str">
        <f t="shared" si="50"/>
        <v>2012</v>
      </c>
      <c r="K349" s="2">
        <v>-40472.629999999997</v>
      </c>
      <c r="L349">
        <f t="shared" si="51"/>
        <v>0</v>
      </c>
      <c r="M349" s="2">
        <f t="shared" si="52"/>
        <v>-40472.629999999997</v>
      </c>
      <c r="N349">
        <f t="shared" si="53"/>
        <v>0</v>
      </c>
      <c r="O349">
        <f t="shared" si="54"/>
        <v>-40472.629999999997</v>
      </c>
      <c r="P349" s="2" t="str">
        <f t="shared" si="55"/>
        <v>5125614 - GREEN RIVER UNIT 42012</v>
      </c>
    </row>
    <row r="350" spans="1:16" x14ac:dyDescent="0.25">
      <c r="A350" s="1" t="s">
        <v>5</v>
      </c>
      <c r="B350" s="1" t="s">
        <v>33</v>
      </c>
      <c r="C350" s="1" t="s">
        <v>11</v>
      </c>
      <c r="D350" s="5" t="str">
        <f t="shared" si="49"/>
        <v>512</v>
      </c>
      <c r="E350" s="1" t="s">
        <v>36</v>
      </c>
      <c r="F350" s="1" t="s">
        <v>81</v>
      </c>
      <c r="I350">
        <v>201207</v>
      </c>
      <c r="J350" t="str">
        <f t="shared" si="50"/>
        <v>2012</v>
      </c>
      <c r="K350" s="2">
        <v>2263.56</v>
      </c>
      <c r="L350">
        <f t="shared" si="51"/>
        <v>0</v>
      </c>
      <c r="M350" s="2">
        <f t="shared" si="52"/>
        <v>2263.56</v>
      </c>
      <c r="N350">
        <f t="shared" si="53"/>
        <v>0</v>
      </c>
      <c r="O350">
        <f t="shared" si="54"/>
        <v>2263.56</v>
      </c>
      <c r="P350" s="2" t="str">
        <f t="shared" si="55"/>
        <v>5125614 - GREEN RIVER UNIT 42012</v>
      </c>
    </row>
    <row r="351" spans="1:16" x14ac:dyDescent="0.25">
      <c r="A351" s="1" t="s">
        <v>5</v>
      </c>
      <c r="B351" s="1" t="s">
        <v>33</v>
      </c>
      <c r="C351" s="1" t="s">
        <v>11</v>
      </c>
      <c r="D351" s="5" t="str">
        <f t="shared" si="49"/>
        <v>512</v>
      </c>
      <c r="E351" s="1" t="s">
        <v>36</v>
      </c>
      <c r="F351" s="1" t="s">
        <v>81</v>
      </c>
      <c r="I351">
        <v>201301</v>
      </c>
      <c r="J351" t="str">
        <f t="shared" si="50"/>
        <v>2013</v>
      </c>
      <c r="K351" s="2">
        <v>27960.58</v>
      </c>
      <c r="L351">
        <f t="shared" si="51"/>
        <v>0</v>
      </c>
      <c r="M351" s="2">
        <f t="shared" si="52"/>
        <v>27960.58</v>
      </c>
      <c r="N351">
        <f t="shared" si="53"/>
        <v>0</v>
      </c>
      <c r="O351">
        <f t="shared" si="54"/>
        <v>27960.58</v>
      </c>
      <c r="P351" s="2" t="str">
        <f t="shared" si="55"/>
        <v>5125614 - GREEN RIVER UNIT 42013</v>
      </c>
    </row>
    <row r="352" spans="1:16" x14ac:dyDescent="0.25">
      <c r="A352" s="1" t="s">
        <v>5</v>
      </c>
      <c r="B352" s="1" t="s">
        <v>33</v>
      </c>
      <c r="C352" s="1" t="s">
        <v>11</v>
      </c>
      <c r="D352" s="5" t="str">
        <f t="shared" si="49"/>
        <v>512</v>
      </c>
      <c r="E352" s="1" t="s">
        <v>36</v>
      </c>
      <c r="F352" s="1" t="s">
        <v>81</v>
      </c>
      <c r="I352">
        <v>201302</v>
      </c>
      <c r="J352" t="str">
        <f t="shared" si="50"/>
        <v>2013</v>
      </c>
      <c r="K352" s="2">
        <v>70040.42</v>
      </c>
      <c r="L352">
        <f t="shared" si="51"/>
        <v>0</v>
      </c>
      <c r="M352" s="2">
        <f t="shared" si="52"/>
        <v>70040.42</v>
      </c>
      <c r="N352">
        <f t="shared" si="53"/>
        <v>0</v>
      </c>
      <c r="O352">
        <f t="shared" si="54"/>
        <v>70040.42</v>
      </c>
      <c r="P352" s="2" t="str">
        <f t="shared" si="55"/>
        <v>5125614 - GREEN RIVER UNIT 42013</v>
      </c>
    </row>
    <row r="353" spans="1:16" x14ac:dyDescent="0.25">
      <c r="A353" s="1" t="s">
        <v>5</v>
      </c>
      <c r="B353" s="1" t="s">
        <v>33</v>
      </c>
      <c r="C353" s="1" t="s">
        <v>11</v>
      </c>
      <c r="D353" s="5" t="str">
        <f t="shared" si="49"/>
        <v>512</v>
      </c>
      <c r="E353" s="1" t="s">
        <v>36</v>
      </c>
      <c r="F353" s="1" t="s">
        <v>81</v>
      </c>
      <c r="I353">
        <v>201303</v>
      </c>
      <c r="J353" t="str">
        <f t="shared" si="50"/>
        <v>2013</v>
      </c>
      <c r="K353" s="2">
        <v>76039.83</v>
      </c>
      <c r="L353">
        <f t="shared" si="51"/>
        <v>0</v>
      </c>
      <c r="M353" s="2">
        <f t="shared" si="52"/>
        <v>76039.83</v>
      </c>
      <c r="N353">
        <f t="shared" si="53"/>
        <v>0</v>
      </c>
      <c r="O353">
        <f t="shared" si="54"/>
        <v>76039.83</v>
      </c>
      <c r="P353" s="2" t="str">
        <f t="shared" si="55"/>
        <v>5125614 - GREEN RIVER UNIT 42013</v>
      </c>
    </row>
    <row r="354" spans="1:16" x14ac:dyDescent="0.25">
      <c r="A354" s="1" t="s">
        <v>5</v>
      </c>
      <c r="B354" s="1" t="s">
        <v>33</v>
      </c>
      <c r="C354" s="1" t="s">
        <v>11</v>
      </c>
      <c r="D354" s="5" t="str">
        <f t="shared" si="49"/>
        <v>512</v>
      </c>
      <c r="E354" s="1" t="s">
        <v>36</v>
      </c>
      <c r="F354" s="1" t="s">
        <v>81</v>
      </c>
      <c r="I354">
        <v>201304</v>
      </c>
      <c r="J354" t="str">
        <f t="shared" si="50"/>
        <v>2013</v>
      </c>
      <c r="K354" s="2">
        <v>342999.32</v>
      </c>
      <c r="L354">
        <f t="shared" si="51"/>
        <v>0</v>
      </c>
      <c r="M354" s="2">
        <f t="shared" si="52"/>
        <v>342999.32</v>
      </c>
      <c r="N354">
        <f t="shared" si="53"/>
        <v>0</v>
      </c>
      <c r="O354">
        <f t="shared" si="54"/>
        <v>342999.32</v>
      </c>
      <c r="P354" s="2" t="str">
        <f t="shared" si="55"/>
        <v>5125614 - GREEN RIVER UNIT 42013</v>
      </c>
    </row>
    <row r="355" spans="1:16" x14ac:dyDescent="0.25">
      <c r="A355" s="1" t="s">
        <v>5</v>
      </c>
      <c r="B355" s="1" t="s">
        <v>33</v>
      </c>
      <c r="C355" s="1" t="s">
        <v>11</v>
      </c>
      <c r="D355" s="5" t="str">
        <f t="shared" si="49"/>
        <v>512</v>
      </c>
      <c r="E355" s="1" t="s">
        <v>36</v>
      </c>
      <c r="F355" s="1" t="s">
        <v>81</v>
      </c>
      <c r="I355">
        <v>201305</v>
      </c>
      <c r="J355" t="str">
        <f t="shared" si="50"/>
        <v>2013</v>
      </c>
      <c r="K355" s="2">
        <v>373531.85</v>
      </c>
      <c r="L355">
        <f t="shared" si="51"/>
        <v>0</v>
      </c>
      <c r="M355" s="2">
        <f t="shared" si="52"/>
        <v>373531.85</v>
      </c>
      <c r="N355">
        <f t="shared" si="53"/>
        <v>0</v>
      </c>
      <c r="O355">
        <f t="shared" si="54"/>
        <v>373531.85</v>
      </c>
      <c r="P355" s="2" t="str">
        <f t="shared" si="55"/>
        <v>5125614 - GREEN RIVER UNIT 42013</v>
      </c>
    </row>
    <row r="356" spans="1:16" x14ac:dyDescent="0.25">
      <c r="A356" s="1" t="s">
        <v>5</v>
      </c>
      <c r="B356" s="1" t="s">
        <v>33</v>
      </c>
      <c r="C356" s="1" t="s">
        <v>11</v>
      </c>
      <c r="D356" s="5" t="str">
        <f t="shared" si="49"/>
        <v>512</v>
      </c>
      <c r="E356" s="1" t="s">
        <v>36</v>
      </c>
      <c r="F356" s="1" t="s">
        <v>81</v>
      </c>
      <c r="I356">
        <v>201306</v>
      </c>
      <c r="J356" t="str">
        <f t="shared" si="50"/>
        <v>2013</v>
      </c>
      <c r="K356" s="2">
        <v>-592.77</v>
      </c>
      <c r="L356">
        <f t="shared" si="51"/>
        <v>0</v>
      </c>
      <c r="M356" s="2">
        <f t="shared" si="52"/>
        <v>-592.77</v>
      </c>
      <c r="N356">
        <f t="shared" si="53"/>
        <v>0</v>
      </c>
      <c r="O356">
        <f t="shared" si="54"/>
        <v>-592.77</v>
      </c>
      <c r="P356" s="2" t="str">
        <f t="shared" si="55"/>
        <v>5125614 - GREEN RIVER UNIT 42013</v>
      </c>
    </row>
    <row r="357" spans="1:16" x14ac:dyDescent="0.25">
      <c r="A357" s="1" t="s">
        <v>5</v>
      </c>
      <c r="B357" s="1" t="s">
        <v>33</v>
      </c>
      <c r="C357" s="1" t="s">
        <v>11</v>
      </c>
      <c r="D357" s="5" t="str">
        <f t="shared" si="49"/>
        <v>512</v>
      </c>
      <c r="E357" s="1" t="s">
        <v>36</v>
      </c>
      <c r="F357" s="1" t="s">
        <v>81</v>
      </c>
      <c r="I357">
        <v>201401</v>
      </c>
      <c r="J357" t="str">
        <f t="shared" si="50"/>
        <v>2014</v>
      </c>
      <c r="K357" s="2">
        <v>712.66</v>
      </c>
      <c r="L357">
        <f t="shared" si="51"/>
        <v>0</v>
      </c>
      <c r="M357" s="2">
        <f t="shared" si="52"/>
        <v>712.66</v>
      </c>
      <c r="N357">
        <f t="shared" si="53"/>
        <v>0</v>
      </c>
      <c r="O357">
        <f t="shared" si="54"/>
        <v>712.66</v>
      </c>
      <c r="P357" s="2" t="str">
        <f t="shared" si="55"/>
        <v>5125614 - GREEN RIVER UNIT 42014</v>
      </c>
    </row>
    <row r="358" spans="1:16" x14ac:dyDescent="0.25">
      <c r="A358" s="1" t="s">
        <v>5</v>
      </c>
      <c r="B358" s="1" t="s">
        <v>33</v>
      </c>
      <c r="C358" s="1" t="s">
        <v>11</v>
      </c>
      <c r="D358" s="5" t="str">
        <f t="shared" si="49"/>
        <v>512</v>
      </c>
      <c r="E358" s="1" t="s">
        <v>36</v>
      </c>
      <c r="F358" s="1" t="s">
        <v>81</v>
      </c>
      <c r="I358">
        <v>201402</v>
      </c>
      <c r="J358" t="str">
        <f t="shared" si="50"/>
        <v>2014</v>
      </c>
      <c r="K358" s="2">
        <v>1664.83</v>
      </c>
      <c r="L358">
        <f t="shared" si="51"/>
        <v>0</v>
      </c>
      <c r="M358" s="2">
        <f t="shared" si="52"/>
        <v>1664.83</v>
      </c>
      <c r="N358">
        <f t="shared" si="53"/>
        <v>0</v>
      </c>
      <c r="O358">
        <f t="shared" si="54"/>
        <v>1664.83</v>
      </c>
      <c r="P358" s="2" t="str">
        <f t="shared" si="55"/>
        <v>5125614 - GREEN RIVER UNIT 42014</v>
      </c>
    </row>
    <row r="359" spans="1:16" x14ac:dyDescent="0.25">
      <c r="A359" s="1" t="s">
        <v>5</v>
      </c>
      <c r="B359" s="1" t="s">
        <v>33</v>
      </c>
      <c r="C359" s="1" t="s">
        <v>11</v>
      </c>
      <c r="D359" s="5" t="str">
        <f t="shared" si="49"/>
        <v>512</v>
      </c>
      <c r="E359" s="1" t="s">
        <v>36</v>
      </c>
      <c r="F359" s="1" t="s">
        <v>81</v>
      </c>
      <c r="I359">
        <v>201403</v>
      </c>
      <c r="J359" t="str">
        <f t="shared" si="50"/>
        <v>2014</v>
      </c>
      <c r="K359" s="2">
        <v>10930.69</v>
      </c>
      <c r="L359">
        <f t="shared" si="51"/>
        <v>0</v>
      </c>
      <c r="M359" s="2">
        <f t="shared" si="52"/>
        <v>10930.69</v>
      </c>
      <c r="N359">
        <f t="shared" si="53"/>
        <v>0</v>
      </c>
      <c r="O359">
        <f t="shared" si="54"/>
        <v>10930.69</v>
      </c>
      <c r="P359" s="2" t="str">
        <f t="shared" si="55"/>
        <v>5125614 - GREEN RIVER UNIT 42014</v>
      </c>
    </row>
    <row r="360" spans="1:16" x14ac:dyDescent="0.25">
      <c r="A360" s="1" t="s">
        <v>5</v>
      </c>
      <c r="B360" s="1" t="s">
        <v>33</v>
      </c>
      <c r="C360" s="1" t="s">
        <v>11</v>
      </c>
      <c r="D360" s="5" t="str">
        <f t="shared" si="49"/>
        <v>512</v>
      </c>
      <c r="E360" s="1" t="s">
        <v>36</v>
      </c>
      <c r="F360" s="1" t="s">
        <v>81</v>
      </c>
      <c r="I360">
        <v>201404</v>
      </c>
      <c r="J360" t="str">
        <f t="shared" si="50"/>
        <v>2014</v>
      </c>
      <c r="K360" s="2">
        <v>700913.7</v>
      </c>
      <c r="L360">
        <f t="shared" si="51"/>
        <v>0</v>
      </c>
      <c r="M360" s="2">
        <f t="shared" si="52"/>
        <v>700913.7</v>
      </c>
      <c r="N360">
        <f t="shared" si="53"/>
        <v>0</v>
      </c>
      <c r="O360">
        <f t="shared" si="54"/>
        <v>700913.7</v>
      </c>
      <c r="P360" s="2" t="str">
        <f t="shared" si="55"/>
        <v>5125614 - GREEN RIVER UNIT 42014</v>
      </c>
    </row>
    <row r="361" spans="1:16" x14ac:dyDescent="0.25">
      <c r="A361" s="1" t="s">
        <v>5</v>
      </c>
      <c r="B361" s="1" t="s">
        <v>33</v>
      </c>
      <c r="C361" s="1" t="s">
        <v>11</v>
      </c>
      <c r="D361" s="5" t="str">
        <f t="shared" si="49"/>
        <v>512</v>
      </c>
      <c r="E361" s="1" t="s">
        <v>36</v>
      </c>
      <c r="F361" s="1" t="s">
        <v>81</v>
      </c>
      <c r="I361">
        <v>201405</v>
      </c>
      <c r="J361" t="str">
        <f t="shared" si="50"/>
        <v>2014</v>
      </c>
      <c r="K361" s="2">
        <v>-58058.85</v>
      </c>
      <c r="L361">
        <f t="shared" si="51"/>
        <v>0</v>
      </c>
      <c r="M361" s="2">
        <f t="shared" si="52"/>
        <v>-58058.85</v>
      </c>
      <c r="N361">
        <f t="shared" si="53"/>
        <v>0</v>
      </c>
      <c r="O361">
        <f t="shared" si="54"/>
        <v>-58058.85</v>
      </c>
      <c r="P361" s="2" t="str">
        <f t="shared" si="55"/>
        <v>5125614 - GREEN RIVER UNIT 42014</v>
      </c>
    </row>
    <row r="362" spans="1:16" x14ac:dyDescent="0.25">
      <c r="A362" s="1" t="s">
        <v>5</v>
      </c>
      <c r="B362" s="1" t="s">
        <v>33</v>
      </c>
      <c r="C362" s="1" t="s">
        <v>11</v>
      </c>
      <c r="D362" s="5" t="str">
        <f t="shared" si="49"/>
        <v>512</v>
      </c>
      <c r="E362" s="1" t="s">
        <v>36</v>
      </c>
      <c r="F362" s="1" t="s">
        <v>81</v>
      </c>
      <c r="I362">
        <v>201406</v>
      </c>
      <c r="J362" t="str">
        <f t="shared" si="50"/>
        <v>2014</v>
      </c>
      <c r="K362" s="2">
        <v>-1672.48</v>
      </c>
      <c r="L362">
        <f t="shared" si="51"/>
        <v>0</v>
      </c>
      <c r="M362" s="2">
        <f t="shared" si="52"/>
        <v>-1672.48</v>
      </c>
      <c r="N362">
        <f t="shared" si="53"/>
        <v>0</v>
      </c>
      <c r="O362">
        <f t="shared" si="54"/>
        <v>-1672.48</v>
      </c>
      <c r="P362" s="2" t="str">
        <f t="shared" si="55"/>
        <v>5125614 - GREEN RIVER UNIT 42014</v>
      </c>
    </row>
    <row r="363" spans="1:16" x14ac:dyDescent="0.25">
      <c r="A363" s="1" t="s">
        <v>5</v>
      </c>
      <c r="B363" s="1" t="s">
        <v>33</v>
      </c>
      <c r="C363" s="1" t="s">
        <v>11</v>
      </c>
      <c r="D363" s="5" t="str">
        <f t="shared" si="49"/>
        <v>512</v>
      </c>
      <c r="E363" s="1" t="s">
        <v>36</v>
      </c>
      <c r="F363" s="1" t="s">
        <v>81</v>
      </c>
      <c r="I363">
        <v>201407</v>
      </c>
      <c r="J363" t="str">
        <f t="shared" si="50"/>
        <v>2014</v>
      </c>
      <c r="K363" s="2">
        <v>1631.85</v>
      </c>
      <c r="L363">
        <f t="shared" si="51"/>
        <v>0</v>
      </c>
      <c r="M363" s="2">
        <f t="shared" si="52"/>
        <v>1631.85</v>
      </c>
      <c r="N363">
        <f t="shared" si="53"/>
        <v>0</v>
      </c>
      <c r="O363">
        <f t="shared" si="54"/>
        <v>1631.85</v>
      </c>
      <c r="P363" s="2" t="str">
        <f t="shared" si="55"/>
        <v>5125614 - GREEN RIVER UNIT 42014</v>
      </c>
    </row>
    <row r="364" spans="1:16" x14ac:dyDescent="0.25">
      <c r="A364" s="1" t="s">
        <v>5</v>
      </c>
      <c r="B364" s="1" t="s">
        <v>33</v>
      </c>
      <c r="C364" s="1" t="s">
        <v>11</v>
      </c>
      <c r="D364" s="5" t="str">
        <f t="shared" si="49"/>
        <v>512</v>
      </c>
      <c r="E364" s="1" t="s">
        <v>36</v>
      </c>
      <c r="F364" s="1" t="s">
        <v>81</v>
      </c>
      <c r="I364">
        <v>201408</v>
      </c>
      <c r="J364" t="str">
        <f t="shared" si="50"/>
        <v>2014</v>
      </c>
      <c r="K364" s="2">
        <v>4066.54</v>
      </c>
      <c r="L364">
        <f t="shared" si="51"/>
        <v>0</v>
      </c>
      <c r="M364" s="2">
        <f t="shared" si="52"/>
        <v>4066.54</v>
      </c>
      <c r="N364">
        <f t="shared" si="53"/>
        <v>0</v>
      </c>
      <c r="O364">
        <f t="shared" si="54"/>
        <v>4066.54</v>
      </c>
      <c r="P364" s="2" t="str">
        <f t="shared" si="55"/>
        <v>5125614 - GREEN RIVER UNIT 42014</v>
      </c>
    </row>
    <row r="365" spans="1:16" x14ac:dyDescent="0.25">
      <c r="A365" s="1" t="s">
        <v>5</v>
      </c>
      <c r="B365" s="1" t="s">
        <v>33</v>
      </c>
      <c r="C365" s="1" t="s">
        <v>11</v>
      </c>
      <c r="D365" s="5" t="str">
        <f t="shared" si="49"/>
        <v>512</v>
      </c>
      <c r="E365" s="1" t="s">
        <v>36</v>
      </c>
      <c r="F365" s="1" t="s">
        <v>81</v>
      </c>
      <c r="I365">
        <v>201501</v>
      </c>
      <c r="J365" t="str">
        <f t="shared" si="50"/>
        <v>2015</v>
      </c>
      <c r="K365" s="2">
        <v>2179.5</v>
      </c>
      <c r="L365">
        <f t="shared" si="51"/>
        <v>0</v>
      </c>
      <c r="M365" s="2">
        <f t="shared" si="52"/>
        <v>2179.5</v>
      </c>
      <c r="N365">
        <f t="shared" si="53"/>
        <v>0</v>
      </c>
      <c r="O365">
        <f t="shared" si="54"/>
        <v>2179.5</v>
      </c>
      <c r="P365" s="2" t="str">
        <f t="shared" si="55"/>
        <v>5125614 - GREEN RIVER UNIT 42015</v>
      </c>
    </row>
    <row r="366" spans="1:16" x14ac:dyDescent="0.25">
      <c r="A366" s="1" t="s">
        <v>5</v>
      </c>
      <c r="B366" s="1" t="s">
        <v>33</v>
      </c>
      <c r="C366" s="1" t="s">
        <v>11</v>
      </c>
      <c r="D366" s="5" t="str">
        <f t="shared" si="49"/>
        <v>512</v>
      </c>
      <c r="E366" s="1" t="s">
        <v>36</v>
      </c>
      <c r="F366" s="1" t="s">
        <v>81</v>
      </c>
      <c r="I366">
        <v>201502</v>
      </c>
      <c r="J366" t="str">
        <f t="shared" si="50"/>
        <v>2015</v>
      </c>
      <c r="K366" s="2">
        <v>8042.39</v>
      </c>
      <c r="L366">
        <f t="shared" si="51"/>
        <v>0</v>
      </c>
      <c r="M366" s="2">
        <f t="shared" si="52"/>
        <v>8042.39</v>
      </c>
      <c r="N366">
        <f t="shared" si="53"/>
        <v>0</v>
      </c>
      <c r="O366">
        <f t="shared" si="54"/>
        <v>8042.39</v>
      </c>
      <c r="P366" s="2" t="str">
        <f t="shared" si="55"/>
        <v>5125614 - GREEN RIVER UNIT 42015</v>
      </c>
    </row>
    <row r="367" spans="1:16" x14ac:dyDescent="0.25">
      <c r="A367" s="1" t="s">
        <v>5</v>
      </c>
      <c r="B367" s="1" t="s">
        <v>33</v>
      </c>
      <c r="C367" s="1" t="s">
        <v>11</v>
      </c>
      <c r="D367" s="5" t="str">
        <f t="shared" si="49"/>
        <v>512</v>
      </c>
      <c r="E367" s="1" t="s">
        <v>36</v>
      </c>
      <c r="F367" s="1" t="s">
        <v>81</v>
      </c>
      <c r="I367">
        <v>201503</v>
      </c>
      <c r="J367" t="str">
        <f t="shared" si="50"/>
        <v>2015</v>
      </c>
      <c r="K367" s="2">
        <v>75004.98</v>
      </c>
      <c r="L367">
        <f t="shared" si="51"/>
        <v>0</v>
      </c>
      <c r="M367" s="2">
        <f t="shared" si="52"/>
        <v>75004.98</v>
      </c>
      <c r="N367">
        <f t="shared" si="53"/>
        <v>0</v>
      </c>
      <c r="O367">
        <f t="shared" si="54"/>
        <v>75004.98</v>
      </c>
      <c r="P367" s="2" t="str">
        <f t="shared" si="55"/>
        <v>5125614 - GREEN RIVER UNIT 42015</v>
      </c>
    </row>
    <row r="368" spans="1:16" x14ac:dyDescent="0.25">
      <c r="A368" s="1" t="s">
        <v>5</v>
      </c>
      <c r="B368" s="1" t="s">
        <v>33</v>
      </c>
      <c r="C368" s="1" t="s">
        <v>11</v>
      </c>
      <c r="D368" s="5" t="str">
        <f t="shared" si="49"/>
        <v>512</v>
      </c>
      <c r="E368" s="1" t="s">
        <v>36</v>
      </c>
      <c r="F368" s="1" t="s">
        <v>81</v>
      </c>
      <c r="I368">
        <v>201504</v>
      </c>
      <c r="J368" t="str">
        <f t="shared" si="50"/>
        <v>2015</v>
      </c>
      <c r="K368" s="2">
        <v>330453.83</v>
      </c>
      <c r="L368">
        <f t="shared" si="51"/>
        <v>0</v>
      </c>
      <c r="M368" s="2">
        <f t="shared" si="52"/>
        <v>330453.83</v>
      </c>
      <c r="N368">
        <f t="shared" si="53"/>
        <v>0</v>
      </c>
      <c r="O368">
        <f t="shared" si="54"/>
        <v>330453.83</v>
      </c>
      <c r="P368" s="2" t="str">
        <f t="shared" si="55"/>
        <v>5125614 - GREEN RIVER UNIT 42015</v>
      </c>
    </row>
    <row r="369" spans="1:16" x14ac:dyDescent="0.25">
      <c r="A369" s="1" t="s">
        <v>5</v>
      </c>
      <c r="B369" s="1" t="s">
        <v>33</v>
      </c>
      <c r="C369" s="1" t="s">
        <v>11</v>
      </c>
      <c r="D369" s="5" t="str">
        <f t="shared" si="49"/>
        <v>512</v>
      </c>
      <c r="E369" s="1" t="s">
        <v>36</v>
      </c>
      <c r="F369" s="1" t="s">
        <v>81</v>
      </c>
      <c r="I369">
        <v>201505</v>
      </c>
      <c r="J369" t="str">
        <f t="shared" si="50"/>
        <v>2015</v>
      </c>
      <c r="K369" s="2">
        <v>290860.92</v>
      </c>
      <c r="L369">
        <f t="shared" si="51"/>
        <v>0</v>
      </c>
      <c r="M369" s="2">
        <f t="shared" si="52"/>
        <v>290860.92</v>
      </c>
      <c r="N369">
        <f t="shared" si="53"/>
        <v>0</v>
      </c>
      <c r="O369">
        <f t="shared" si="54"/>
        <v>290860.92</v>
      </c>
      <c r="P369" s="2" t="str">
        <f t="shared" si="55"/>
        <v>5125614 - GREEN RIVER UNIT 42015</v>
      </c>
    </row>
    <row r="370" spans="1:16" x14ac:dyDescent="0.25">
      <c r="A370" s="1" t="s">
        <v>5</v>
      </c>
      <c r="B370" s="1" t="s">
        <v>33</v>
      </c>
      <c r="C370" s="1" t="s">
        <v>11</v>
      </c>
      <c r="D370" s="5" t="str">
        <f t="shared" si="49"/>
        <v>512</v>
      </c>
      <c r="E370" s="1" t="s">
        <v>36</v>
      </c>
      <c r="F370" s="1" t="s">
        <v>81</v>
      </c>
      <c r="I370">
        <v>201506</v>
      </c>
      <c r="J370" t="str">
        <f t="shared" si="50"/>
        <v>2015</v>
      </c>
      <c r="K370" s="2">
        <v>-3237.14</v>
      </c>
      <c r="L370">
        <f t="shared" si="51"/>
        <v>0</v>
      </c>
      <c r="M370" s="2">
        <f t="shared" si="52"/>
        <v>-3237.14</v>
      </c>
      <c r="N370">
        <f t="shared" si="53"/>
        <v>0</v>
      </c>
      <c r="O370">
        <f t="shared" si="54"/>
        <v>-3237.14</v>
      </c>
      <c r="P370" s="2" t="str">
        <f t="shared" si="55"/>
        <v>5125614 - GREEN RIVER UNIT 42015</v>
      </c>
    </row>
    <row r="371" spans="1:16" x14ac:dyDescent="0.25">
      <c r="A371" s="1" t="s">
        <v>5</v>
      </c>
      <c r="B371" s="1" t="s">
        <v>33</v>
      </c>
      <c r="C371" s="1" t="s">
        <v>11</v>
      </c>
      <c r="D371" s="5" t="str">
        <f t="shared" si="49"/>
        <v>512</v>
      </c>
      <c r="E371" s="1" t="s">
        <v>36</v>
      </c>
      <c r="F371" s="1" t="s">
        <v>81</v>
      </c>
      <c r="I371">
        <v>201507</v>
      </c>
      <c r="J371" t="str">
        <f t="shared" si="50"/>
        <v>2015</v>
      </c>
      <c r="K371" s="2">
        <v>1185.8800000000001</v>
      </c>
      <c r="L371">
        <f t="shared" si="51"/>
        <v>0</v>
      </c>
      <c r="M371" s="2">
        <f t="shared" si="52"/>
        <v>1185.8800000000001</v>
      </c>
      <c r="N371">
        <f t="shared" si="53"/>
        <v>0</v>
      </c>
      <c r="O371">
        <f t="shared" si="54"/>
        <v>1185.8800000000001</v>
      </c>
      <c r="P371" s="2" t="str">
        <f t="shared" si="55"/>
        <v>5125614 - GREEN RIVER UNIT 42015</v>
      </c>
    </row>
    <row r="372" spans="1:16" x14ac:dyDescent="0.25">
      <c r="A372" s="1" t="s">
        <v>5</v>
      </c>
      <c r="B372" s="1" t="s">
        <v>33</v>
      </c>
      <c r="C372" s="1" t="s">
        <v>11</v>
      </c>
      <c r="D372" s="5" t="str">
        <f t="shared" si="49"/>
        <v>512</v>
      </c>
      <c r="E372" s="1" t="s">
        <v>36</v>
      </c>
      <c r="F372" s="1" t="s">
        <v>81</v>
      </c>
      <c r="I372">
        <v>201508</v>
      </c>
      <c r="J372" t="str">
        <f t="shared" si="50"/>
        <v>2015</v>
      </c>
      <c r="K372" s="2">
        <v>4143.3999999999996</v>
      </c>
      <c r="L372">
        <f t="shared" si="51"/>
        <v>0</v>
      </c>
      <c r="M372" s="2">
        <f t="shared" si="52"/>
        <v>4143.3999999999996</v>
      </c>
      <c r="N372">
        <f t="shared" si="53"/>
        <v>0</v>
      </c>
      <c r="O372">
        <f t="shared" si="54"/>
        <v>4143.3999999999996</v>
      </c>
      <c r="P372" s="2" t="str">
        <f t="shared" si="55"/>
        <v>5125614 - GREEN RIVER UNIT 42015</v>
      </c>
    </row>
    <row r="373" spans="1:16" x14ac:dyDescent="0.25">
      <c r="A373" s="1" t="s">
        <v>5</v>
      </c>
      <c r="B373" s="1" t="s">
        <v>33</v>
      </c>
      <c r="C373" s="1" t="s">
        <v>11</v>
      </c>
      <c r="D373" s="5" t="str">
        <f t="shared" si="49"/>
        <v>512</v>
      </c>
      <c r="E373" s="1" t="s">
        <v>35</v>
      </c>
      <c r="F373" s="1" t="s">
        <v>81</v>
      </c>
      <c r="I373">
        <v>201205</v>
      </c>
      <c r="J373" t="str">
        <f t="shared" si="50"/>
        <v>2012</v>
      </c>
      <c r="K373" s="2">
        <v>125.01</v>
      </c>
      <c r="L373">
        <f t="shared" si="51"/>
        <v>0</v>
      </c>
      <c r="M373" s="2">
        <f t="shared" si="52"/>
        <v>125.01</v>
      </c>
      <c r="N373">
        <f t="shared" si="53"/>
        <v>0</v>
      </c>
      <c r="O373">
        <f t="shared" si="54"/>
        <v>125.01</v>
      </c>
      <c r="P373" s="2" t="str">
        <f t="shared" si="55"/>
        <v>5125613 - GREEN RIVER UNIT 32012</v>
      </c>
    </row>
    <row r="374" spans="1:16" x14ac:dyDescent="0.25">
      <c r="A374" s="1" t="s">
        <v>5</v>
      </c>
      <c r="B374" s="1" t="s">
        <v>33</v>
      </c>
      <c r="C374" s="1" t="s">
        <v>11</v>
      </c>
      <c r="D374" s="5" t="str">
        <f t="shared" ref="D374:D437" si="56">LEFT(C374,3)</f>
        <v>512</v>
      </c>
      <c r="E374" s="1" t="s">
        <v>35</v>
      </c>
      <c r="F374" s="1" t="s">
        <v>81</v>
      </c>
      <c r="I374">
        <v>201206</v>
      </c>
      <c r="J374" t="str">
        <f t="shared" ref="J374:J437" si="57">LEFT(I374,4)</f>
        <v>2012</v>
      </c>
      <c r="K374" s="2">
        <v>9046.42</v>
      </c>
      <c r="L374">
        <f t="shared" ref="L374:L437" si="58">IF(LEFT(E374,4)="0311",(K374*-0.25),IF(LEFT(E374,4)="0321",(K374*-0.25),0))</f>
        <v>0</v>
      </c>
      <c r="M374" s="2">
        <f t="shared" ref="M374:M437" si="59">+K374+L374</f>
        <v>9046.42</v>
      </c>
      <c r="N374">
        <f t="shared" ref="N374:N437" si="60">IF(F374="LGE",M374,0)+IF(F374="Joint",M374*G374,0)</f>
        <v>0</v>
      </c>
      <c r="O374">
        <f t="shared" ref="O374:O437" si="61">IF(F374="KU",M374,0)+IF(F374="Joint",M374*H374,0)</f>
        <v>9046.42</v>
      </c>
      <c r="P374" s="2" t="str">
        <f t="shared" ref="P374:P437" si="62">D374&amp;E374&amp;J374</f>
        <v>5125613 - GREEN RIVER UNIT 32012</v>
      </c>
    </row>
    <row r="375" spans="1:16" x14ac:dyDescent="0.25">
      <c r="A375" s="1" t="s">
        <v>5</v>
      </c>
      <c r="B375" s="1" t="s">
        <v>33</v>
      </c>
      <c r="C375" s="1" t="s">
        <v>11</v>
      </c>
      <c r="D375" s="5" t="str">
        <f t="shared" si="56"/>
        <v>512</v>
      </c>
      <c r="E375" s="1" t="s">
        <v>35</v>
      </c>
      <c r="F375" s="1" t="s">
        <v>81</v>
      </c>
      <c r="I375">
        <v>201209</v>
      </c>
      <c r="J375" t="str">
        <f t="shared" si="57"/>
        <v>2012</v>
      </c>
      <c r="K375" s="2">
        <v>847.51</v>
      </c>
      <c r="L375">
        <f t="shared" si="58"/>
        <v>0</v>
      </c>
      <c r="M375" s="2">
        <f t="shared" si="59"/>
        <v>847.51</v>
      </c>
      <c r="N375">
        <f t="shared" si="60"/>
        <v>0</v>
      </c>
      <c r="O375">
        <f t="shared" si="61"/>
        <v>847.51</v>
      </c>
      <c r="P375" s="2" t="str">
        <f t="shared" si="62"/>
        <v>5125613 - GREEN RIVER UNIT 32012</v>
      </c>
    </row>
    <row r="376" spans="1:16" x14ac:dyDescent="0.25">
      <c r="A376" s="1" t="s">
        <v>5</v>
      </c>
      <c r="B376" s="1" t="s">
        <v>33</v>
      </c>
      <c r="C376" s="1" t="s">
        <v>11</v>
      </c>
      <c r="D376" s="5" t="str">
        <f t="shared" si="56"/>
        <v>512</v>
      </c>
      <c r="E376" s="1" t="s">
        <v>35</v>
      </c>
      <c r="F376" s="1" t="s">
        <v>81</v>
      </c>
      <c r="I376">
        <v>201210</v>
      </c>
      <c r="J376" t="str">
        <f t="shared" si="57"/>
        <v>2012</v>
      </c>
      <c r="K376" s="2">
        <v>2168.9</v>
      </c>
      <c r="L376">
        <f t="shared" si="58"/>
        <v>0</v>
      </c>
      <c r="M376" s="2">
        <f t="shared" si="59"/>
        <v>2168.9</v>
      </c>
      <c r="N376">
        <f t="shared" si="60"/>
        <v>0</v>
      </c>
      <c r="O376">
        <f t="shared" si="61"/>
        <v>2168.9</v>
      </c>
      <c r="P376" s="2" t="str">
        <f t="shared" si="62"/>
        <v>5125613 - GREEN RIVER UNIT 32012</v>
      </c>
    </row>
    <row r="377" spans="1:16" x14ac:dyDescent="0.25">
      <c r="A377" s="1" t="s">
        <v>5</v>
      </c>
      <c r="B377" s="1" t="s">
        <v>33</v>
      </c>
      <c r="C377" s="1" t="s">
        <v>11</v>
      </c>
      <c r="D377" s="5" t="str">
        <f t="shared" si="56"/>
        <v>512</v>
      </c>
      <c r="E377" s="1" t="s">
        <v>35</v>
      </c>
      <c r="F377" s="1" t="s">
        <v>81</v>
      </c>
      <c r="I377">
        <v>201211</v>
      </c>
      <c r="J377" t="str">
        <f t="shared" si="57"/>
        <v>2012</v>
      </c>
      <c r="K377" s="2">
        <v>0</v>
      </c>
      <c r="L377">
        <f t="shared" si="58"/>
        <v>0</v>
      </c>
      <c r="M377" s="2">
        <f t="shared" si="59"/>
        <v>0</v>
      </c>
      <c r="N377">
        <f t="shared" si="60"/>
        <v>0</v>
      </c>
      <c r="O377">
        <f t="shared" si="61"/>
        <v>0</v>
      </c>
      <c r="P377" s="2" t="str">
        <f t="shared" si="62"/>
        <v>5125613 - GREEN RIVER UNIT 32012</v>
      </c>
    </row>
    <row r="378" spans="1:16" x14ac:dyDescent="0.25">
      <c r="A378" s="1" t="s">
        <v>5</v>
      </c>
      <c r="B378" s="1" t="s">
        <v>33</v>
      </c>
      <c r="C378" s="1" t="s">
        <v>11</v>
      </c>
      <c r="D378" s="5" t="str">
        <f t="shared" si="56"/>
        <v>512</v>
      </c>
      <c r="E378" s="1" t="s">
        <v>35</v>
      </c>
      <c r="F378" s="1" t="s">
        <v>81</v>
      </c>
      <c r="I378">
        <v>201212</v>
      </c>
      <c r="J378" t="str">
        <f t="shared" si="57"/>
        <v>2012</v>
      </c>
      <c r="K378" s="2">
        <v>95.2</v>
      </c>
      <c r="L378">
        <f t="shared" si="58"/>
        <v>0</v>
      </c>
      <c r="M378" s="2">
        <f t="shared" si="59"/>
        <v>95.2</v>
      </c>
      <c r="N378">
        <f t="shared" si="60"/>
        <v>0</v>
      </c>
      <c r="O378">
        <f t="shared" si="61"/>
        <v>95.2</v>
      </c>
      <c r="P378" s="2" t="str">
        <f t="shared" si="62"/>
        <v>5125613 - GREEN RIVER UNIT 32012</v>
      </c>
    </row>
    <row r="379" spans="1:16" x14ac:dyDescent="0.25">
      <c r="A379" s="1" t="s">
        <v>5</v>
      </c>
      <c r="B379" s="1" t="s">
        <v>33</v>
      </c>
      <c r="C379" s="1" t="s">
        <v>11</v>
      </c>
      <c r="D379" s="5" t="str">
        <f t="shared" si="56"/>
        <v>512</v>
      </c>
      <c r="E379" s="1" t="s">
        <v>35</v>
      </c>
      <c r="F379" s="1" t="s">
        <v>81</v>
      </c>
      <c r="I379">
        <v>201404</v>
      </c>
      <c r="J379" t="str">
        <f t="shared" si="57"/>
        <v>2014</v>
      </c>
      <c r="K379" s="2">
        <v>182.2</v>
      </c>
      <c r="L379">
        <f t="shared" si="58"/>
        <v>0</v>
      </c>
      <c r="M379" s="2">
        <f t="shared" si="59"/>
        <v>182.2</v>
      </c>
      <c r="N379">
        <f t="shared" si="60"/>
        <v>0</v>
      </c>
      <c r="O379">
        <f t="shared" si="61"/>
        <v>182.2</v>
      </c>
      <c r="P379" s="2" t="str">
        <f t="shared" si="62"/>
        <v>5125613 - GREEN RIVER UNIT 32014</v>
      </c>
    </row>
    <row r="380" spans="1:16" x14ac:dyDescent="0.25">
      <c r="A380" s="1" t="s">
        <v>5</v>
      </c>
      <c r="B380" s="1" t="s">
        <v>33</v>
      </c>
      <c r="C380" s="1" t="s">
        <v>12</v>
      </c>
      <c r="D380" s="5" t="str">
        <f t="shared" si="56"/>
        <v>513</v>
      </c>
      <c r="E380" s="1" t="s">
        <v>35</v>
      </c>
      <c r="F380" s="1" t="s">
        <v>81</v>
      </c>
      <c r="I380">
        <v>201205</v>
      </c>
      <c r="J380" t="str">
        <f t="shared" si="57"/>
        <v>2012</v>
      </c>
      <c r="K380" s="2">
        <v>42945.98</v>
      </c>
      <c r="L380">
        <f t="shared" si="58"/>
        <v>0</v>
      </c>
      <c r="M380" s="2">
        <f t="shared" si="59"/>
        <v>42945.98</v>
      </c>
      <c r="N380">
        <f t="shared" si="60"/>
        <v>0</v>
      </c>
      <c r="O380">
        <f t="shared" si="61"/>
        <v>42945.98</v>
      </c>
      <c r="P380" s="2" t="str">
        <f t="shared" si="62"/>
        <v>5135613 - GREEN RIVER UNIT 32012</v>
      </c>
    </row>
    <row r="381" spans="1:16" x14ac:dyDescent="0.25">
      <c r="A381" s="1" t="s">
        <v>5</v>
      </c>
      <c r="B381" s="1" t="s">
        <v>33</v>
      </c>
      <c r="C381" s="1" t="s">
        <v>12</v>
      </c>
      <c r="D381" s="5" t="str">
        <f t="shared" si="56"/>
        <v>513</v>
      </c>
      <c r="E381" s="1" t="s">
        <v>35</v>
      </c>
      <c r="F381" s="1" t="s">
        <v>81</v>
      </c>
      <c r="I381">
        <v>201206</v>
      </c>
      <c r="J381" t="str">
        <f t="shared" si="57"/>
        <v>2012</v>
      </c>
      <c r="K381" s="2">
        <v>-24863.99</v>
      </c>
      <c r="L381">
        <f t="shared" si="58"/>
        <v>0</v>
      </c>
      <c r="M381" s="2">
        <f t="shared" si="59"/>
        <v>-24863.99</v>
      </c>
      <c r="N381">
        <f t="shared" si="60"/>
        <v>0</v>
      </c>
      <c r="O381">
        <f t="shared" si="61"/>
        <v>-24863.99</v>
      </c>
      <c r="P381" s="2" t="str">
        <f t="shared" si="62"/>
        <v>5135613 - GREEN RIVER UNIT 32012</v>
      </c>
    </row>
    <row r="382" spans="1:16" x14ac:dyDescent="0.25">
      <c r="A382" s="1" t="s">
        <v>5</v>
      </c>
      <c r="B382" s="1" t="s">
        <v>33</v>
      </c>
      <c r="C382" s="1" t="s">
        <v>12</v>
      </c>
      <c r="D382" s="5" t="str">
        <f t="shared" si="56"/>
        <v>513</v>
      </c>
      <c r="E382" s="1" t="s">
        <v>35</v>
      </c>
      <c r="F382" s="1" t="s">
        <v>81</v>
      </c>
      <c r="I382">
        <v>201208</v>
      </c>
      <c r="J382" t="str">
        <f t="shared" si="57"/>
        <v>2012</v>
      </c>
      <c r="K382" s="2">
        <v>6355.52</v>
      </c>
      <c r="L382">
        <f t="shared" si="58"/>
        <v>0</v>
      </c>
      <c r="M382" s="2">
        <f t="shared" si="59"/>
        <v>6355.52</v>
      </c>
      <c r="N382">
        <f t="shared" si="60"/>
        <v>0</v>
      </c>
      <c r="O382">
        <f t="shared" si="61"/>
        <v>6355.52</v>
      </c>
      <c r="P382" s="2" t="str">
        <f t="shared" si="62"/>
        <v>5135613 - GREEN RIVER UNIT 32012</v>
      </c>
    </row>
    <row r="383" spans="1:16" x14ac:dyDescent="0.25">
      <c r="A383" s="1" t="s">
        <v>5</v>
      </c>
      <c r="B383" s="1" t="s">
        <v>33</v>
      </c>
      <c r="C383" s="1" t="s">
        <v>12</v>
      </c>
      <c r="D383" s="5" t="str">
        <f t="shared" si="56"/>
        <v>513</v>
      </c>
      <c r="E383" s="1" t="s">
        <v>35</v>
      </c>
      <c r="F383" s="1" t="s">
        <v>81</v>
      </c>
      <c r="I383">
        <v>201209</v>
      </c>
      <c r="J383" t="str">
        <f t="shared" si="57"/>
        <v>2012</v>
      </c>
      <c r="K383" s="2">
        <v>18644.07</v>
      </c>
      <c r="L383">
        <f t="shared" si="58"/>
        <v>0</v>
      </c>
      <c r="M383" s="2">
        <f t="shared" si="59"/>
        <v>18644.07</v>
      </c>
      <c r="N383">
        <f t="shared" si="60"/>
        <v>0</v>
      </c>
      <c r="O383">
        <f t="shared" si="61"/>
        <v>18644.07</v>
      </c>
      <c r="P383" s="2" t="str">
        <f t="shared" si="62"/>
        <v>5135613 - GREEN RIVER UNIT 32012</v>
      </c>
    </row>
    <row r="384" spans="1:16" x14ac:dyDescent="0.25">
      <c r="A384" s="1" t="s">
        <v>5</v>
      </c>
      <c r="B384" s="1" t="s">
        <v>33</v>
      </c>
      <c r="C384" s="1" t="s">
        <v>12</v>
      </c>
      <c r="D384" s="5" t="str">
        <f t="shared" si="56"/>
        <v>513</v>
      </c>
      <c r="E384" s="1" t="s">
        <v>35</v>
      </c>
      <c r="F384" s="1" t="s">
        <v>81</v>
      </c>
      <c r="I384">
        <v>201210</v>
      </c>
      <c r="J384" t="str">
        <f t="shared" si="57"/>
        <v>2012</v>
      </c>
      <c r="K384" s="2">
        <v>30523.62</v>
      </c>
      <c r="L384">
        <f t="shared" si="58"/>
        <v>0</v>
      </c>
      <c r="M384" s="2">
        <f t="shared" si="59"/>
        <v>30523.62</v>
      </c>
      <c r="N384">
        <f t="shared" si="60"/>
        <v>0</v>
      </c>
      <c r="O384">
        <f t="shared" si="61"/>
        <v>30523.62</v>
      </c>
      <c r="P384" s="2" t="str">
        <f t="shared" si="62"/>
        <v>5135613 - GREEN RIVER UNIT 32012</v>
      </c>
    </row>
    <row r="385" spans="1:16" x14ac:dyDescent="0.25">
      <c r="A385" s="1" t="s">
        <v>5</v>
      </c>
      <c r="B385" s="1" t="s">
        <v>33</v>
      </c>
      <c r="C385" s="1" t="s">
        <v>12</v>
      </c>
      <c r="D385" s="5" t="str">
        <f t="shared" si="56"/>
        <v>513</v>
      </c>
      <c r="E385" s="1" t="s">
        <v>35</v>
      </c>
      <c r="F385" s="1" t="s">
        <v>81</v>
      </c>
      <c r="I385">
        <v>201211</v>
      </c>
      <c r="J385" t="str">
        <f t="shared" si="57"/>
        <v>2012</v>
      </c>
      <c r="K385" s="2">
        <v>88814.36</v>
      </c>
      <c r="L385">
        <f t="shared" si="58"/>
        <v>0</v>
      </c>
      <c r="M385" s="2">
        <f t="shared" si="59"/>
        <v>88814.36</v>
      </c>
      <c r="N385">
        <f t="shared" si="60"/>
        <v>0</v>
      </c>
      <c r="O385">
        <f t="shared" si="61"/>
        <v>88814.36</v>
      </c>
      <c r="P385" s="2" t="str">
        <f t="shared" si="62"/>
        <v>5135613 - GREEN RIVER UNIT 32012</v>
      </c>
    </row>
    <row r="386" spans="1:16" x14ac:dyDescent="0.25">
      <c r="A386" s="1" t="s">
        <v>5</v>
      </c>
      <c r="B386" s="1" t="s">
        <v>33</v>
      </c>
      <c r="C386" s="1" t="s">
        <v>12</v>
      </c>
      <c r="D386" s="5" t="str">
        <f t="shared" si="56"/>
        <v>513</v>
      </c>
      <c r="E386" s="1" t="s">
        <v>35</v>
      </c>
      <c r="F386" s="1" t="s">
        <v>81</v>
      </c>
      <c r="I386">
        <v>201212</v>
      </c>
      <c r="J386" t="str">
        <f t="shared" si="57"/>
        <v>2012</v>
      </c>
      <c r="K386" s="2">
        <v>90324.39</v>
      </c>
      <c r="L386">
        <f t="shared" si="58"/>
        <v>0</v>
      </c>
      <c r="M386" s="2">
        <f t="shared" si="59"/>
        <v>90324.39</v>
      </c>
      <c r="N386">
        <f t="shared" si="60"/>
        <v>0</v>
      </c>
      <c r="O386">
        <f t="shared" si="61"/>
        <v>90324.39</v>
      </c>
      <c r="P386" s="2" t="str">
        <f t="shared" si="62"/>
        <v>5135613 - GREEN RIVER UNIT 32012</v>
      </c>
    </row>
    <row r="387" spans="1:16" x14ac:dyDescent="0.25">
      <c r="A387" s="1" t="s">
        <v>5</v>
      </c>
      <c r="B387" s="1" t="s">
        <v>33</v>
      </c>
      <c r="C387" s="1" t="s">
        <v>12</v>
      </c>
      <c r="D387" s="5" t="str">
        <f t="shared" si="56"/>
        <v>513</v>
      </c>
      <c r="E387" s="1" t="s">
        <v>35</v>
      </c>
      <c r="F387" s="1" t="s">
        <v>81</v>
      </c>
      <c r="I387">
        <v>201301</v>
      </c>
      <c r="J387" t="str">
        <f t="shared" si="57"/>
        <v>2013</v>
      </c>
      <c r="K387" s="2">
        <v>442.49</v>
      </c>
      <c r="L387">
        <f t="shared" si="58"/>
        <v>0</v>
      </c>
      <c r="M387" s="2">
        <f t="shared" si="59"/>
        <v>442.49</v>
      </c>
      <c r="N387">
        <f t="shared" si="60"/>
        <v>0</v>
      </c>
      <c r="O387">
        <f t="shared" si="61"/>
        <v>442.49</v>
      </c>
      <c r="P387" s="2" t="str">
        <f t="shared" si="62"/>
        <v>5135613 - GREEN RIVER UNIT 32013</v>
      </c>
    </row>
    <row r="388" spans="1:16" x14ac:dyDescent="0.25">
      <c r="A388" s="1" t="s">
        <v>5</v>
      </c>
      <c r="B388" s="1" t="s">
        <v>33</v>
      </c>
      <c r="C388" s="1" t="s">
        <v>12</v>
      </c>
      <c r="D388" s="5" t="str">
        <f t="shared" si="56"/>
        <v>513</v>
      </c>
      <c r="E388" s="1" t="s">
        <v>35</v>
      </c>
      <c r="F388" s="1" t="s">
        <v>81</v>
      </c>
      <c r="I388">
        <v>201302</v>
      </c>
      <c r="J388" t="str">
        <f t="shared" si="57"/>
        <v>2013</v>
      </c>
      <c r="K388" s="2">
        <v>-2.4</v>
      </c>
      <c r="L388">
        <f t="shared" si="58"/>
        <v>0</v>
      </c>
      <c r="M388" s="2">
        <f t="shared" si="59"/>
        <v>-2.4</v>
      </c>
      <c r="N388">
        <f t="shared" si="60"/>
        <v>0</v>
      </c>
      <c r="O388">
        <f t="shared" si="61"/>
        <v>-2.4</v>
      </c>
      <c r="P388" s="2" t="str">
        <f t="shared" si="62"/>
        <v>5135613 - GREEN RIVER UNIT 32013</v>
      </c>
    </row>
    <row r="389" spans="1:16" x14ac:dyDescent="0.25">
      <c r="A389" s="1" t="s">
        <v>5</v>
      </c>
      <c r="B389" s="1" t="s">
        <v>33</v>
      </c>
      <c r="C389" s="1" t="s">
        <v>12</v>
      </c>
      <c r="D389" s="5" t="str">
        <f t="shared" si="56"/>
        <v>513</v>
      </c>
      <c r="E389" s="1" t="s">
        <v>35</v>
      </c>
      <c r="F389" s="1" t="s">
        <v>81</v>
      </c>
      <c r="I389">
        <v>201308</v>
      </c>
      <c r="J389" t="str">
        <f t="shared" si="57"/>
        <v>2013</v>
      </c>
      <c r="K389" s="2">
        <v>-375.32</v>
      </c>
      <c r="L389">
        <f t="shared" si="58"/>
        <v>0</v>
      </c>
      <c r="M389" s="2">
        <f t="shared" si="59"/>
        <v>-375.32</v>
      </c>
      <c r="N389">
        <f t="shared" si="60"/>
        <v>0</v>
      </c>
      <c r="O389">
        <f t="shared" si="61"/>
        <v>-375.32</v>
      </c>
      <c r="P389" s="2" t="str">
        <f t="shared" si="62"/>
        <v>5135613 - GREEN RIVER UNIT 32013</v>
      </c>
    </row>
    <row r="390" spans="1:16" x14ac:dyDescent="0.25">
      <c r="A390" s="1" t="s">
        <v>5</v>
      </c>
      <c r="B390" s="1" t="s">
        <v>33</v>
      </c>
      <c r="C390" s="1" t="s">
        <v>12</v>
      </c>
      <c r="D390" s="5" t="str">
        <f t="shared" si="56"/>
        <v>513</v>
      </c>
      <c r="E390" s="1" t="s">
        <v>35</v>
      </c>
      <c r="F390" s="1" t="s">
        <v>81</v>
      </c>
      <c r="I390">
        <v>201310</v>
      </c>
      <c r="J390" t="str">
        <f t="shared" si="57"/>
        <v>2013</v>
      </c>
      <c r="K390" s="2">
        <v>14293.93</v>
      </c>
      <c r="L390">
        <f t="shared" si="58"/>
        <v>0</v>
      </c>
      <c r="M390" s="2">
        <f t="shared" si="59"/>
        <v>14293.93</v>
      </c>
      <c r="N390">
        <f t="shared" si="60"/>
        <v>0</v>
      </c>
      <c r="O390">
        <f t="shared" si="61"/>
        <v>14293.93</v>
      </c>
      <c r="P390" s="2" t="str">
        <f t="shared" si="62"/>
        <v>5135613 - GREEN RIVER UNIT 32013</v>
      </c>
    </row>
    <row r="391" spans="1:16" x14ac:dyDescent="0.25">
      <c r="A391" s="1" t="s">
        <v>5</v>
      </c>
      <c r="B391" s="1" t="s">
        <v>33</v>
      </c>
      <c r="C391" s="1" t="s">
        <v>12</v>
      </c>
      <c r="D391" s="5" t="str">
        <f t="shared" si="56"/>
        <v>513</v>
      </c>
      <c r="E391" s="1" t="s">
        <v>35</v>
      </c>
      <c r="F391" s="1" t="s">
        <v>81</v>
      </c>
      <c r="I391">
        <v>201311</v>
      </c>
      <c r="J391" t="str">
        <f t="shared" si="57"/>
        <v>2013</v>
      </c>
      <c r="K391" s="2">
        <v>-10.5</v>
      </c>
      <c r="L391">
        <f t="shared" si="58"/>
        <v>0</v>
      </c>
      <c r="M391" s="2">
        <f t="shared" si="59"/>
        <v>-10.5</v>
      </c>
      <c r="N391">
        <f t="shared" si="60"/>
        <v>0</v>
      </c>
      <c r="O391">
        <f t="shared" si="61"/>
        <v>-10.5</v>
      </c>
      <c r="P391" s="2" t="str">
        <f t="shared" si="62"/>
        <v>5135613 - GREEN RIVER UNIT 32013</v>
      </c>
    </row>
    <row r="392" spans="1:16" x14ac:dyDescent="0.25">
      <c r="A392" s="1" t="s">
        <v>5</v>
      </c>
      <c r="B392" s="1" t="s">
        <v>33</v>
      </c>
      <c r="C392" s="1" t="s">
        <v>12</v>
      </c>
      <c r="D392" s="5" t="str">
        <f t="shared" si="56"/>
        <v>513</v>
      </c>
      <c r="E392" s="1" t="s">
        <v>35</v>
      </c>
      <c r="F392" s="1" t="s">
        <v>81</v>
      </c>
      <c r="I392">
        <v>201405</v>
      </c>
      <c r="J392" t="str">
        <f t="shared" si="57"/>
        <v>2014</v>
      </c>
      <c r="K392" s="2">
        <v>3966.25</v>
      </c>
      <c r="L392">
        <f t="shared" si="58"/>
        <v>0</v>
      </c>
      <c r="M392" s="2">
        <f t="shared" si="59"/>
        <v>3966.25</v>
      </c>
      <c r="N392">
        <f t="shared" si="60"/>
        <v>0</v>
      </c>
      <c r="O392">
        <f t="shared" si="61"/>
        <v>3966.25</v>
      </c>
      <c r="P392" s="2" t="str">
        <f t="shared" si="62"/>
        <v>5135613 - GREEN RIVER UNIT 32014</v>
      </c>
    </row>
    <row r="393" spans="1:16" x14ac:dyDescent="0.25">
      <c r="A393" s="1" t="s">
        <v>5</v>
      </c>
      <c r="B393" s="1" t="s">
        <v>33</v>
      </c>
      <c r="C393" s="1" t="s">
        <v>12</v>
      </c>
      <c r="D393" s="5" t="str">
        <f t="shared" si="56"/>
        <v>513</v>
      </c>
      <c r="E393" s="1" t="s">
        <v>35</v>
      </c>
      <c r="F393" s="1" t="s">
        <v>81</v>
      </c>
      <c r="I393">
        <v>201406</v>
      </c>
      <c r="J393" t="str">
        <f t="shared" si="57"/>
        <v>2014</v>
      </c>
      <c r="K393" s="2">
        <v>367.19</v>
      </c>
      <c r="L393">
        <f t="shared" si="58"/>
        <v>0</v>
      </c>
      <c r="M393" s="2">
        <f t="shared" si="59"/>
        <v>367.19</v>
      </c>
      <c r="N393">
        <f t="shared" si="60"/>
        <v>0</v>
      </c>
      <c r="O393">
        <f t="shared" si="61"/>
        <v>367.19</v>
      </c>
      <c r="P393" s="2" t="str">
        <f t="shared" si="62"/>
        <v>5135613 - GREEN RIVER UNIT 32014</v>
      </c>
    </row>
    <row r="394" spans="1:16" x14ac:dyDescent="0.25">
      <c r="A394" s="1" t="s">
        <v>5</v>
      </c>
      <c r="B394" s="1" t="s">
        <v>33</v>
      </c>
      <c r="C394" s="1" t="s">
        <v>12</v>
      </c>
      <c r="D394" s="5" t="str">
        <f t="shared" si="56"/>
        <v>513</v>
      </c>
      <c r="E394" s="1" t="s">
        <v>35</v>
      </c>
      <c r="F394" s="1" t="s">
        <v>81</v>
      </c>
      <c r="I394">
        <v>201407</v>
      </c>
      <c r="J394" t="str">
        <f t="shared" si="57"/>
        <v>2014</v>
      </c>
      <c r="K394" s="2">
        <v>5363.58</v>
      </c>
      <c r="L394">
        <f t="shared" si="58"/>
        <v>0</v>
      </c>
      <c r="M394" s="2">
        <f t="shared" si="59"/>
        <v>5363.58</v>
      </c>
      <c r="N394">
        <f t="shared" si="60"/>
        <v>0</v>
      </c>
      <c r="O394">
        <f t="shared" si="61"/>
        <v>5363.58</v>
      </c>
      <c r="P394" s="2" t="str">
        <f t="shared" si="62"/>
        <v>5135613 - GREEN RIVER UNIT 32014</v>
      </c>
    </row>
    <row r="395" spans="1:16" x14ac:dyDescent="0.25">
      <c r="A395" s="1" t="s">
        <v>5</v>
      </c>
      <c r="B395" s="1" t="s">
        <v>33</v>
      </c>
      <c r="C395" s="1" t="s">
        <v>12</v>
      </c>
      <c r="D395" s="5" t="str">
        <f t="shared" si="56"/>
        <v>513</v>
      </c>
      <c r="E395" s="1" t="s">
        <v>35</v>
      </c>
      <c r="F395" s="1" t="s">
        <v>81</v>
      </c>
      <c r="I395">
        <v>201408</v>
      </c>
      <c r="J395" t="str">
        <f t="shared" si="57"/>
        <v>2014</v>
      </c>
      <c r="K395" s="2">
        <v>-42.2</v>
      </c>
      <c r="L395">
        <f t="shared" si="58"/>
        <v>0</v>
      </c>
      <c r="M395" s="2">
        <f t="shared" si="59"/>
        <v>-42.2</v>
      </c>
      <c r="N395">
        <f t="shared" si="60"/>
        <v>0</v>
      </c>
      <c r="O395">
        <f t="shared" si="61"/>
        <v>-42.2</v>
      </c>
      <c r="P395" s="2" t="str">
        <f t="shared" si="62"/>
        <v>5135613 - GREEN RIVER UNIT 32014</v>
      </c>
    </row>
    <row r="396" spans="1:16" x14ac:dyDescent="0.25">
      <c r="A396" s="1" t="s">
        <v>5</v>
      </c>
      <c r="B396" s="1" t="s">
        <v>33</v>
      </c>
      <c r="C396" s="1" t="s">
        <v>12</v>
      </c>
      <c r="D396" s="5" t="str">
        <f t="shared" si="56"/>
        <v>513</v>
      </c>
      <c r="E396" s="1" t="s">
        <v>35</v>
      </c>
      <c r="F396" s="1" t="s">
        <v>81</v>
      </c>
      <c r="I396">
        <v>201409</v>
      </c>
      <c r="J396" t="str">
        <f t="shared" si="57"/>
        <v>2014</v>
      </c>
      <c r="K396" s="2">
        <v>25684.2</v>
      </c>
      <c r="L396">
        <f t="shared" si="58"/>
        <v>0</v>
      </c>
      <c r="M396" s="2">
        <f t="shared" si="59"/>
        <v>25684.2</v>
      </c>
      <c r="N396">
        <f t="shared" si="60"/>
        <v>0</v>
      </c>
      <c r="O396">
        <f t="shared" si="61"/>
        <v>25684.2</v>
      </c>
      <c r="P396" s="2" t="str">
        <f t="shared" si="62"/>
        <v>5135613 - GREEN RIVER UNIT 32014</v>
      </c>
    </row>
    <row r="397" spans="1:16" x14ac:dyDescent="0.25">
      <c r="A397" s="1" t="s">
        <v>5</v>
      </c>
      <c r="B397" s="1" t="s">
        <v>33</v>
      </c>
      <c r="C397" s="1" t="s">
        <v>12</v>
      </c>
      <c r="D397" s="5" t="str">
        <f t="shared" si="56"/>
        <v>513</v>
      </c>
      <c r="E397" s="1" t="s">
        <v>35</v>
      </c>
      <c r="F397" s="1" t="s">
        <v>81</v>
      </c>
      <c r="I397">
        <v>201410</v>
      </c>
      <c r="J397" t="str">
        <f t="shared" si="57"/>
        <v>2014</v>
      </c>
      <c r="K397" s="2">
        <v>39694.53</v>
      </c>
      <c r="L397">
        <f t="shared" si="58"/>
        <v>0</v>
      </c>
      <c r="M397" s="2">
        <f t="shared" si="59"/>
        <v>39694.53</v>
      </c>
      <c r="N397">
        <f t="shared" si="60"/>
        <v>0</v>
      </c>
      <c r="O397">
        <f t="shared" si="61"/>
        <v>39694.53</v>
      </c>
      <c r="P397" s="2" t="str">
        <f t="shared" si="62"/>
        <v>5135613 - GREEN RIVER UNIT 32014</v>
      </c>
    </row>
    <row r="398" spans="1:16" x14ac:dyDescent="0.25">
      <c r="A398" s="1" t="s">
        <v>5</v>
      </c>
      <c r="B398" s="1" t="s">
        <v>33</v>
      </c>
      <c r="C398" s="1" t="s">
        <v>12</v>
      </c>
      <c r="D398" s="5" t="str">
        <f t="shared" si="56"/>
        <v>513</v>
      </c>
      <c r="E398" s="1" t="s">
        <v>35</v>
      </c>
      <c r="F398" s="1" t="s">
        <v>81</v>
      </c>
      <c r="I398">
        <v>201411</v>
      </c>
      <c r="J398" t="str">
        <f t="shared" si="57"/>
        <v>2014</v>
      </c>
      <c r="K398" s="2">
        <v>14669.4</v>
      </c>
      <c r="L398">
        <f t="shared" si="58"/>
        <v>0</v>
      </c>
      <c r="M398" s="2">
        <f t="shared" si="59"/>
        <v>14669.4</v>
      </c>
      <c r="N398">
        <f t="shared" si="60"/>
        <v>0</v>
      </c>
      <c r="O398">
        <f t="shared" si="61"/>
        <v>14669.4</v>
      </c>
      <c r="P398" s="2" t="str">
        <f t="shared" si="62"/>
        <v>5135613 - GREEN RIVER UNIT 32014</v>
      </c>
    </row>
    <row r="399" spans="1:16" x14ac:dyDescent="0.25">
      <c r="A399" s="1" t="s">
        <v>5</v>
      </c>
      <c r="B399" s="1" t="s">
        <v>33</v>
      </c>
      <c r="C399" s="1" t="s">
        <v>12</v>
      </c>
      <c r="D399" s="5" t="str">
        <f t="shared" si="56"/>
        <v>513</v>
      </c>
      <c r="E399" s="1" t="s">
        <v>35</v>
      </c>
      <c r="F399" s="1" t="s">
        <v>81</v>
      </c>
      <c r="I399">
        <v>201412</v>
      </c>
      <c r="J399" t="str">
        <f t="shared" si="57"/>
        <v>2014</v>
      </c>
      <c r="K399" s="2">
        <v>-11.46</v>
      </c>
      <c r="L399">
        <f t="shared" si="58"/>
        <v>0</v>
      </c>
      <c r="M399" s="2">
        <f t="shared" si="59"/>
        <v>-11.46</v>
      </c>
      <c r="N399">
        <f t="shared" si="60"/>
        <v>0</v>
      </c>
      <c r="O399">
        <f t="shared" si="61"/>
        <v>-11.46</v>
      </c>
      <c r="P399" s="2" t="str">
        <f t="shared" si="62"/>
        <v>5135613 - GREEN RIVER UNIT 32014</v>
      </c>
    </row>
    <row r="400" spans="1:16" x14ac:dyDescent="0.25">
      <c r="A400" s="1" t="s">
        <v>5</v>
      </c>
      <c r="B400" s="1" t="s">
        <v>33</v>
      </c>
      <c r="C400" s="1" t="s">
        <v>12</v>
      </c>
      <c r="D400" s="5" t="str">
        <f t="shared" si="56"/>
        <v>513</v>
      </c>
      <c r="E400" s="1" t="s">
        <v>35</v>
      </c>
      <c r="F400" s="1" t="s">
        <v>81</v>
      </c>
      <c r="I400">
        <v>201502</v>
      </c>
      <c r="J400" t="str">
        <f t="shared" si="57"/>
        <v>2015</v>
      </c>
      <c r="K400" s="2">
        <v>8204.17</v>
      </c>
      <c r="L400">
        <f t="shared" si="58"/>
        <v>0</v>
      </c>
      <c r="M400" s="2">
        <f t="shared" si="59"/>
        <v>8204.17</v>
      </c>
      <c r="N400">
        <f t="shared" si="60"/>
        <v>0</v>
      </c>
      <c r="O400">
        <f t="shared" si="61"/>
        <v>8204.17</v>
      </c>
      <c r="P400" s="2" t="str">
        <f t="shared" si="62"/>
        <v>5135613 - GREEN RIVER UNIT 32015</v>
      </c>
    </row>
    <row r="401" spans="1:16" x14ac:dyDescent="0.25">
      <c r="A401" s="1" t="s">
        <v>5</v>
      </c>
      <c r="B401" s="1" t="s">
        <v>33</v>
      </c>
      <c r="C401" s="1" t="s">
        <v>12</v>
      </c>
      <c r="D401" s="5" t="str">
        <f t="shared" si="56"/>
        <v>513</v>
      </c>
      <c r="E401" s="1" t="s">
        <v>35</v>
      </c>
      <c r="F401" s="1" t="s">
        <v>81</v>
      </c>
      <c r="I401">
        <v>201503</v>
      </c>
      <c r="J401" t="str">
        <f t="shared" si="57"/>
        <v>2015</v>
      </c>
      <c r="K401" s="2">
        <v>-7.37</v>
      </c>
      <c r="L401">
        <f t="shared" si="58"/>
        <v>0</v>
      </c>
      <c r="M401" s="2">
        <f t="shared" si="59"/>
        <v>-7.37</v>
      </c>
      <c r="N401">
        <f t="shared" si="60"/>
        <v>0</v>
      </c>
      <c r="O401">
        <f t="shared" si="61"/>
        <v>-7.37</v>
      </c>
      <c r="P401" s="2" t="str">
        <f t="shared" si="62"/>
        <v>5135613 - GREEN RIVER UNIT 32015</v>
      </c>
    </row>
    <row r="402" spans="1:16" x14ac:dyDescent="0.25">
      <c r="A402" s="1" t="s">
        <v>5</v>
      </c>
      <c r="B402" s="1" t="s">
        <v>33</v>
      </c>
      <c r="C402" s="1" t="s">
        <v>12</v>
      </c>
      <c r="D402" s="5" t="str">
        <f t="shared" si="56"/>
        <v>513</v>
      </c>
      <c r="E402" s="1" t="s">
        <v>36</v>
      </c>
      <c r="F402" s="1" t="s">
        <v>81</v>
      </c>
      <c r="I402">
        <v>201202</v>
      </c>
      <c r="J402" t="str">
        <f t="shared" si="57"/>
        <v>2012</v>
      </c>
      <c r="K402" s="2">
        <v>181.26</v>
      </c>
      <c r="L402">
        <f t="shared" si="58"/>
        <v>0</v>
      </c>
      <c r="M402" s="2">
        <f t="shared" si="59"/>
        <v>181.26</v>
      </c>
      <c r="N402">
        <f t="shared" si="60"/>
        <v>0</v>
      </c>
      <c r="O402">
        <f t="shared" si="61"/>
        <v>181.26</v>
      </c>
      <c r="P402" s="2" t="str">
        <f t="shared" si="62"/>
        <v>5135614 - GREEN RIVER UNIT 42012</v>
      </c>
    </row>
    <row r="403" spans="1:16" x14ac:dyDescent="0.25">
      <c r="A403" s="1" t="s">
        <v>5</v>
      </c>
      <c r="B403" s="1" t="s">
        <v>33</v>
      </c>
      <c r="C403" s="1" t="s">
        <v>12</v>
      </c>
      <c r="D403" s="5" t="str">
        <f t="shared" si="56"/>
        <v>513</v>
      </c>
      <c r="E403" s="1" t="s">
        <v>36</v>
      </c>
      <c r="F403" s="1" t="s">
        <v>81</v>
      </c>
      <c r="I403">
        <v>201203</v>
      </c>
      <c r="J403" t="str">
        <f t="shared" si="57"/>
        <v>2012</v>
      </c>
      <c r="K403" s="2">
        <v>491.07</v>
      </c>
      <c r="L403">
        <f t="shared" si="58"/>
        <v>0</v>
      </c>
      <c r="M403" s="2">
        <f t="shared" si="59"/>
        <v>491.07</v>
      </c>
      <c r="N403">
        <f t="shared" si="60"/>
        <v>0</v>
      </c>
      <c r="O403">
        <f t="shared" si="61"/>
        <v>491.07</v>
      </c>
      <c r="P403" s="2" t="str">
        <f t="shared" si="62"/>
        <v>5135614 - GREEN RIVER UNIT 42012</v>
      </c>
    </row>
    <row r="404" spans="1:16" x14ac:dyDescent="0.25">
      <c r="A404" s="1" t="s">
        <v>5</v>
      </c>
      <c r="B404" s="1" t="s">
        <v>33</v>
      </c>
      <c r="C404" s="1" t="s">
        <v>12</v>
      </c>
      <c r="D404" s="5" t="str">
        <f t="shared" si="56"/>
        <v>513</v>
      </c>
      <c r="E404" s="1" t="s">
        <v>36</v>
      </c>
      <c r="F404" s="1" t="s">
        <v>81</v>
      </c>
      <c r="I404">
        <v>201204</v>
      </c>
      <c r="J404" t="str">
        <f t="shared" si="57"/>
        <v>2012</v>
      </c>
      <c r="K404" s="2">
        <v>1676.98</v>
      </c>
      <c r="L404">
        <f t="shared" si="58"/>
        <v>0</v>
      </c>
      <c r="M404" s="2">
        <f t="shared" si="59"/>
        <v>1676.98</v>
      </c>
      <c r="N404">
        <f t="shared" si="60"/>
        <v>0</v>
      </c>
      <c r="O404">
        <f t="shared" si="61"/>
        <v>1676.98</v>
      </c>
      <c r="P404" s="2" t="str">
        <f t="shared" si="62"/>
        <v>5135614 - GREEN RIVER UNIT 42012</v>
      </c>
    </row>
    <row r="405" spans="1:16" x14ac:dyDescent="0.25">
      <c r="A405" s="1" t="s">
        <v>5</v>
      </c>
      <c r="B405" s="1" t="s">
        <v>33</v>
      </c>
      <c r="C405" s="1" t="s">
        <v>12</v>
      </c>
      <c r="D405" s="5" t="str">
        <f t="shared" si="56"/>
        <v>513</v>
      </c>
      <c r="E405" s="1" t="s">
        <v>36</v>
      </c>
      <c r="F405" s="1" t="s">
        <v>81</v>
      </c>
      <c r="I405">
        <v>201205</v>
      </c>
      <c r="J405" t="str">
        <f t="shared" si="57"/>
        <v>2012</v>
      </c>
      <c r="K405" s="2">
        <v>7644.46</v>
      </c>
      <c r="L405">
        <f t="shared" si="58"/>
        <v>0</v>
      </c>
      <c r="M405" s="2">
        <f t="shared" si="59"/>
        <v>7644.46</v>
      </c>
      <c r="N405">
        <f t="shared" si="60"/>
        <v>0</v>
      </c>
      <c r="O405">
        <f t="shared" si="61"/>
        <v>7644.46</v>
      </c>
      <c r="P405" s="2" t="str">
        <f t="shared" si="62"/>
        <v>5135614 - GREEN RIVER UNIT 42012</v>
      </c>
    </row>
    <row r="406" spans="1:16" x14ac:dyDescent="0.25">
      <c r="A406" s="1" t="s">
        <v>5</v>
      </c>
      <c r="B406" s="1" t="s">
        <v>33</v>
      </c>
      <c r="C406" s="1" t="s">
        <v>12</v>
      </c>
      <c r="D406" s="5" t="str">
        <f t="shared" si="56"/>
        <v>513</v>
      </c>
      <c r="E406" s="1" t="s">
        <v>36</v>
      </c>
      <c r="F406" s="1" t="s">
        <v>81</v>
      </c>
      <c r="I406">
        <v>201206</v>
      </c>
      <c r="J406" t="str">
        <f t="shared" si="57"/>
        <v>2012</v>
      </c>
      <c r="K406" s="2">
        <v>13356.27</v>
      </c>
      <c r="L406">
        <f t="shared" si="58"/>
        <v>0</v>
      </c>
      <c r="M406" s="2">
        <f t="shared" si="59"/>
        <v>13356.27</v>
      </c>
      <c r="N406">
        <f t="shared" si="60"/>
        <v>0</v>
      </c>
      <c r="O406">
        <f t="shared" si="61"/>
        <v>13356.27</v>
      </c>
      <c r="P406" s="2" t="str">
        <f t="shared" si="62"/>
        <v>5135614 - GREEN RIVER UNIT 42012</v>
      </c>
    </row>
    <row r="407" spans="1:16" x14ac:dyDescent="0.25">
      <c r="A407" s="1" t="s">
        <v>5</v>
      </c>
      <c r="B407" s="1" t="s">
        <v>33</v>
      </c>
      <c r="C407" s="1" t="s">
        <v>12</v>
      </c>
      <c r="D407" s="5" t="str">
        <f t="shared" si="56"/>
        <v>513</v>
      </c>
      <c r="E407" s="1" t="s">
        <v>36</v>
      </c>
      <c r="F407" s="1" t="s">
        <v>81</v>
      </c>
      <c r="I407">
        <v>201207</v>
      </c>
      <c r="J407" t="str">
        <f t="shared" si="57"/>
        <v>2012</v>
      </c>
      <c r="K407" s="2">
        <v>-66.209999999999994</v>
      </c>
      <c r="L407">
        <f t="shared" si="58"/>
        <v>0</v>
      </c>
      <c r="M407" s="2">
        <f t="shared" si="59"/>
        <v>-66.209999999999994</v>
      </c>
      <c r="N407">
        <f t="shared" si="60"/>
        <v>0</v>
      </c>
      <c r="O407">
        <f t="shared" si="61"/>
        <v>-66.209999999999994</v>
      </c>
      <c r="P407" s="2" t="str">
        <f t="shared" si="62"/>
        <v>5135614 - GREEN RIVER UNIT 42012</v>
      </c>
    </row>
    <row r="408" spans="1:16" x14ac:dyDescent="0.25">
      <c r="A408" s="1" t="s">
        <v>5</v>
      </c>
      <c r="B408" s="1" t="s">
        <v>33</v>
      </c>
      <c r="C408" s="1" t="s">
        <v>12</v>
      </c>
      <c r="D408" s="5" t="str">
        <f t="shared" si="56"/>
        <v>513</v>
      </c>
      <c r="E408" s="1" t="s">
        <v>36</v>
      </c>
      <c r="F408" s="1" t="s">
        <v>81</v>
      </c>
      <c r="I408">
        <v>201301</v>
      </c>
      <c r="J408" t="str">
        <f t="shared" si="57"/>
        <v>2013</v>
      </c>
      <c r="K408" s="2">
        <v>5966.39</v>
      </c>
      <c r="L408">
        <f t="shared" si="58"/>
        <v>0</v>
      </c>
      <c r="M408" s="2">
        <f t="shared" si="59"/>
        <v>5966.39</v>
      </c>
      <c r="N408">
        <f t="shared" si="60"/>
        <v>0</v>
      </c>
      <c r="O408">
        <f t="shared" si="61"/>
        <v>5966.39</v>
      </c>
      <c r="P408" s="2" t="str">
        <f t="shared" si="62"/>
        <v>5135614 - GREEN RIVER UNIT 42013</v>
      </c>
    </row>
    <row r="409" spans="1:16" x14ac:dyDescent="0.25">
      <c r="A409" s="1" t="s">
        <v>5</v>
      </c>
      <c r="B409" s="1" t="s">
        <v>33</v>
      </c>
      <c r="C409" s="1" t="s">
        <v>12</v>
      </c>
      <c r="D409" s="5" t="str">
        <f t="shared" si="56"/>
        <v>513</v>
      </c>
      <c r="E409" s="1" t="s">
        <v>36</v>
      </c>
      <c r="F409" s="1" t="s">
        <v>81</v>
      </c>
      <c r="I409">
        <v>201302</v>
      </c>
      <c r="J409" t="str">
        <f t="shared" si="57"/>
        <v>2013</v>
      </c>
      <c r="K409" s="2">
        <v>4166.78</v>
      </c>
      <c r="L409">
        <f t="shared" si="58"/>
        <v>0</v>
      </c>
      <c r="M409" s="2">
        <f t="shared" si="59"/>
        <v>4166.78</v>
      </c>
      <c r="N409">
        <f t="shared" si="60"/>
        <v>0</v>
      </c>
      <c r="O409">
        <f t="shared" si="61"/>
        <v>4166.78</v>
      </c>
      <c r="P409" s="2" t="str">
        <f t="shared" si="62"/>
        <v>5135614 - GREEN RIVER UNIT 42013</v>
      </c>
    </row>
    <row r="410" spans="1:16" x14ac:dyDescent="0.25">
      <c r="A410" s="1" t="s">
        <v>5</v>
      </c>
      <c r="B410" s="1" t="s">
        <v>33</v>
      </c>
      <c r="C410" s="1" t="s">
        <v>12</v>
      </c>
      <c r="D410" s="5" t="str">
        <f t="shared" si="56"/>
        <v>513</v>
      </c>
      <c r="E410" s="1" t="s">
        <v>36</v>
      </c>
      <c r="F410" s="1" t="s">
        <v>81</v>
      </c>
      <c r="I410">
        <v>201303</v>
      </c>
      <c r="J410" t="str">
        <f t="shared" si="57"/>
        <v>2013</v>
      </c>
      <c r="K410" s="2">
        <v>7104.46</v>
      </c>
      <c r="L410">
        <f t="shared" si="58"/>
        <v>0</v>
      </c>
      <c r="M410" s="2">
        <f t="shared" si="59"/>
        <v>7104.46</v>
      </c>
      <c r="N410">
        <f t="shared" si="60"/>
        <v>0</v>
      </c>
      <c r="O410">
        <f t="shared" si="61"/>
        <v>7104.46</v>
      </c>
      <c r="P410" s="2" t="str">
        <f t="shared" si="62"/>
        <v>5135614 - GREEN RIVER UNIT 42013</v>
      </c>
    </row>
    <row r="411" spans="1:16" x14ac:dyDescent="0.25">
      <c r="A411" s="1" t="s">
        <v>5</v>
      </c>
      <c r="B411" s="1" t="s">
        <v>33</v>
      </c>
      <c r="C411" s="1" t="s">
        <v>12</v>
      </c>
      <c r="D411" s="5" t="str">
        <f t="shared" si="56"/>
        <v>513</v>
      </c>
      <c r="E411" s="1" t="s">
        <v>36</v>
      </c>
      <c r="F411" s="1" t="s">
        <v>81</v>
      </c>
      <c r="I411">
        <v>201304</v>
      </c>
      <c r="J411" t="str">
        <f t="shared" si="57"/>
        <v>2013</v>
      </c>
      <c r="K411" s="2">
        <v>33947.06</v>
      </c>
      <c r="L411">
        <f t="shared" si="58"/>
        <v>0</v>
      </c>
      <c r="M411" s="2">
        <f t="shared" si="59"/>
        <v>33947.06</v>
      </c>
      <c r="N411">
        <f t="shared" si="60"/>
        <v>0</v>
      </c>
      <c r="O411">
        <f t="shared" si="61"/>
        <v>33947.06</v>
      </c>
      <c r="P411" s="2" t="str">
        <f t="shared" si="62"/>
        <v>5135614 - GREEN RIVER UNIT 42013</v>
      </c>
    </row>
    <row r="412" spans="1:16" x14ac:dyDescent="0.25">
      <c r="A412" s="1" t="s">
        <v>5</v>
      </c>
      <c r="B412" s="1" t="s">
        <v>33</v>
      </c>
      <c r="C412" s="1" t="s">
        <v>12</v>
      </c>
      <c r="D412" s="5" t="str">
        <f t="shared" si="56"/>
        <v>513</v>
      </c>
      <c r="E412" s="1" t="s">
        <v>36</v>
      </c>
      <c r="F412" s="1" t="s">
        <v>81</v>
      </c>
      <c r="I412">
        <v>201305</v>
      </c>
      <c r="J412" t="str">
        <f t="shared" si="57"/>
        <v>2013</v>
      </c>
      <c r="K412" s="2">
        <v>31490.38</v>
      </c>
      <c r="L412">
        <f t="shared" si="58"/>
        <v>0</v>
      </c>
      <c r="M412" s="2">
        <f t="shared" si="59"/>
        <v>31490.38</v>
      </c>
      <c r="N412">
        <f t="shared" si="60"/>
        <v>0</v>
      </c>
      <c r="O412">
        <f t="shared" si="61"/>
        <v>31490.38</v>
      </c>
      <c r="P412" s="2" t="str">
        <f t="shared" si="62"/>
        <v>5135614 - GREEN RIVER UNIT 42013</v>
      </c>
    </row>
    <row r="413" spans="1:16" x14ac:dyDescent="0.25">
      <c r="A413" s="1" t="s">
        <v>5</v>
      </c>
      <c r="B413" s="1" t="s">
        <v>33</v>
      </c>
      <c r="C413" s="1" t="s">
        <v>12</v>
      </c>
      <c r="D413" s="5" t="str">
        <f t="shared" si="56"/>
        <v>513</v>
      </c>
      <c r="E413" s="1" t="s">
        <v>36</v>
      </c>
      <c r="F413" s="1" t="s">
        <v>81</v>
      </c>
      <c r="I413">
        <v>201402</v>
      </c>
      <c r="J413" t="str">
        <f t="shared" si="57"/>
        <v>2014</v>
      </c>
      <c r="K413" s="2">
        <v>806.6</v>
      </c>
      <c r="L413">
        <f t="shared" si="58"/>
        <v>0</v>
      </c>
      <c r="M413" s="2">
        <f t="shared" si="59"/>
        <v>806.6</v>
      </c>
      <c r="N413">
        <f t="shared" si="60"/>
        <v>0</v>
      </c>
      <c r="O413">
        <f t="shared" si="61"/>
        <v>806.6</v>
      </c>
      <c r="P413" s="2" t="str">
        <f t="shared" si="62"/>
        <v>5135614 - GREEN RIVER UNIT 42014</v>
      </c>
    </row>
    <row r="414" spans="1:16" x14ac:dyDescent="0.25">
      <c r="A414" s="1" t="s">
        <v>5</v>
      </c>
      <c r="B414" s="1" t="s">
        <v>33</v>
      </c>
      <c r="C414" s="1" t="s">
        <v>12</v>
      </c>
      <c r="D414" s="5" t="str">
        <f t="shared" si="56"/>
        <v>513</v>
      </c>
      <c r="E414" s="1" t="s">
        <v>36</v>
      </c>
      <c r="F414" s="1" t="s">
        <v>81</v>
      </c>
      <c r="I414">
        <v>201404</v>
      </c>
      <c r="J414" t="str">
        <f t="shared" si="57"/>
        <v>2014</v>
      </c>
      <c r="K414" s="2">
        <v>32182.12</v>
      </c>
      <c r="L414">
        <f t="shared" si="58"/>
        <v>0</v>
      </c>
      <c r="M414" s="2">
        <f t="shared" si="59"/>
        <v>32182.12</v>
      </c>
      <c r="N414">
        <f t="shared" si="60"/>
        <v>0</v>
      </c>
      <c r="O414">
        <f t="shared" si="61"/>
        <v>32182.12</v>
      </c>
      <c r="P414" s="2" t="str">
        <f t="shared" si="62"/>
        <v>5135614 - GREEN RIVER UNIT 42014</v>
      </c>
    </row>
    <row r="415" spans="1:16" x14ac:dyDescent="0.25">
      <c r="A415" s="1" t="s">
        <v>5</v>
      </c>
      <c r="B415" s="1" t="s">
        <v>33</v>
      </c>
      <c r="C415" s="1" t="s">
        <v>12</v>
      </c>
      <c r="D415" s="5" t="str">
        <f t="shared" si="56"/>
        <v>513</v>
      </c>
      <c r="E415" s="1" t="s">
        <v>36</v>
      </c>
      <c r="F415" s="1" t="s">
        <v>81</v>
      </c>
      <c r="I415">
        <v>201405</v>
      </c>
      <c r="J415" t="str">
        <f t="shared" si="57"/>
        <v>2014</v>
      </c>
      <c r="K415" s="2">
        <v>34957.69</v>
      </c>
      <c r="L415">
        <f t="shared" si="58"/>
        <v>0</v>
      </c>
      <c r="M415" s="2">
        <f t="shared" si="59"/>
        <v>34957.69</v>
      </c>
      <c r="N415">
        <f t="shared" si="60"/>
        <v>0</v>
      </c>
      <c r="O415">
        <f t="shared" si="61"/>
        <v>34957.69</v>
      </c>
      <c r="P415" s="2" t="str">
        <f t="shared" si="62"/>
        <v>5135614 - GREEN RIVER UNIT 42014</v>
      </c>
    </row>
    <row r="416" spans="1:16" x14ac:dyDescent="0.25">
      <c r="A416" s="1" t="s">
        <v>5</v>
      </c>
      <c r="B416" s="1" t="s">
        <v>33</v>
      </c>
      <c r="C416" s="1" t="s">
        <v>12</v>
      </c>
      <c r="D416" s="5" t="str">
        <f t="shared" si="56"/>
        <v>513</v>
      </c>
      <c r="E416" s="1" t="s">
        <v>36</v>
      </c>
      <c r="F416" s="1" t="s">
        <v>81</v>
      </c>
      <c r="I416">
        <v>201406</v>
      </c>
      <c r="J416" t="str">
        <f t="shared" si="57"/>
        <v>2014</v>
      </c>
      <c r="K416" s="2">
        <v>416.43</v>
      </c>
      <c r="L416">
        <f t="shared" si="58"/>
        <v>0</v>
      </c>
      <c r="M416" s="2">
        <f t="shared" si="59"/>
        <v>416.43</v>
      </c>
      <c r="N416">
        <f t="shared" si="60"/>
        <v>0</v>
      </c>
      <c r="O416">
        <f t="shared" si="61"/>
        <v>416.43</v>
      </c>
      <c r="P416" s="2" t="str">
        <f t="shared" si="62"/>
        <v>5135614 - GREEN RIVER UNIT 42014</v>
      </c>
    </row>
    <row r="417" spans="1:16" x14ac:dyDescent="0.25">
      <c r="A417" s="1" t="s">
        <v>5</v>
      </c>
      <c r="B417" s="1" t="s">
        <v>33</v>
      </c>
      <c r="C417" s="1" t="s">
        <v>12</v>
      </c>
      <c r="D417" s="5" t="str">
        <f t="shared" si="56"/>
        <v>513</v>
      </c>
      <c r="E417" s="1" t="s">
        <v>36</v>
      </c>
      <c r="F417" s="1" t="s">
        <v>81</v>
      </c>
      <c r="I417">
        <v>201503</v>
      </c>
      <c r="J417" t="str">
        <f t="shared" si="57"/>
        <v>2015</v>
      </c>
      <c r="K417" s="2">
        <v>1054.58</v>
      </c>
      <c r="L417">
        <f t="shared" si="58"/>
        <v>0</v>
      </c>
      <c r="M417" s="2">
        <f t="shared" si="59"/>
        <v>1054.58</v>
      </c>
      <c r="N417">
        <f t="shared" si="60"/>
        <v>0</v>
      </c>
      <c r="O417">
        <f t="shared" si="61"/>
        <v>1054.58</v>
      </c>
      <c r="P417" s="2" t="str">
        <f t="shared" si="62"/>
        <v>5135614 - GREEN RIVER UNIT 42015</v>
      </c>
    </row>
    <row r="418" spans="1:16" x14ac:dyDescent="0.25">
      <c r="A418" s="1" t="s">
        <v>5</v>
      </c>
      <c r="B418" s="1" t="s">
        <v>33</v>
      </c>
      <c r="C418" s="1" t="s">
        <v>12</v>
      </c>
      <c r="D418" s="5" t="str">
        <f t="shared" si="56"/>
        <v>513</v>
      </c>
      <c r="E418" s="1" t="s">
        <v>36</v>
      </c>
      <c r="F418" s="1" t="s">
        <v>81</v>
      </c>
      <c r="I418">
        <v>201504</v>
      </c>
      <c r="J418" t="str">
        <f t="shared" si="57"/>
        <v>2015</v>
      </c>
      <c r="K418" s="2">
        <v>13889.66</v>
      </c>
      <c r="L418">
        <f t="shared" si="58"/>
        <v>0</v>
      </c>
      <c r="M418" s="2">
        <f t="shared" si="59"/>
        <v>13889.66</v>
      </c>
      <c r="N418">
        <f t="shared" si="60"/>
        <v>0</v>
      </c>
      <c r="O418">
        <f t="shared" si="61"/>
        <v>13889.66</v>
      </c>
      <c r="P418" s="2" t="str">
        <f t="shared" si="62"/>
        <v>5135614 - GREEN RIVER UNIT 42015</v>
      </c>
    </row>
    <row r="419" spans="1:16" x14ac:dyDescent="0.25">
      <c r="A419" s="1" t="s">
        <v>5</v>
      </c>
      <c r="B419" s="1" t="s">
        <v>33</v>
      </c>
      <c r="C419" s="1" t="s">
        <v>12</v>
      </c>
      <c r="D419" s="5" t="str">
        <f t="shared" si="56"/>
        <v>513</v>
      </c>
      <c r="E419" s="1" t="s">
        <v>36</v>
      </c>
      <c r="F419" s="1" t="s">
        <v>81</v>
      </c>
      <c r="I419">
        <v>201505</v>
      </c>
      <c r="J419" t="str">
        <f t="shared" si="57"/>
        <v>2015</v>
      </c>
      <c r="K419" s="2">
        <v>20949.53</v>
      </c>
      <c r="L419">
        <f t="shared" si="58"/>
        <v>0</v>
      </c>
      <c r="M419" s="2">
        <f t="shared" si="59"/>
        <v>20949.53</v>
      </c>
      <c r="N419">
        <f t="shared" si="60"/>
        <v>0</v>
      </c>
      <c r="O419">
        <f t="shared" si="61"/>
        <v>20949.53</v>
      </c>
      <c r="P419" s="2" t="str">
        <f t="shared" si="62"/>
        <v>5135614 - GREEN RIVER UNIT 42015</v>
      </c>
    </row>
    <row r="420" spans="1:16" x14ac:dyDescent="0.25">
      <c r="A420" s="1" t="s">
        <v>5</v>
      </c>
      <c r="B420" s="1" t="s">
        <v>33</v>
      </c>
      <c r="C420" s="1" t="s">
        <v>12</v>
      </c>
      <c r="D420" s="5" t="str">
        <f t="shared" si="56"/>
        <v>513</v>
      </c>
      <c r="E420" s="1" t="s">
        <v>36</v>
      </c>
      <c r="F420" s="1" t="s">
        <v>81</v>
      </c>
      <c r="I420">
        <v>201506</v>
      </c>
      <c r="J420" t="str">
        <f t="shared" si="57"/>
        <v>2015</v>
      </c>
      <c r="K420" s="2">
        <v>1693.97</v>
      </c>
      <c r="L420">
        <f t="shared" si="58"/>
        <v>0</v>
      </c>
      <c r="M420" s="2">
        <f t="shared" si="59"/>
        <v>1693.97</v>
      </c>
      <c r="N420">
        <f t="shared" si="60"/>
        <v>0</v>
      </c>
      <c r="O420">
        <f t="shared" si="61"/>
        <v>1693.97</v>
      </c>
      <c r="P420" s="2" t="str">
        <f t="shared" si="62"/>
        <v>5135614 - GREEN RIVER UNIT 42015</v>
      </c>
    </row>
    <row r="421" spans="1:16" x14ac:dyDescent="0.25">
      <c r="A421" s="1" t="s">
        <v>5</v>
      </c>
      <c r="B421" s="1" t="s">
        <v>33</v>
      </c>
      <c r="C421" s="1" t="s">
        <v>12</v>
      </c>
      <c r="D421" s="5" t="str">
        <f t="shared" si="56"/>
        <v>513</v>
      </c>
      <c r="E421" s="1" t="s">
        <v>36</v>
      </c>
      <c r="F421" s="1" t="s">
        <v>81</v>
      </c>
      <c r="I421">
        <v>201507</v>
      </c>
      <c r="J421" t="str">
        <f t="shared" si="57"/>
        <v>2015</v>
      </c>
      <c r="K421" s="2">
        <v>44.34</v>
      </c>
      <c r="L421">
        <f t="shared" si="58"/>
        <v>0</v>
      </c>
      <c r="M421" s="2">
        <f t="shared" si="59"/>
        <v>44.34</v>
      </c>
      <c r="N421">
        <f t="shared" si="60"/>
        <v>0</v>
      </c>
      <c r="O421">
        <f t="shared" si="61"/>
        <v>44.34</v>
      </c>
      <c r="P421" s="2" t="str">
        <f t="shared" si="62"/>
        <v>5135614 - GREEN RIVER UNIT 42015</v>
      </c>
    </row>
    <row r="422" spans="1:16" x14ac:dyDescent="0.25">
      <c r="A422" s="1" t="s">
        <v>5</v>
      </c>
      <c r="B422" s="1" t="s">
        <v>33</v>
      </c>
      <c r="C422" s="1" t="s">
        <v>12</v>
      </c>
      <c r="D422" s="5" t="str">
        <f t="shared" si="56"/>
        <v>513</v>
      </c>
      <c r="E422" s="1" t="s">
        <v>35</v>
      </c>
      <c r="F422" s="1" t="s">
        <v>81</v>
      </c>
      <c r="I422">
        <v>201205</v>
      </c>
      <c r="J422" t="str">
        <f t="shared" si="57"/>
        <v>2012</v>
      </c>
      <c r="K422" s="2">
        <v>761.73</v>
      </c>
      <c r="L422">
        <f t="shared" si="58"/>
        <v>0</v>
      </c>
      <c r="M422" s="2">
        <f t="shared" si="59"/>
        <v>761.73</v>
      </c>
      <c r="N422">
        <f t="shared" si="60"/>
        <v>0</v>
      </c>
      <c r="O422">
        <f t="shared" si="61"/>
        <v>761.73</v>
      </c>
      <c r="P422" s="2" t="str">
        <f t="shared" si="62"/>
        <v>5135613 - GREEN RIVER UNIT 32012</v>
      </c>
    </row>
    <row r="423" spans="1:16" x14ac:dyDescent="0.25">
      <c r="A423" s="1" t="s">
        <v>5</v>
      </c>
      <c r="B423" s="1" t="s">
        <v>33</v>
      </c>
      <c r="C423" s="1" t="s">
        <v>12</v>
      </c>
      <c r="D423" s="5" t="str">
        <f t="shared" si="56"/>
        <v>513</v>
      </c>
      <c r="E423" s="1" t="s">
        <v>35</v>
      </c>
      <c r="F423" s="1" t="s">
        <v>81</v>
      </c>
      <c r="I423">
        <v>201206</v>
      </c>
      <c r="J423" t="str">
        <f t="shared" si="57"/>
        <v>2012</v>
      </c>
      <c r="K423" s="2">
        <v>723.45</v>
      </c>
      <c r="L423">
        <f t="shared" si="58"/>
        <v>0</v>
      </c>
      <c r="M423" s="2">
        <f t="shared" si="59"/>
        <v>723.45</v>
      </c>
      <c r="N423">
        <f t="shared" si="60"/>
        <v>0</v>
      </c>
      <c r="O423">
        <f t="shared" si="61"/>
        <v>723.45</v>
      </c>
      <c r="P423" s="2" t="str">
        <f t="shared" si="62"/>
        <v>5135613 - GREEN RIVER UNIT 32012</v>
      </c>
    </row>
    <row r="424" spans="1:16" x14ac:dyDescent="0.25">
      <c r="A424" s="1" t="s">
        <v>5</v>
      </c>
      <c r="B424" s="1" t="s">
        <v>33</v>
      </c>
      <c r="C424" s="1" t="s">
        <v>12</v>
      </c>
      <c r="D424" s="5" t="str">
        <f t="shared" si="56"/>
        <v>513</v>
      </c>
      <c r="E424" s="1" t="s">
        <v>35</v>
      </c>
      <c r="F424" s="1" t="s">
        <v>81</v>
      </c>
      <c r="I424">
        <v>201211</v>
      </c>
      <c r="J424" t="str">
        <f t="shared" si="57"/>
        <v>2012</v>
      </c>
      <c r="K424" s="2">
        <v>7100</v>
      </c>
      <c r="L424">
        <f t="shared" si="58"/>
        <v>0</v>
      </c>
      <c r="M424" s="2">
        <f t="shared" si="59"/>
        <v>7100</v>
      </c>
      <c r="N424">
        <f t="shared" si="60"/>
        <v>0</v>
      </c>
      <c r="O424">
        <f t="shared" si="61"/>
        <v>7100</v>
      </c>
      <c r="P424" s="2" t="str">
        <f t="shared" si="62"/>
        <v>5135613 - GREEN RIVER UNIT 32012</v>
      </c>
    </row>
    <row r="425" spans="1:16" x14ac:dyDescent="0.25">
      <c r="A425" s="1" t="s">
        <v>5</v>
      </c>
      <c r="B425" s="1" t="s">
        <v>33</v>
      </c>
      <c r="C425" s="1" t="s">
        <v>12</v>
      </c>
      <c r="D425" s="5" t="str">
        <f t="shared" si="56"/>
        <v>513</v>
      </c>
      <c r="E425" s="1" t="s">
        <v>35</v>
      </c>
      <c r="F425" s="1" t="s">
        <v>81</v>
      </c>
      <c r="I425">
        <v>201212</v>
      </c>
      <c r="J425" t="str">
        <f t="shared" si="57"/>
        <v>2012</v>
      </c>
      <c r="K425" s="2">
        <v>0</v>
      </c>
      <c r="L425">
        <f t="shared" si="58"/>
        <v>0</v>
      </c>
      <c r="M425" s="2">
        <f t="shared" si="59"/>
        <v>0</v>
      </c>
      <c r="N425">
        <f t="shared" si="60"/>
        <v>0</v>
      </c>
      <c r="O425">
        <f t="shared" si="61"/>
        <v>0</v>
      </c>
      <c r="P425" s="2" t="str">
        <f t="shared" si="62"/>
        <v>5135613 - GREEN RIVER UNIT 32012</v>
      </c>
    </row>
    <row r="426" spans="1:16" x14ac:dyDescent="0.25">
      <c r="A426" s="1" t="s">
        <v>5</v>
      </c>
      <c r="B426" s="1" t="s">
        <v>33</v>
      </c>
      <c r="C426" s="1" t="s">
        <v>12</v>
      </c>
      <c r="D426" s="5" t="str">
        <f t="shared" si="56"/>
        <v>513</v>
      </c>
      <c r="E426" s="1" t="s">
        <v>36</v>
      </c>
      <c r="F426" s="1" t="s">
        <v>81</v>
      </c>
      <c r="I426">
        <v>201303</v>
      </c>
      <c r="J426" t="str">
        <f t="shared" si="57"/>
        <v>2013</v>
      </c>
      <c r="K426" s="2">
        <v>286.45</v>
      </c>
      <c r="L426">
        <f t="shared" si="58"/>
        <v>0</v>
      </c>
      <c r="M426" s="2">
        <f t="shared" si="59"/>
        <v>286.45</v>
      </c>
      <c r="N426">
        <f t="shared" si="60"/>
        <v>0</v>
      </c>
      <c r="O426">
        <f t="shared" si="61"/>
        <v>286.45</v>
      </c>
      <c r="P426" s="2" t="str">
        <f t="shared" si="62"/>
        <v>5135614 - GREEN RIVER UNIT 42013</v>
      </c>
    </row>
    <row r="427" spans="1:16" x14ac:dyDescent="0.25">
      <c r="A427" s="1" t="s">
        <v>5</v>
      </c>
      <c r="B427" s="1" t="s">
        <v>33</v>
      </c>
      <c r="C427" s="1" t="s">
        <v>12</v>
      </c>
      <c r="D427" s="5" t="str">
        <f t="shared" si="56"/>
        <v>513</v>
      </c>
      <c r="E427" s="1" t="s">
        <v>36</v>
      </c>
      <c r="F427" s="1" t="s">
        <v>81</v>
      </c>
      <c r="I427">
        <v>201304</v>
      </c>
      <c r="J427" t="str">
        <f t="shared" si="57"/>
        <v>2013</v>
      </c>
      <c r="K427" s="2">
        <v>9582.76</v>
      </c>
      <c r="L427">
        <f t="shared" si="58"/>
        <v>0</v>
      </c>
      <c r="M427" s="2">
        <f t="shared" si="59"/>
        <v>9582.76</v>
      </c>
      <c r="N427">
        <f t="shared" si="60"/>
        <v>0</v>
      </c>
      <c r="O427">
        <f t="shared" si="61"/>
        <v>9582.76</v>
      </c>
      <c r="P427" s="2" t="str">
        <f t="shared" si="62"/>
        <v>5135614 - GREEN RIVER UNIT 42013</v>
      </c>
    </row>
    <row r="428" spans="1:16" x14ac:dyDescent="0.25">
      <c r="A428" s="1" t="s">
        <v>5</v>
      </c>
      <c r="B428" s="1" t="s">
        <v>33</v>
      </c>
      <c r="C428" s="1" t="s">
        <v>12</v>
      </c>
      <c r="D428" s="5" t="str">
        <f t="shared" si="56"/>
        <v>513</v>
      </c>
      <c r="E428" s="1" t="s">
        <v>36</v>
      </c>
      <c r="F428" s="1" t="s">
        <v>81</v>
      </c>
      <c r="I428">
        <v>201305</v>
      </c>
      <c r="J428" t="str">
        <f t="shared" si="57"/>
        <v>2013</v>
      </c>
      <c r="K428" s="2">
        <v>3098</v>
      </c>
      <c r="L428">
        <f t="shared" si="58"/>
        <v>0</v>
      </c>
      <c r="M428" s="2">
        <f t="shared" si="59"/>
        <v>3098</v>
      </c>
      <c r="N428">
        <f t="shared" si="60"/>
        <v>0</v>
      </c>
      <c r="O428">
        <f t="shared" si="61"/>
        <v>3098</v>
      </c>
      <c r="P428" s="2" t="str">
        <f t="shared" si="62"/>
        <v>5135614 - GREEN RIVER UNIT 42013</v>
      </c>
    </row>
    <row r="429" spans="1:16" x14ac:dyDescent="0.25">
      <c r="A429" s="1" t="s">
        <v>5</v>
      </c>
      <c r="B429" s="1" t="s">
        <v>33</v>
      </c>
      <c r="C429" s="1" t="s">
        <v>12</v>
      </c>
      <c r="D429" s="5" t="str">
        <f t="shared" si="56"/>
        <v>513</v>
      </c>
      <c r="E429" s="1" t="s">
        <v>36</v>
      </c>
      <c r="F429" s="1" t="s">
        <v>81</v>
      </c>
      <c r="I429">
        <v>201310</v>
      </c>
      <c r="J429" t="str">
        <f t="shared" si="57"/>
        <v>2013</v>
      </c>
      <c r="K429" s="2">
        <v>9359.9500000000007</v>
      </c>
      <c r="L429">
        <f t="shared" si="58"/>
        <v>0</v>
      </c>
      <c r="M429" s="2">
        <f t="shared" si="59"/>
        <v>9359.9500000000007</v>
      </c>
      <c r="N429">
        <f t="shared" si="60"/>
        <v>0</v>
      </c>
      <c r="O429">
        <f t="shared" si="61"/>
        <v>9359.9500000000007</v>
      </c>
      <c r="P429" s="2" t="str">
        <f t="shared" si="62"/>
        <v>5135614 - GREEN RIVER UNIT 42013</v>
      </c>
    </row>
    <row r="430" spans="1:16" x14ac:dyDescent="0.25">
      <c r="A430" s="1" t="s">
        <v>5</v>
      </c>
      <c r="B430" s="1" t="s">
        <v>33</v>
      </c>
      <c r="C430" s="1" t="s">
        <v>12</v>
      </c>
      <c r="D430" s="5" t="str">
        <f t="shared" si="56"/>
        <v>513</v>
      </c>
      <c r="E430" s="1" t="s">
        <v>36</v>
      </c>
      <c r="F430" s="1" t="s">
        <v>81</v>
      </c>
      <c r="I430">
        <v>201311</v>
      </c>
      <c r="J430" t="str">
        <f t="shared" si="57"/>
        <v>2013</v>
      </c>
      <c r="K430" s="2">
        <v>369.48</v>
      </c>
      <c r="L430">
        <f t="shared" si="58"/>
        <v>0</v>
      </c>
      <c r="M430" s="2">
        <f t="shared" si="59"/>
        <v>369.48</v>
      </c>
      <c r="N430">
        <f t="shared" si="60"/>
        <v>0</v>
      </c>
      <c r="O430">
        <f t="shared" si="61"/>
        <v>369.48</v>
      </c>
      <c r="P430" s="2" t="str">
        <f t="shared" si="62"/>
        <v>5135614 - GREEN RIVER UNIT 42013</v>
      </c>
    </row>
    <row r="431" spans="1:16" x14ac:dyDescent="0.25">
      <c r="A431" s="1" t="s">
        <v>5</v>
      </c>
      <c r="B431" s="1" t="s">
        <v>33</v>
      </c>
      <c r="C431" s="1" t="s">
        <v>12</v>
      </c>
      <c r="D431" s="5" t="str">
        <f t="shared" si="56"/>
        <v>513</v>
      </c>
      <c r="E431" s="1" t="s">
        <v>35</v>
      </c>
      <c r="F431" s="1" t="s">
        <v>81</v>
      </c>
      <c r="I431">
        <v>201410</v>
      </c>
      <c r="J431" t="str">
        <f t="shared" si="57"/>
        <v>2014</v>
      </c>
      <c r="K431" s="2">
        <v>5762.54</v>
      </c>
      <c r="L431">
        <f t="shared" si="58"/>
        <v>0</v>
      </c>
      <c r="M431" s="2">
        <f t="shared" si="59"/>
        <v>5762.54</v>
      </c>
      <c r="N431">
        <f t="shared" si="60"/>
        <v>0</v>
      </c>
      <c r="O431">
        <f t="shared" si="61"/>
        <v>5762.54</v>
      </c>
      <c r="P431" s="2" t="str">
        <f t="shared" si="62"/>
        <v>5135613 - GREEN RIVER UNIT 32014</v>
      </c>
    </row>
    <row r="432" spans="1:16" x14ac:dyDescent="0.25">
      <c r="A432" s="1" t="s">
        <v>5</v>
      </c>
      <c r="B432" s="1" t="s">
        <v>33</v>
      </c>
      <c r="C432" s="1" t="s">
        <v>12</v>
      </c>
      <c r="D432" s="5" t="str">
        <f t="shared" si="56"/>
        <v>513</v>
      </c>
      <c r="E432" s="1" t="s">
        <v>35</v>
      </c>
      <c r="F432" s="1" t="s">
        <v>81</v>
      </c>
      <c r="I432">
        <v>201411</v>
      </c>
      <c r="J432" t="str">
        <f t="shared" si="57"/>
        <v>2014</v>
      </c>
      <c r="K432" s="2">
        <v>642.57000000000005</v>
      </c>
      <c r="L432">
        <f t="shared" si="58"/>
        <v>0</v>
      </c>
      <c r="M432" s="2">
        <f t="shared" si="59"/>
        <v>642.57000000000005</v>
      </c>
      <c r="N432">
        <f t="shared" si="60"/>
        <v>0</v>
      </c>
      <c r="O432">
        <f t="shared" si="61"/>
        <v>642.57000000000005</v>
      </c>
      <c r="P432" s="2" t="str">
        <f t="shared" si="62"/>
        <v>5135613 - GREEN RIVER UNIT 32014</v>
      </c>
    </row>
    <row r="433" spans="1:16" x14ac:dyDescent="0.25">
      <c r="A433" s="1" t="s">
        <v>5</v>
      </c>
      <c r="B433" s="1" t="s">
        <v>33</v>
      </c>
      <c r="C433" s="1" t="s">
        <v>12</v>
      </c>
      <c r="D433" s="5" t="str">
        <f t="shared" si="56"/>
        <v>513</v>
      </c>
      <c r="E433" s="11" t="s">
        <v>36</v>
      </c>
      <c r="F433" s="1" t="s">
        <v>81</v>
      </c>
      <c r="I433">
        <v>201412</v>
      </c>
      <c r="J433" t="str">
        <f t="shared" si="57"/>
        <v>2014</v>
      </c>
      <c r="K433" s="2">
        <v>23875.33</v>
      </c>
      <c r="L433">
        <f t="shared" si="58"/>
        <v>0</v>
      </c>
      <c r="M433" s="2">
        <f t="shared" si="59"/>
        <v>23875.33</v>
      </c>
      <c r="N433">
        <f t="shared" si="60"/>
        <v>0</v>
      </c>
      <c r="O433">
        <f t="shared" si="61"/>
        <v>23875.33</v>
      </c>
      <c r="P433" s="2" t="str">
        <f t="shared" si="62"/>
        <v>5135614 - GREEN RIVER UNIT 42014</v>
      </c>
    </row>
    <row r="434" spans="1:16" x14ac:dyDescent="0.25">
      <c r="A434" s="1" t="s">
        <v>5</v>
      </c>
      <c r="B434" s="1" t="s">
        <v>33</v>
      </c>
      <c r="C434" s="1" t="s">
        <v>12</v>
      </c>
      <c r="D434" s="5" t="str">
        <f t="shared" si="56"/>
        <v>513</v>
      </c>
      <c r="E434" s="1" t="s">
        <v>36</v>
      </c>
      <c r="F434" s="1" t="s">
        <v>81</v>
      </c>
      <c r="I434">
        <v>201504</v>
      </c>
      <c r="J434" t="str">
        <f t="shared" si="57"/>
        <v>2015</v>
      </c>
      <c r="K434" s="2">
        <v>363.83</v>
      </c>
      <c r="L434">
        <f t="shared" si="58"/>
        <v>0</v>
      </c>
      <c r="M434" s="2">
        <f t="shared" si="59"/>
        <v>363.83</v>
      </c>
      <c r="N434">
        <f t="shared" si="60"/>
        <v>0</v>
      </c>
      <c r="O434">
        <f t="shared" si="61"/>
        <v>363.83</v>
      </c>
      <c r="P434" s="2" t="str">
        <f t="shared" si="62"/>
        <v>5135614 - GREEN RIVER UNIT 42015</v>
      </c>
    </row>
    <row r="435" spans="1:16" x14ac:dyDescent="0.25">
      <c r="A435" s="1" t="s">
        <v>5</v>
      </c>
      <c r="B435" s="1" t="s">
        <v>33</v>
      </c>
      <c r="C435" s="1" t="s">
        <v>12</v>
      </c>
      <c r="D435" s="5" t="str">
        <f t="shared" si="56"/>
        <v>513</v>
      </c>
      <c r="E435" s="1" t="s">
        <v>36</v>
      </c>
      <c r="F435" s="1" t="s">
        <v>81</v>
      </c>
      <c r="I435">
        <v>201505</v>
      </c>
      <c r="J435" t="str">
        <f t="shared" si="57"/>
        <v>2015</v>
      </c>
      <c r="K435" s="2">
        <v>3986.59</v>
      </c>
      <c r="L435">
        <f t="shared" si="58"/>
        <v>0</v>
      </c>
      <c r="M435" s="2">
        <f t="shared" si="59"/>
        <v>3986.59</v>
      </c>
      <c r="N435">
        <f t="shared" si="60"/>
        <v>0</v>
      </c>
      <c r="O435">
        <f t="shared" si="61"/>
        <v>3986.59</v>
      </c>
      <c r="P435" s="2" t="str">
        <f t="shared" si="62"/>
        <v>5135614 - GREEN RIVER UNIT 42015</v>
      </c>
    </row>
    <row r="436" spans="1:16" x14ac:dyDescent="0.25">
      <c r="A436" s="1" t="s">
        <v>5</v>
      </c>
      <c r="B436" s="1" t="s">
        <v>33</v>
      </c>
      <c r="C436" s="1" t="s">
        <v>25</v>
      </c>
      <c r="D436" s="5" t="str">
        <f t="shared" si="56"/>
        <v>514</v>
      </c>
      <c r="E436" s="1" t="s">
        <v>36</v>
      </c>
      <c r="F436" s="1" t="s">
        <v>81</v>
      </c>
      <c r="I436">
        <v>201303</v>
      </c>
      <c r="J436" t="str">
        <f t="shared" si="57"/>
        <v>2013</v>
      </c>
      <c r="K436" s="2">
        <v>520.53</v>
      </c>
      <c r="L436">
        <f t="shared" si="58"/>
        <v>0</v>
      </c>
      <c r="M436" s="2">
        <f t="shared" si="59"/>
        <v>520.53</v>
      </c>
      <c r="N436">
        <f t="shared" si="60"/>
        <v>0</v>
      </c>
      <c r="O436">
        <f t="shared" si="61"/>
        <v>520.53</v>
      </c>
      <c r="P436" s="2" t="str">
        <f t="shared" si="62"/>
        <v>5145614 - GREEN RIVER UNIT 42013</v>
      </c>
    </row>
    <row r="437" spans="1:16" x14ac:dyDescent="0.25">
      <c r="A437" s="1" t="s">
        <v>5</v>
      </c>
      <c r="B437" s="1" t="s">
        <v>33</v>
      </c>
      <c r="C437" s="1" t="s">
        <v>25</v>
      </c>
      <c r="D437" s="5" t="str">
        <f t="shared" si="56"/>
        <v>514</v>
      </c>
      <c r="E437" s="1" t="s">
        <v>36</v>
      </c>
      <c r="F437" s="1" t="s">
        <v>81</v>
      </c>
      <c r="I437">
        <v>201304</v>
      </c>
      <c r="J437" t="str">
        <f t="shared" si="57"/>
        <v>2013</v>
      </c>
      <c r="K437" s="2">
        <v>986.74</v>
      </c>
      <c r="L437">
        <f t="shared" si="58"/>
        <v>0</v>
      </c>
      <c r="M437" s="2">
        <f t="shared" si="59"/>
        <v>986.74</v>
      </c>
      <c r="N437">
        <f t="shared" si="60"/>
        <v>0</v>
      </c>
      <c r="O437">
        <f t="shared" si="61"/>
        <v>986.74</v>
      </c>
      <c r="P437" s="2" t="str">
        <f t="shared" si="62"/>
        <v>5145614 - GREEN RIVER UNIT 42013</v>
      </c>
    </row>
    <row r="438" spans="1:16" x14ac:dyDescent="0.25">
      <c r="A438" s="1" t="s">
        <v>5</v>
      </c>
      <c r="B438" s="1" t="s">
        <v>33</v>
      </c>
      <c r="C438" s="1" t="s">
        <v>25</v>
      </c>
      <c r="D438" s="5" t="str">
        <f t="shared" ref="D438:D501" si="63">LEFT(C438,3)</f>
        <v>514</v>
      </c>
      <c r="E438" s="1" t="s">
        <v>36</v>
      </c>
      <c r="F438" s="1" t="s">
        <v>81</v>
      </c>
      <c r="I438">
        <v>201305</v>
      </c>
      <c r="J438" t="str">
        <f t="shared" ref="J438:J501" si="64">LEFT(I438,4)</f>
        <v>2013</v>
      </c>
      <c r="K438" s="2">
        <v>16660.54</v>
      </c>
      <c r="L438">
        <f t="shared" ref="L438:L501" si="65">IF(LEFT(E438,4)="0311",(K438*-0.25),IF(LEFT(E438,4)="0321",(K438*-0.25),0))</f>
        <v>0</v>
      </c>
      <c r="M438" s="2">
        <f t="shared" ref="M438:M501" si="66">+K438+L438</f>
        <v>16660.54</v>
      </c>
      <c r="N438">
        <f t="shared" ref="N438:N501" si="67">IF(F438="LGE",M438,0)+IF(F438="Joint",M438*G438,0)</f>
        <v>0</v>
      </c>
      <c r="O438">
        <f t="shared" ref="O438:O501" si="68">IF(F438="KU",M438,0)+IF(F438="Joint",M438*H438,0)</f>
        <v>16660.54</v>
      </c>
      <c r="P438" s="2" t="str">
        <f t="shared" ref="P438:P501" si="69">D438&amp;E438&amp;J438</f>
        <v>5145614 - GREEN RIVER UNIT 42013</v>
      </c>
    </row>
    <row r="439" spans="1:16" x14ac:dyDescent="0.25">
      <c r="A439" s="1" t="s">
        <v>5</v>
      </c>
      <c r="B439" s="1" t="s">
        <v>33</v>
      </c>
      <c r="C439" s="1" t="s">
        <v>25</v>
      </c>
      <c r="D439" s="5" t="str">
        <f t="shared" si="63"/>
        <v>514</v>
      </c>
      <c r="E439" s="1" t="s">
        <v>36</v>
      </c>
      <c r="F439" s="1" t="s">
        <v>81</v>
      </c>
      <c r="I439">
        <v>201404</v>
      </c>
      <c r="J439" t="str">
        <f t="shared" si="64"/>
        <v>2014</v>
      </c>
      <c r="K439" s="2">
        <v>2983.57</v>
      </c>
      <c r="L439">
        <f t="shared" si="65"/>
        <v>0</v>
      </c>
      <c r="M439" s="2">
        <f t="shared" si="66"/>
        <v>2983.57</v>
      </c>
      <c r="N439">
        <f t="shared" si="67"/>
        <v>0</v>
      </c>
      <c r="O439">
        <f t="shared" si="68"/>
        <v>2983.57</v>
      </c>
      <c r="P439" s="2" t="str">
        <f t="shared" si="69"/>
        <v>5145614 - GREEN RIVER UNIT 42014</v>
      </c>
    </row>
    <row r="440" spans="1:16" x14ac:dyDescent="0.25">
      <c r="A440" s="1" t="s">
        <v>5</v>
      </c>
      <c r="B440" s="1" t="s">
        <v>33</v>
      </c>
      <c r="C440" s="1" t="s">
        <v>25</v>
      </c>
      <c r="D440" s="5" t="str">
        <f t="shared" si="63"/>
        <v>514</v>
      </c>
      <c r="E440" s="1" t="s">
        <v>36</v>
      </c>
      <c r="F440" s="1" t="s">
        <v>81</v>
      </c>
      <c r="I440">
        <v>201405</v>
      </c>
      <c r="J440" t="str">
        <f t="shared" si="64"/>
        <v>2014</v>
      </c>
      <c r="K440" s="2">
        <v>995.37</v>
      </c>
      <c r="L440">
        <f t="shared" si="65"/>
        <v>0</v>
      </c>
      <c r="M440" s="2">
        <f t="shared" si="66"/>
        <v>995.37</v>
      </c>
      <c r="N440">
        <f t="shared" si="67"/>
        <v>0</v>
      </c>
      <c r="O440">
        <f t="shared" si="68"/>
        <v>995.37</v>
      </c>
      <c r="P440" s="2" t="str">
        <f t="shared" si="69"/>
        <v>5145614 - GREEN RIVER UNIT 42014</v>
      </c>
    </row>
    <row r="441" spans="1:16" x14ac:dyDescent="0.25">
      <c r="A441" s="1" t="s">
        <v>5</v>
      </c>
      <c r="B441" s="1" t="s">
        <v>33</v>
      </c>
      <c r="C441" s="1" t="s">
        <v>25</v>
      </c>
      <c r="D441" s="5" t="str">
        <f t="shared" si="63"/>
        <v>514</v>
      </c>
      <c r="E441" s="1" t="s">
        <v>36</v>
      </c>
      <c r="F441" s="1" t="s">
        <v>81</v>
      </c>
      <c r="I441">
        <v>201406</v>
      </c>
      <c r="J441" t="str">
        <f t="shared" si="64"/>
        <v>2014</v>
      </c>
      <c r="K441" s="2">
        <v>-23.88</v>
      </c>
      <c r="L441">
        <f t="shared" si="65"/>
        <v>0</v>
      </c>
      <c r="M441" s="2">
        <f t="shared" si="66"/>
        <v>-23.88</v>
      </c>
      <c r="N441">
        <f t="shared" si="67"/>
        <v>0</v>
      </c>
      <c r="O441">
        <f t="shared" si="68"/>
        <v>-23.88</v>
      </c>
      <c r="P441" s="2" t="str">
        <f t="shared" si="69"/>
        <v>5145614 - GREEN RIVER UNIT 42014</v>
      </c>
    </row>
    <row r="442" spans="1:16" x14ac:dyDescent="0.25">
      <c r="A442" s="1" t="s">
        <v>5</v>
      </c>
      <c r="B442" s="1" t="s">
        <v>33</v>
      </c>
      <c r="C442" s="1" t="s">
        <v>25</v>
      </c>
      <c r="D442" s="5" t="str">
        <f t="shared" si="63"/>
        <v>514</v>
      </c>
      <c r="E442" s="1" t="s">
        <v>36</v>
      </c>
      <c r="F442" s="1" t="s">
        <v>81</v>
      </c>
      <c r="I442">
        <v>201505</v>
      </c>
      <c r="J442" t="str">
        <f t="shared" si="64"/>
        <v>2015</v>
      </c>
      <c r="K442" s="2">
        <v>566.29999999999995</v>
      </c>
      <c r="L442">
        <f t="shared" si="65"/>
        <v>0</v>
      </c>
      <c r="M442" s="2">
        <f t="shared" si="66"/>
        <v>566.29999999999995</v>
      </c>
      <c r="N442">
        <f t="shared" si="67"/>
        <v>0</v>
      </c>
      <c r="O442">
        <f t="shared" si="68"/>
        <v>566.29999999999995</v>
      </c>
      <c r="P442" s="2" t="str">
        <f t="shared" si="69"/>
        <v>5145614 - GREEN RIVER UNIT 42015</v>
      </c>
    </row>
    <row r="443" spans="1:16" x14ac:dyDescent="0.25">
      <c r="A443" s="1" t="s">
        <v>5</v>
      </c>
      <c r="B443" s="1" t="s">
        <v>33</v>
      </c>
      <c r="C443" s="1" t="s">
        <v>25</v>
      </c>
      <c r="D443" s="5" t="str">
        <f t="shared" si="63"/>
        <v>514</v>
      </c>
      <c r="E443" s="1" t="s">
        <v>36</v>
      </c>
      <c r="F443" s="1" t="s">
        <v>81</v>
      </c>
      <c r="I443">
        <v>201506</v>
      </c>
      <c r="J443" t="str">
        <f t="shared" si="64"/>
        <v>2015</v>
      </c>
      <c r="K443" s="2">
        <v>-3.48</v>
      </c>
      <c r="L443">
        <f t="shared" si="65"/>
        <v>0</v>
      </c>
      <c r="M443" s="2">
        <f t="shared" si="66"/>
        <v>-3.48</v>
      </c>
      <c r="N443">
        <f t="shared" si="67"/>
        <v>0</v>
      </c>
      <c r="O443">
        <f t="shared" si="68"/>
        <v>-3.48</v>
      </c>
      <c r="P443" s="2" t="str">
        <f t="shared" si="69"/>
        <v>5145614 - GREEN RIVER UNIT 42015</v>
      </c>
    </row>
    <row r="444" spans="1:16" x14ac:dyDescent="0.25">
      <c r="A444" s="1" t="s">
        <v>5</v>
      </c>
      <c r="B444" s="1" t="s">
        <v>33</v>
      </c>
      <c r="C444" s="1" t="s">
        <v>25</v>
      </c>
      <c r="D444" s="5" t="str">
        <f t="shared" si="63"/>
        <v>514</v>
      </c>
      <c r="E444" s="1" t="s">
        <v>35</v>
      </c>
      <c r="F444" s="1" t="s">
        <v>81</v>
      </c>
      <c r="I444">
        <v>201205</v>
      </c>
      <c r="J444" t="str">
        <f t="shared" si="64"/>
        <v>2012</v>
      </c>
      <c r="K444" s="2">
        <v>369.41</v>
      </c>
      <c r="L444">
        <f t="shared" si="65"/>
        <v>0</v>
      </c>
      <c r="M444" s="2">
        <f t="shared" si="66"/>
        <v>369.41</v>
      </c>
      <c r="N444">
        <f t="shared" si="67"/>
        <v>0</v>
      </c>
      <c r="O444">
        <f t="shared" si="68"/>
        <v>369.41</v>
      </c>
      <c r="P444" s="2" t="str">
        <f t="shared" si="69"/>
        <v>5145613 - GREEN RIVER UNIT 32012</v>
      </c>
    </row>
    <row r="445" spans="1:16" x14ac:dyDescent="0.25">
      <c r="A445" s="1" t="s">
        <v>5</v>
      </c>
      <c r="B445" s="1" t="s">
        <v>38</v>
      </c>
      <c r="C445" s="1" t="s">
        <v>7</v>
      </c>
      <c r="D445" s="5" t="str">
        <f t="shared" si="63"/>
        <v>511</v>
      </c>
      <c r="E445" s="1" t="s">
        <v>39</v>
      </c>
      <c r="F445" s="1" t="s">
        <v>81</v>
      </c>
      <c r="I445">
        <v>201502</v>
      </c>
      <c r="J445" t="str">
        <f t="shared" si="64"/>
        <v>2015</v>
      </c>
      <c r="K445" s="2">
        <v>15828.95</v>
      </c>
      <c r="L445">
        <f t="shared" si="65"/>
        <v>0</v>
      </c>
      <c r="M445" s="2">
        <f t="shared" si="66"/>
        <v>15828.95</v>
      </c>
      <c r="N445">
        <f t="shared" si="67"/>
        <v>0</v>
      </c>
      <c r="O445">
        <f t="shared" si="68"/>
        <v>15828.95</v>
      </c>
      <c r="P445" s="2" t="str">
        <f t="shared" si="69"/>
        <v>5115620 - E W BROWN  COMMON - STEAM2015</v>
      </c>
    </row>
    <row r="446" spans="1:16" x14ac:dyDescent="0.25">
      <c r="A446" s="1" t="s">
        <v>5</v>
      </c>
      <c r="B446" s="1" t="s">
        <v>38</v>
      </c>
      <c r="C446" s="1" t="s">
        <v>7</v>
      </c>
      <c r="D446" s="5" t="str">
        <f t="shared" si="63"/>
        <v>511</v>
      </c>
      <c r="E446" s="1" t="s">
        <v>39</v>
      </c>
      <c r="F446" s="1" t="s">
        <v>81</v>
      </c>
      <c r="I446">
        <v>201503</v>
      </c>
      <c r="J446" t="str">
        <f t="shared" si="64"/>
        <v>2015</v>
      </c>
      <c r="K446" s="2">
        <v>6802.24</v>
      </c>
      <c r="L446">
        <f t="shared" si="65"/>
        <v>0</v>
      </c>
      <c r="M446" s="2">
        <f t="shared" si="66"/>
        <v>6802.24</v>
      </c>
      <c r="N446">
        <f t="shared" si="67"/>
        <v>0</v>
      </c>
      <c r="O446">
        <f t="shared" si="68"/>
        <v>6802.24</v>
      </c>
      <c r="P446" s="2" t="str">
        <f t="shared" si="69"/>
        <v>5115620 - E W BROWN  COMMON - STEAM2015</v>
      </c>
    </row>
    <row r="447" spans="1:16" x14ac:dyDescent="0.25">
      <c r="A447" s="1" t="s">
        <v>5</v>
      </c>
      <c r="B447" s="1" t="s">
        <v>38</v>
      </c>
      <c r="C447" s="1" t="s">
        <v>7</v>
      </c>
      <c r="D447" s="5" t="str">
        <f t="shared" si="63"/>
        <v>511</v>
      </c>
      <c r="E447" s="1" t="s">
        <v>39</v>
      </c>
      <c r="F447" s="1" t="s">
        <v>81</v>
      </c>
      <c r="I447">
        <v>201504</v>
      </c>
      <c r="J447" t="str">
        <f t="shared" si="64"/>
        <v>2015</v>
      </c>
      <c r="K447" s="2">
        <v>714.87</v>
      </c>
      <c r="L447">
        <f t="shared" si="65"/>
        <v>0</v>
      </c>
      <c r="M447" s="2">
        <f t="shared" si="66"/>
        <v>714.87</v>
      </c>
      <c r="N447">
        <f t="shared" si="67"/>
        <v>0</v>
      </c>
      <c r="O447">
        <f t="shared" si="68"/>
        <v>714.87</v>
      </c>
      <c r="P447" s="2" t="str">
        <f t="shared" si="69"/>
        <v>5115620 - E W BROWN  COMMON - STEAM2015</v>
      </c>
    </row>
    <row r="448" spans="1:16" x14ac:dyDescent="0.25">
      <c r="A448" s="1" t="s">
        <v>5</v>
      </c>
      <c r="B448" s="1" t="s">
        <v>38</v>
      </c>
      <c r="C448" s="1" t="s">
        <v>7</v>
      </c>
      <c r="D448" s="5" t="str">
        <f t="shared" si="63"/>
        <v>511</v>
      </c>
      <c r="E448" s="1" t="s">
        <v>39</v>
      </c>
      <c r="F448" s="1" t="s">
        <v>81</v>
      </c>
      <c r="I448">
        <v>201505</v>
      </c>
      <c r="J448" t="str">
        <f t="shared" si="64"/>
        <v>2015</v>
      </c>
      <c r="K448" s="2">
        <v>2464.13</v>
      </c>
      <c r="L448">
        <f t="shared" si="65"/>
        <v>0</v>
      </c>
      <c r="M448" s="2">
        <f t="shared" si="66"/>
        <v>2464.13</v>
      </c>
      <c r="N448">
        <f t="shared" si="67"/>
        <v>0</v>
      </c>
      <c r="O448">
        <f t="shared" si="68"/>
        <v>2464.13</v>
      </c>
      <c r="P448" s="2" t="str">
        <f t="shared" si="69"/>
        <v>5115620 - E W BROWN  COMMON - STEAM2015</v>
      </c>
    </row>
    <row r="449" spans="1:16" x14ac:dyDescent="0.25">
      <c r="A449" s="1" t="s">
        <v>5</v>
      </c>
      <c r="B449" s="1" t="s">
        <v>38</v>
      </c>
      <c r="C449" s="1" t="s">
        <v>7</v>
      </c>
      <c r="D449" s="5" t="str">
        <f t="shared" si="63"/>
        <v>511</v>
      </c>
      <c r="E449" s="1" t="s">
        <v>39</v>
      </c>
      <c r="F449" s="1" t="s">
        <v>81</v>
      </c>
      <c r="I449">
        <v>201506</v>
      </c>
      <c r="J449" t="str">
        <f t="shared" si="64"/>
        <v>2015</v>
      </c>
      <c r="K449" s="2">
        <v>1758.05</v>
      </c>
      <c r="L449">
        <f t="shared" si="65"/>
        <v>0</v>
      </c>
      <c r="M449" s="2">
        <f t="shared" si="66"/>
        <v>1758.05</v>
      </c>
      <c r="N449">
        <f t="shared" si="67"/>
        <v>0</v>
      </c>
      <c r="O449">
        <f t="shared" si="68"/>
        <v>1758.05</v>
      </c>
      <c r="P449" s="2" t="str">
        <f t="shared" si="69"/>
        <v>5115620 - E W BROWN  COMMON - STEAM2015</v>
      </c>
    </row>
    <row r="450" spans="1:16" x14ac:dyDescent="0.25">
      <c r="A450" s="1" t="s">
        <v>5</v>
      </c>
      <c r="B450" s="1" t="s">
        <v>38</v>
      </c>
      <c r="C450" s="1" t="s">
        <v>7</v>
      </c>
      <c r="D450" s="5" t="str">
        <f t="shared" si="63"/>
        <v>511</v>
      </c>
      <c r="E450" s="1" t="s">
        <v>39</v>
      </c>
      <c r="F450" s="1" t="s">
        <v>81</v>
      </c>
      <c r="I450">
        <v>201507</v>
      </c>
      <c r="J450" t="str">
        <f t="shared" si="64"/>
        <v>2015</v>
      </c>
      <c r="K450" s="2">
        <v>2021.02</v>
      </c>
      <c r="L450">
        <f t="shared" si="65"/>
        <v>0</v>
      </c>
      <c r="M450" s="2">
        <f t="shared" si="66"/>
        <v>2021.02</v>
      </c>
      <c r="N450">
        <f t="shared" si="67"/>
        <v>0</v>
      </c>
      <c r="O450">
        <f t="shared" si="68"/>
        <v>2021.02</v>
      </c>
      <c r="P450" s="2" t="str">
        <f t="shared" si="69"/>
        <v>5115620 - E W BROWN  COMMON - STEAM2015</v>
      </c>
    </row>
    <row r="451" spans="1:16" x14ac:dyDescent="0.25">
      <c r="A451" s="1" t="s">
        <v>5</v>
      </c>
      <c r="B451" s="1" t="s">
        <v>38</v>
      </c>
      <c r="C451" s="1" t="s">
        <v>7</v>
      </c>
      <c r="D451" s="5" t="str">
        <f t="shared" si="63"/>
        <v>511</v>
      </c>
      <c r="E451" s="1" t="s">
        <v>39</v>
      </c>
      <c r="F451" s="1" t="s">
        <v>81</v>
      </c>
      <c r="I451">
        <v>201510</v>
      </c>
      <c r="J451" t="str">
        <f t="shared" si="64"/>
        <v>2015</v>
      </c>
      <c r="K451" s="2">
        <v>2619.65</v>
      </c>
      <c r="L451">
        <f t="shared" si="65"/>
        <v>0</v>
      </c>
      <c r="M451" s="2">
        <f t="shared" si="66"/>
        <v>2619.65</v>
      </c>
      <c r="N451">
        <f t="shared" si="67"/>
        <v>0</v>
      </c>
      <c r="O451">
        <f t="shared" si="68"/>
        <v>2619.65</v>
      </c>
      <c r="P451" s="2" t="str">
        <f t="shared" si="69"/>
        <v>5115620 - E W BROWN  COMMON - STEAM2015</v>
      </c>
    </row>
    <row r="452" spans="1:16" x14ac:dyDescent="0.25">
      <c r="A452" s="1" t="s">
        <v>5</v>
      </c>
      <c r="B452" s="1" t="s">
        <v>38</v>
      </c>
      <c r="C452" s="1" t="s">
        <v>7</v>
      </c>
      <c r="D452" s="5" t="str">
        <f t="shared" si="63"/>
        <v>511</v>
      </c>
      <c r="E452" s="1" t="s">
        <v>39</v>
      </c>
      <c r="F452" s="1" t="s">
        <v>81</v>
      </c>
      <c r="I452">
        <v>201512</v>
      </c>
      <c r="J452" t="str">
        <f t="shared" si="64"/>
        <v>2015</v>
      </c>
      <c r="K452" s="2">
        <v>216.15</v>
      </c>
      <c r="L452">
        <f t="shared" si="65"/>
        <v>0</v>
      </c>
      <c r="M452" s="2">
        <f t="shared" si="66"/>
        <v>216.15</v>
      </c>
      <c r="N452">
        <f t="shared" si="67"/>
        <v>0</v>
      </c>
      <c r="O452">
        <f t="shared" si="68"/>
        <v>216.15</v>
      </c>
      <c r="P452" s="2" t="str">
        <f t="shared" si="69"/>
        <v>5115620 - E W BROWN  COMMON - STEAM2015</v>
      </c>
    </row>
    <row r="453" spans="1:16" x14ac:dyDescent="0.25">
      <c r="A453" s="1" t="s">
        <v>5</v>
      </c>
      <c r="B453" s="1" t="s">
        <v>38</v>
      </c>
      <c r="C453" s="1" t="s">
        <v>7</v>
      </c>
      <c r="D453" s="5" t="str">
        <f t="shared" si="63"/>
        <v>511</v>
      </c>
      <c r="E453" s="1" t="s">
        <v>39</v>
      </c>
      <c r="F453" s="1" t="s">
        <v>81</v>
      </c>
      <c r="I453">
        <v>201601</v>
      </c>
      <c r="J453" t="str">
        <f t="shared" si="64"/>
        <v>2016</v>
      </c>
      <c r="K453" s="2">
        <v>2341.7399999999998</v>
      </c>
      <c r="L453">
        <f t="shared" si="65"/>
        <v>0</v>
      </c>
      <c r="M453" s="2">
        <f t="shared" si="66"/>
        <v>2341.7399999999998</v>
      </c>
      <c r="N453">
        <f t="shared" si="67"/>
        <v>0</v>
      </c>
      <c r="O453">
        <f t="shared" si="68"/>
        <v>2341.7399999999998</v>
      </c>
      <c r="P453" s="2" t="str">
        <f t="shared" si="69"/>
        <v>5115620 - E W BROWN  COMMON - STEAM2016</v>
      </c>
    </row>
    <row r="454" spans="1:16" x14ac:dyDescent="0.25">
      <c r="A454" s="1" t="s">
        <v>5</v>
      </c>
      <c r="B454" s="1" t="s">
        <v>38</v>
      </c>
      <c r="C454" s="1" t="s">
        <v>7</v>
      </c>
      <c r="D454" s="5" t="str">
        <f t="shared" si="63"/>
        <v>511</v>
      </c>
      <c r="E454" s="1" t="s">
        <v>39</v>
      </c>
      <c r="F454" s="1" t="s">
        <v>81</v>
      </c>
      <c r="I454">
        <v>201603</v>
      </c>
      <c r="J454" t="str">
        <f t="shared" si="64"/>
        <v>2016</v>
      </c>
      <c r="K454" s="2">
        <v>591.23</v>
      </c>
      <c r="L454">
        <f t="shared" si="65"/>
        <v>0</v>
      </c>
      <c r="M454" s="2">
        <f t="shared" si="66"/>
        <v>591.23</v>
      </c>
      <c r="N454">
        <f t="shared" si="67"/>
        <v>0</v>
      </c>
      <c r="O454">
        <f t="shared" si="68"/>
        <v>591.23</v>
      </c>
      <c r="P454" s="2" t="str">
        <f t="shared" si="69"/>
        <v>5115620 - E W BROWN  COMMON - STEAM2016</v>
      </c>
    </row>
    <row r="455" spans="1:16" x14ac:dyDescent="0.25">
      <c r="A455" s="1" t="s">
        <v>5</v>
      </c>
      <c r="B455" s="1" t="s">
        <v>38</v>
      </c>
      <c r="C455" s="1" t="s">
        <v>7</v>
      </c>
      <c r="D455" s="5" t="str">
        <f t="shared" si="63"/>
        <v>511</v>
      </c>
      <c r="E455" s="1" t="s">
        <v>40</v>
      </c>
      <c r="F455" s="1" t="s">
        <v>81</v>
      </c>
      <c r="I455">
        <v>201411</v>
      </c>
      <c r="J455" t="str">
        <f t="shared" si="64"/>
        <v>2014</v>
      </c>
      <c r="K455" s="2">
        <v>6112.35</v>
      </c>
      <c r="L455">
        <f t="shared" si="65"/>
        <v>0</v>
      </c>
      <c r="M455" s="2">
        <f t="shared" si="66"/>
        <v>6112.35</v>
      </c>
      <c r="N455">
        <f t="shared" si="67"/>
        <v>0</v>
      </c>
      <c r="O455">
        <f t="shared" si="68"/>
        <v>6112.35</v>
      </c>
      <c r="P455" s="2" t="str">
        <f t="shared" si="69"/>
        <v>5115622 - E W BROWN UNIT  22014</v>
      </c>
    </row>
    <row r="456" spans="1:16" x14ac:dyDescent="0.25">
      <c r="A456" s="1" t="s">
        <v>5</v>
      </c>
      <c r="B456" s="1" t="s">
        <v>38</v>
      </c>
      <c r="C456" s="1" t="s">
        <v>7</v>
      </c>
      <c r="D456" s="5" t="str">
        <f t="shared" si="63"/>
        <v>511</v>
      </c>
      <c r="E456" s="1" t="s">
        <v>41</v>
      </c>
      <c r="F456" s="1" t="s">
        <v>81</v>
      </c>
      <c r="I456">
        <v>201209</v>
      </c>
      <c r="J456" t="str">
        <f t="shared" si="64"/>
        <v>2012</v>
      </c>
      <c r="K456" s="2">
        <v>135.4</v>
      </c>
      <c r="L456">
        <f t="shared" si="65"/>
        <v>0</v>
      </c>
      <c r="M456" s="2">
        <f t="shared" si="66"/>
        <v>135.4</v>
      </c>
      <c r="N456">
        <f t="shared" si="67"/>
        <v>0</v>
      </c>
      <c r="O456">
        <f t="shared" si="68"/>
        <v>135.4</v>
      </c>
      <c r="P456" s="2" t="str">
        <f t="shared" si="69"/>
        <v>5115623 - E W BROWN UNIT  32012</v>
      </c>
    </row>
    <row r="457" spans="1:16" x14ac:dyDescent="0.25">
      <c r="A457" s="1" t="s">
        <v>5</v>
      </c>
      <c r="B457" s="1" t="s">
        <v>38</v>
      </c>
      <c r="C457" s="1" t="s">
        <v>7</v>
      </c>
      <c r="D457" s="5" t="str">
        <f t="shared" si="63"/>
        <v>511</v>
      </c>
      <c r="E457" s="1" t="s">
        <v>41</v>
      </c>
      <c r="F457" s="1" t="s">
        <v>81</v>
      </c>
      <c r="I457">
        <v>201210</v>
      </c>
      <c r="J457" t="str">
        <f t="shared" si="64"/>
        <v>2012</v>
      </c>
      <c r="K457" s="2">
        <v>201.6</v>
      </c>
      <c r="L457">
        <f t="shared" si="65"/>
        <v>0</v>
      </c>
      <c r="M457" s="2">
        <f t="shared" si="66"/>
        <v>201.6</v>
      </c>
      <c r="N457">
        <f t="shared" si="67"/>
        <v>0</v>
      </c>
      <c r="O457">
        <f t="shared" si="68"/>
        <v>201.6</v>
      </c>
      <c r="P457" s="2" t="str">
        <f t="shared" si="69"/>
        <v>5115623 - E W BROWN UNIT  32012</v>
      </c>
    </row>
    <row r="458" spans="1:16" x14ac:dyDescent="0.25">
      <c r="A458" s="1" t="s">
        <v>5</v>
      </c>
      <c r="B458" s="1" t="s">
        <v>38</v>
      </c>
      <c r="C458" s="1" t="s">
        <v>7</v>
      </c>
      <c r="D458" s="5" t="str">
        <f t="shared" si="63"/>
        <v>511</v>
      </c>
      <c r="E458" s="1" t="s">
        <v>41</v>
      </c>
      <c r="F458" s="1" t="s">
        <v>81</v>
      </c>
      <c r="I458">
        <v>201510</v>
      </c>
      <c r="J458" t="str">
        <f t="shared" si="64"/>
        <v>2015</v>
      </c>
      <c r="K458" s="2">
        <v>204.01</v>
      </c>
      <c r="L458">
        <f t="shared" si="65"/>
        <v>0</v>
      </c>
      <c r="M458" s="2">
        <f t="shared" si="66"/>
        <v>204.01</v>
      </c>
      <c r="N458">
        <f t="shared" si="67"/>
        <v>0</v>
      </c>
      <c r="O458">
        <f t="shared" si="68"/>
        <v>204.01</v>
      </c>
      <c r="P458" s="2" t="str">
        <f t="shared" si="69"/>
        <v>5115623 - E W BROWN UNIT  32015</v>
      </c>
    </row>
    <row r="459" spans="1:16" x14ac:dyDescent="0.25">
      <c r="A459" s="1" t="s">
        <v>5</v>
      </c>
      <c r="B459" s="1" t="s">
        <v>38</v>
      </c>
      <c r="C459" s="1" t="s">
        <v>7</v>
      </c>
      <c r="D459" s="5" t="str">
        <f t="shared" si="63"/>
        <v>511</v>
      </c>
      <c r="E459" s="1" t="s">
        <v>41</v>
      </c>
      <c r="F459" s="1" t="s">
        <v>81</v>
      </c>
      <c r="I459">
        <v>201511</v>
      </c>
      <c r="J459" t="str">
        <f t="shared" si="64"/>
        <v>2015</v>
      </c>
      <c r="K459" s="2">
        <v>2016.25</v>
      </c>
      <c r="L459">
        <f t="shared" si="65"/>
        <v>0</v>
      </c>
      <c r="M459" s="2">
        <f t="shared" si="66"/>
        <v>2016.25</v>
      </c>
      <c r="N459">
        <f t="shared" si="67"/>
        <v>0</v>
      </c>
      <c r="O459">
        <f t="shared" si="68"/>
        <v>2016.25</v>
      </c>
      <c r="P459" s="2" t="str">
        <f t="shared" si="69"/>
        <v>5115623 - E W BROWN UNIT  32015</v>
      </c>
    </row>
    <row r="460" spans="1:16" x14ac:dyDescent="0.25">
      <c r="A460" s="1" t="s">
        <v>5</v>
      </c>
      <c r="B460" s="1" t="s">
        <v>38</v>
      </c>
      <c r="C460" s="1" t="s">
        <v>8</v>
      </c>
      <c r="D460" s="5" t="str">
        <f t="shared" si="63"/>
        <v>512</v>
      </c>
      <c r="E460" s="1" t="s">
        <v>42</v>
      </c>
      <c r="F460" s="1" t="s">
        <v>81</v>
      </c>
      <c r="I460">
        <v>201202</v>
      </c>
      <c r="J460" t="str">
        <f t="shared" si="64"/>
        <v>2012</v>
      </c>
      <c r="K460" s="2">
        <v>469.02</v>
      </c>
      <c r="L460">
        <f t="shared" si="65"/>
        <v>0</v>
      </c>
      <c r="M460" s="2">
        <f t="shared" si="66"/>
        <v>469.02</v>
      </c>
      <c r="N460">
        <f t="shared" si="67"/>
        <v>0</v>
      </c>
      <c r="O460">
        <f t="shared" si="68"/>
        <v>469.02</v>
      </c>
      <c r="P460" s="2" t="str">
        <f t="shared" si="69"/>
        <v>5125630 - E W BROWN STEAM UNITS 1,2,3 SCRUBBER2012</v>
      </c>
    </row>
    <row r="461" spans="1:16" x14ac:dyDescent="0.25">
      <c r="A461" s="1" t="s">
        <v>5</v>
      </c>
      <c r="B461" s="1" t="s">
        <v>38</v>
      </c>
      <c r="C461" s="1" t="s">
        <v>8</v>
      </c>
      <c r="D461" s="5" t="str">
        <f t="shared" si="63"/>
        <v>512</v>
      </c>
      <c r="E461" s="1" t="s">
        <v>42</v>
      </c>
      <c r="F461" s="1" t="s">
        <v>81</v>
      </c>
      <c r="I461">
        <v>201203</v>
      </c>
      <c r="J461" t="str">
        <f t="shared" si="64"/>
        <v>2012</v>
      </c>
      <c r="K461" s="2">
        <v>5669.71</v>
      </c>
      <c r="L461">
        <f t="shared" si="65"/>
        <v>0</v>
      </c>
      <c r="M461" s="2">
        <f t="shared" si="66"/>
        <v>5669.71</v>
      </c>
      <c r="N461">
        <f t="shared" si="67"/>
        <v>0</v>
      </c>
      <c r="O461">
        <f t="shared" si="68"/>
        <v>5669.71</v>
      </c>
      <c r="P461" s="2" t="str">
        <f t="shared" si="69"/>
        <v>5125630 - E W BROWN STEAM UNITS 1,2,3 SCRUBBER2012</v>
      </c>
    </row>
    <row r="462" spans="1:16" x14ac:dyDescent="0.25">
      <c r="A462" s="1" t="s">
        <v>5</v>
      </c>
      <c r="B462" s="1" t="s">
        <v>38</v>
      </c>
      <c r="C462" s="1" t="s">
        <v>8</v>
      </c>
      <c r="D462" s="5" t="str">
        <f t="shared" si="63"/>
        <v>512</v>
      </c>
      <c r="E462" s="1" t="s">
        <v>42</v>
      </c>
      <c r="F462" s="1" t="s">
        <v>81</v>
      </c>
      <c r="I462">
        <v>201301</v>
      </c>
      <c r="J462" t="str">
        <f t="shared" si="64"/>
        <v>2013</v>
      </c>
      <c r="K462" s="2">
        <v>44.5</v>
      </c>
      <c r="L462">
        <f t="shared" si="65"/>
        <v>0</v>
      </c>
      <c r="M462" s="2">
        <f t="shared" si="66"/>
        <v>44.5</v>
      </c>
      <c r="N462">
        <f t="shared" si="67"/>
        <v>0</v>
      </c>
      <c r="O462">
        <f t="shared" si="68"/>
        <v>44.5</v>
      </c>
      <c r="P462" s="2" t="str">
        <f t="shared" si="69"/>
        <v>5125630 - E W BROWN STEAM UNITS 1,2,3 SCRUBBER2013</v>
      </c>
    </row>
    <row r="463" spans="1:16" x14ac:dyDescent="0.25">
      <c r="A463" s="1" t="s">
        <v>5</v>
      </c>
      <c r="B463" s="1" t="s">
        <v>38</v>
      </c>
      <c r="C463" s="1" t="s">
        <v>8</v>
      </c>
      <c r="D463" s="5" t="str">
        <f t="shared" si="63"/>
        <v>512</v>
      </c>
      <c r="E463" s="1" t="s">
        <v>42</v>
      </c>
      <c r="F463" s="1" t="s">
        <v>81</v>
      </c>
      <c r="I463">
        <v>201303</v>
      </c>
      <c r="J463" t="str">
        <f t="shared" si="64"/>
        <v>2013</v>
      </c>
      <c r="K463" s="2">
        <v>821.53</v>
      </c>
      <c r="L463">
        <f t="shared" si="65"/>
        <v>0</v>
      </c>
      <c r="M463" s="2">
        <f t="shared" si="66"/>
        <v>821.53</v>
      </c>
      <c r="N463">
        <f t="shared" si="67"/>
        <v>0</v>
      </c>
      <c r="O463">
        <f t="shared" si="68"/>
        <v>821.53</v>
      </c>
      <c r="P463" s="2" t="str">
        <f t="shared" si="69"/>
        <v>5125630 - E W BROWN STEAM UNITS 1,2,3 SCRUBBER2013</v>
      </c>
    </row>
    <row r="464" spans="1:16" x14ac:dyDescent="0.25">
      <c r="A464" s="1" t="s">
        <v>5</v>
      </c>
      <c r="B464" s="1" t="s">
        <v>38</v>
      </c>
      <c r="C464" s="1" t="s">
        <v>8</v>
      </c>
      <c r="D464" s="5" t="str">
        <f t="shared" si="63"/>
        <v>512</v>
      </c>
      <c r="E464" s="1" t="s">
        <v>42</v>
      </c>
      <c r="F464" s="1" t="s">
        <v>81</v>
      </c>
      <c r="I464">
        <v>201401</v>
      </c>
      <c r="J464" t="str">
        <f t="shared" si="64"/>
        <v>2014</v>
      </c>
      <c r="K464" s="2">
        <v>233.35</v>
      </c>
      <c r="L464">
        <f t="shared" si="65"/>
        <v>0</v>
      </c>
      <c r="M464" s="2">
        <f t="shared" si="66"/>
        <v>233.35</v>
      </c>
      <c r="N464">
        <f t="shared" si="67"/>
        <v>0</v>
      </c>
      <c r="O464">
        <f t="shared" si="68"/>
        <v>233.35</v>
      </c>
      <c r="P464" s="2" t="str">
        <f t="shared" si="69"/>
        <v>5125630 - E W BROWN STEAM UNITS 1,2,3 SCRUBBER2014</v>
      </c>
    </row>
    <row r="465" spans="1:16" x14ac:dyDescent="0.25">
      <c r="A465" s="1" t="s">
        <v>5</v>
      </c>
      <c r="B465" s="1" t="s">
        <v>38</v>
      </c>
      <c r="C465" s="1" t="s">
        <v>8</v>
      </c>
      <c r="D465" s="5" t="str">
        <f t="shared" si="63"/>
        <v>512</v>
      </c>
      <c r="E465" s="1" t="s">
        <v>42</v>
      </c>
      <c r="F465" s="1" t="s">
        <v>81</v>
      </c>
      <c r="I465">
        <v>201402</v>
      </c>
      <c r="J465" t="str">
        <f t="shared" si="64"/>
        <v>2014</v>
      </c>
      <c r="K465" s="2">
        <v>47.73</v>
      </c>
      <c r="L465">
        <f t="shared" si="65"/>
        <v>0</v>
      </c>
      <c r="M465" s="2">
        <f t="shared" si="66"/>
        <v>47.73</v>
      </c>
      <c r="N465">
        <f t="shared" si="67"/>
        <v>0</v>
      </c>
      <c r="O465">
        <f t="shared" si="68"/>
        <v>47.73</v>
      </c>
      <c r="P465" s="2" t="str">
        <f t="shared" si="69"/>
        <v>5125630 - E W BROWN STEAM UNITS 1,2,3 SCRUBBER2014</v>
      </c>
    </row>
    <row r="466" spans="1:16" x14ac:dyDescent="0.25">
      <c r="A466" s="1" t="s">
        <v>5</v>
      </c>
      <c r="B466" s="1" t="s">
        <v>38</v>
      </c>
      <c r="C466" s="1" t="s">
        <v>8</v>
      </c>
      <c r="D466" s="5" t="str">
        <f t="shared" si="63"/>
        <v>512</v>
      </c>
      <c r="E466" s="1" t="s">
        <v>42</v>
      </c>
      <c r="F466" s="1" t="s">
        <v>81</v>
      </c>
      <c r="I466">
        <v>201404</v>
      </c>
      <c r="J466" t="str">
        <f t="shared" si="64"/>
        <v>2014</v>
      </c>
      <c r="K466" s="2">
        <v>159033.03</v>
      </c>
      <c r="L466">
        <f t="shared" si="65"/>
        <v>0</v>
      </c>
      <c r="M466" s="2">
        <f t="shared" si="66"/>
        <v>159033.03</v>
      </c>
      <c r="N466">
        <f t="shared" si="67"/>
        <v>0</v>
      </c>
      <c r="O466">
        <f t="shared" si="68"/>
        <v>159033.03</v>
      </c>
      <c r="P466" s="2" t="str">
        <f t="shared" si="69"/>
        <v>5125630 - E W BROWN STEAM UNITS 1,2,3 SCRUBBER2014</v>
      </c>
    </row>
    <row r="467" spans="1:16" x14ac:dyDescent="0.25">
      <c r="A467" s="1" t="s">
        <v>5</v>
      </c>
      <c r="B467" s="1" t="s">
        <v>38</v>
      </c>
      <c r="C467" s="1" t="s">
        <v>8</v>
      </c>
      <c r="D467" s="5" t="str">
        <f t="shared" si="63"/>
        <v>512</v>
      </c>
      <c r="E467" s="1" t="s">
        <v>42</v>
      </c>
      <c r="F467" s="1" t="s">
        <v>81</v>
      </c>
      <c r="I467">
        <v>201405</v>
      </c>
      <c r="J467" t="str">
        <f t="shared" si="64"/>
        <v>2014</v>
      </c>
      <c r="K467" s="2">
        <v>16676.07</v>
      </c>
      <c r="L467">
        <f t="shared" si="65"/>
        <v>0</v>
      </c>
      <c r="M467" s="2">
        <f t="shared" si="66"/>
        <v>16676.07</v>
      </c>
      <c r="N467">
        <f t="shared" si="67"/>
        <v>0</v>
      </c>
      <c r="O467">
        <f t="shared" si="68"/>
        <v>16676.07</v>
      </c>
      <c r="P467" s="2" t="str">
        <f t="shared" si="69"/>
        <v>5125630 - E W BROWN STEAM UNITS 1,2,3 SCRUBBER2014</v>
      </c>
    </row>
    <row r="468" spans="1:16" x14ac:dyDescent="0.25">
      <c r="A468" s="1" t="s">
        <v>5</v>
      </c>
      <c r="B468" s="1" t="s">
        <v>38</v>
      </c>
      <c r="C468" s="1" t="s">
        <v>8</v>
      </c>
      <c r="D468" s="5" t="str">
        <f t="shared" si="63"/>
        <v>512</v>
      </c>
      <c r="E468" s="1" t="s">
        <v>42</v>
      </c>
      <c r="F468" s="1" t="s">
        <v>81</v>
      </c>
      <c r="I468">
        <v>201406</v>
      </c>
      <c r="J468" t="str">
        <f t="shared" si="64"/>
        <v>2014</v>
      </c>
      <c r="K468" s="2">
        <v>-2050.48</v>
      </c>
      <c r="L468">
        <f t="shared" si="65"/>
        <v>0</v>
      </c>
      <c r="M468" s="2">
        <f t="shared" si="66"/>
        <v>-2050.48</v>
      </c>
      <c r="N468">
        <f t="shared" si="67"/>
        <v>0</v>
      </c>
      <c r="O468">
        <f t="shared" si="68"/>
        <v>-2050.48</v>
      </c>
      <c r="P468" s="2" t="str">
        <f t="shared" si="69"/>
        <v>5125630 - E W BROWN STEAM UNITS 1,2,3 SCRUBBER2014</v>
      </c>
    </row>
    <row r="469" spans="1:16" x14ac:dyDescent="0.25">
      <c r="A469" s="1" t="s">
        <v>5</v>
      </c>
      <c r="B469" s="1" t="s">
        <v>38</v>
      </c>
      <c r="C469" s="1" t="s">
        <v>8</v>
      </c>
      <c r="D469" s="5" t="str">
        <f t="shared" si="63"/>
        <v>512</v>
      </c>
      <c r="E469" s="1" t="s">
        <v>42</v>
      </c>
      <c r="F469" s="1" t="s">
        <v>81</v>
      </c>
      <c r="I469">
        <v>201407</v>
      </c>
      <c r="J469" t="str">
        <f t="shared" si="64"/>
        <v>2014</v>
      </c>
      <c r="K469" s="2">
        <v>256.33</v>
      </c>
      <c r="L469">
        <f t="shared" si="65"/>
        <v>0</v>
      </c>
      <c r="M469" s="2">
        <f t="shared" si="66"/>
        <v>256.33</v>
      </c>
      <c r="N469">
        <f t="shared" si="67"/>
        <v>0</v>
      </c>
      <c r="O469">
        <f t="shared" si="68"/>
        <v>256.33</v>
      </c>
      <c r="P469" s="2" t="str">
        <f t="shared" si="69"/>
        <v>5125630 - E W BROWN STEAM UNITS 1,2,3 SCRUBBER2014</v>
      </c>
    </row>
    <row r="470" spans="1:16" x14ac:dyDescent="0.25">
      <c r="A470" s="1" t="s">
        <v>5</v>
      </c>
      <c r="B470" s="1" t="s">
        <v>38</v>
      </c>
      <c r="C470" s="1" t="s">
        <v>8</v>
      </c>
      <c r="D470" s="5" t="str">
        <f t="shared" si="63"/>
        <v>512</v>
      </c>
      <c r="E470" s="1" t="s">
        <v>42</v>
      </c>
      <c r="F470" s="1" t="s">
        <v>81</v>
      </c>
      <c r="I470">
        <v>201602</v>
      </c>
      <c r="J470" t="str">
        <f t="shared" si="64"/>
        <v>2016</v>
      </c>
      <c r="K470" s="2">
        <v>450.8</v>
      </c>
      <c r="L470">
        <f t="shared" si="65"/>
        <v>0</v>
      </c>
      <c r="M470" s="2">
        <f t="shared" si="66"/>
        <v>450.8</v>
      </c>
      <c r="N470">
        <f t="shared" si="67"/>
        <v>0</v>
      </c>
      <c r="O470">
        <f t="shared" si="68"/>
        <v>450.8</v>
      </c>
      <c r="P470" s="2" t="str">
        <f t="shared" si="69"/>
        <v>5125630 - E W BROWN STEAM UNITS 1,2,3 SCRUBBER2016</v>
      </c>
    </row>
    <row r="471" spans="1:16" x14ac:dyDescent="0.25">
      <c r="A471" s="1" t="s">
        <v>5</v>
      </c>
      <c r="B471" s="1" t="s">
        <v>38</v>
      </c>
      <c r="C471" s="1" t="s">
        <v>8</v>
      </c>
      <c r="D471" s="5" t="str">
        <f t="shared" si="63"/>
        <v>512</v>
      </c>
      <c r="E471" s="1" t="s">
        <v>42</v>
      </c>
      <c r="F471" s="1" t="s">
        <v>81</v>
      </c>
      <c r="I471">
        <v>201603</v>
      </c>
      <c r="J471" t="str">
        <f t="shared" si="64"/>
        <v>2016</v>
      </c>
      <c r="K471" s="2">
        <v>244308.8</v>
      </c>
      <c r="L471">
        <f t="shared" si="65"/>
        <v>0</v>
      </c>
      <c r="M471" s="2">
        <f t="shared" si="66"/>
        <v>244308.8</v>
      </c>
      <c r="N471">
        <f t="shared" si="67"/>
        <v>0</v>
      </c>
      <c r="O471">
        <f t="shared" si="68"/>
        <v>244308.8</v>
      </c>
      <c r="P471" s="2" t="str">
        <f t="shared" si="69"/>
        <v>5125630 - E W BROWN STEAM UNITS 1,2,3 SCRUBBER2016</v>
      </c>
    </row>
    <row r="472" spans="1:16" x14ac:dyDescent="0.25">
      <c r="A472" s="1" t="s">
        <v>5</v>
      </c>
      <c r="B472" s="1" t="s">
        <v>38</v>
      </c>
      <c r="C472" s="1" t="s">
        <v>8</v>
      </c>
      <c r="D472" s="5" t="str">
        <f t="shared" si="63"/>
        <v>512</v>
      </c>
      <c r="E472" s="1" t="s">
        <v>42</v>
      </c>
      <c r="F472" s="1" t="s">
        <v>81</v>
      </c>
      <c r="I472">
        <v>201604</v>
      </c>
      <c r="J472" t="str">
        <f t="shared" si="64"/>
        <v>2016</v>
      </c>
      <c r="K472" s="2">
        <v>93123.02</v>
      </c>
      <c r="L472">
        <f t="shared" si="65"/>
        <v>0</v>
      </c>
      <c r="M472" s="2">
        <f t="shared" si="66"/>
        <v>93123.02</v>
      </c>
      <c r="N472">
        <f t="shared" si="67"/>
        <v>0</v>
      </c>
      <c r="O472">
        <f t="shared" si="68"/>
        <v>93123.02</v>
      </c>
      <c r="P472" s="2" t="str">
        <f t="shared" si="69"/>
        <v>5125630 - E W BROWN STEAM UNITS 1,2,3 SCRUBBER2016</v>
      </c>
    </row>
    <row r="473" spans="1:16" x14ac:dyDescent="0.25">
      <c r="A473" s="1" t="s">
        <v>5</v>
      </c>
      <c r="B473" s="1" t="s">
        <v>38</v>
      </c>
      <c r="C473" s="1" t="s">
        <v>8</v>
      </c>
      <c r="D473" s="5" t="str">
        <f t="shared" si="63"/>
        <v>512</v>
      </c>
      <c r="E473" s="1" t="s">
        <v>42</v>
      </c>
      <c r="F473" s="1" t="s">
        <v>81</v>
      </c>
      <c r="I473">
        <v>201605</v>
      </c>
      <c r="J473" t="str">
        <f t="shared" si="64"/>
        <v>2016</v>
      </c>
      <c r="K473" s="2">
        <v>-14098.94</v>
      </c>
      <c r="L473">
        <f t="shared" si="65"/>
        <v>0</v>
      </c>
      <c r="M473" s="2">
        <f t="shared" si="66"/>
        <v>-14098.94</v>
      </c>
      <c r="N473">
        <f t="shared" si="67"/>
        <v>0</v>
      </c>
      <c r="O473">
        <f t="shared" si="68"/>
        <v>-14098.94</v>
      </c>
      <c r="P473" s="2" t="str">
        <f t="shared" si="69"/>
        <v>5125630 - E W BROWN STEAM UNITS 1,2,3 SCRUBBER2016</v>
      </c>
    </row>
    <row r="474" spans="1:16" x14ac:dyDescent="0.25">
      <c r="A474" s="1" t="s">
        <v>5</v>
      </c>
      <c r="B474" s="1" t="s">
        <v>38</v>
      </c>
      <c r="C474" s="1" t="s">
        <v>8</v>
      </c>
      <c r="D474" s="5" t="str">
        <f t="shared" si="63"/>
        <v>512</v>
      </c>
      <c r="E474" s="1" t="s">
        <v>42</v>
      </c>
      <c r="F474" s="1" t="s">
        <v>81</v>
      </c>
      <c r="I474">
        <v>201606</v>
      </c>
      <c r="J474" t="str">
        <f t="shared" si="64"/>
        <v>2016</v>
      </c>
      <c r="K474" s="2">
        <v>1227.71</v>
      </c>
      <c r="L474">
        <f t="shared" si="65"/>
        <v>0</v>
      </c>
      <c r="M474" s="2">
        <f t="shared" si="66"/>
        <v>1227.71</v>
      </c>
      <c r="N474">
        <f t="shared" si="67"/>
        <v>0</v>
      </c>
      <c r="O474">
        <f t="shared" si="68"/>
        <v>1227.71</v>
      </c>
      <c r="P474" s="2" t="str">
        <f t="shared" si="69"/>
        <v>5125630 - E W BROWN STEAM UNITS 1,2,3 SCRUBBER2016</v>
      </c>
    </row>
    <row r="475" spans="1:16" x14ac:dyDescent="0.25">
      <c r="A475" s="1" t="s">
        <v>5</v>
      </c>
      <c r="B475" s="1" t="s">
        <v>38</v>
      </c>
      <c r="C475" s="1" t="s">
        <v>8</v>
      </c>
      <c r="D475" s="5" t="str">
        <f t="shared" si="63"/>
        <v>512</v>
      </c>
      <c r="E475" s="1" t="s">
        <v>42</v>
      </c>
      <c r="F475" s="1" t="s">
        <v>81</v>
      </c>
      <c r="I475">
        <v>201607</v>
      </c>
      <c r="J475" t="str">
        <f t="shared" si="64"/>
        <v>2016</v>
      </c>
      <c r="K475" s="2">
        <v>10.6</v>
      </c>
      <c r="L475">
        <f t="shared" si="65"/>
        <v>0</v>
      </c>
      <c r="M475" s="2">
        <f t="shared" si="66"/>
        <v>10.6</v>
      </c>
      <c r="N475">
        <f t="shared" si="67"/>
        <v>0</v>
      </c>
      <c r="O475">
        <f t="shared" si="68"/>
        <v>10.6</v>
      </c>
      <c r="P475" s="2" t="str">
        <f t="shared" si="69"/>
        <v>5125630 - E W BROWN STEAM UNITS 1,2,3 SCRUBBER2016</v>
      </c>
    </row>
    <row r="476" spans="1:16" x14ac:dyDescent="0.25">
      <c r="A476" s="1" t="s">
        <v>5</v>
      </c>
      <c r="B476" s="1" t="s">
        <v>38</v>
      </c>
      <c r="C476" s="1" t="s">
        <v>28</v>
      </c>
      <c r="D476" s="5" t="str">
        <f t="shared" si="63"/>
        <v>512</v>
      </c>
      <c r="E476" s="1" t="s">
        <v>43</v>
      </c>
      <c r="F476" s="1" t="s">
        <v>81</v>
      </c>
      <c r="I476">
        <v>201210</v>
      </c>
      <c r="J476" t="str">
        <f t="shared" si="64"/>
        <v>2012</v>
      </c>
      <c r="K476" s="2">
        <v>19896.93</v>
      </c>
      <c r="L476">
        <f t="shared" si="65"/>
        <v>0</v>
      </c>
      <c r="M476" s="2">
        <f t="shared" si="66"/>
        <v>19896.93</v>
      </c>
      <c r="N476">
        <f t="shared" si="67"/>
        <v>0</v>
      </c>
      <c r="O476">
        <f t="shared" si="68"/>
        <v>19896.93</v>
      </c>
      <c r="P476" s="2" t="str">
        <f t="shared" si="69"/>
        <v>5125621 - E W BROWN UNIT  12012</v>
      </c>
    </row>
    <row r="477" spans="1:16" x14ac:dyDescent="0.25">
      <c r="A477" s="1" t="s">
        <v>5</v>
      </c>
      <c r="B477" s="1" t="s">
        <v>38</v>
      </c>
      <c r="C477" s="1" t="s">
        <v>28</v>
      </c>
      <c r="D477" s="5" t="str">
        <f t="shared" si="63"/>
        <v>512</v>
      </c>
      <c r="E477" s="1" t="s">
        <v>43</v>
      </c>
      <c r="F477" s="1" t="s">
        <v>81</v>
      </c>
      <c r="I477">
        <v>201211</v>
      </c>
      <c r="J477" t="str">
        <f t="shared" si="64"/>
        <v>2012</v>
      </c>
      <c r="K477" s="2">
        <v>11552.03</v>
      </c>
      <c r="L477">
        <f t="shared" si="65"/>
        <v>0</v>
      </c>
      <c r="M477" s="2">
        <f t="shared" si="66"/>
        <v>11552.03</v>
      </c>
      <c r="N477">
        <f t="shared" si="67"/>
        <v>0</v>
      </c>
      <c r="O477">
        <f t="shared" si="68"/>
        <v>11552.03</v>
      </c>
      <c r="P477" s="2" t="str">
        <f t="shared" si="69"/>
        <v>5125621 - E W BROWN UNIT  12012</v>
      </c>
    </row>
    <row r="478" spans="1:16" x14ac:dyDescent="0.25">
      <c r="A478" s="1" t="s">
        <v>5</v>
      </c>
      <c r="B478" s="1" t="s">
        <v>38</v>
      </c>
      <c r="C478" s="1" t="s">
        <v>28</v>
      </c>
      <c r="D478" s="5" t="str">
        <f t="shared" si="63"/>
        <v>512</v>
      </c>
      <c r="E478" s="1" t="s">
        <v>43</v>
      </c>
      <c r="F478" s="1" t="s">
        <v>81</v>
      </c>
      <c r="I478">
        <v>201304</v>
      </c>
      <c r="J478" t="str">
        <f t="shared" si="64"/>
        <v>2013</v>
      </c>
      <c r="K478" s="2">
        <v>1171.55</v>
      </c>
      <c r="L478">
        <f t="shared" si="65"/>
        <v>0</v>
      </c>
      <c r="M478" s="2">
        <f t="shared" si="66"/>
        <v>1171.55</v>
      </c>
      <c r="N478">
        <f t="shared" si="67"/>
        <v>0</v>
      </c>
      <c r="O478">
        <f t="shared" si="68"/>
        <v>1171.55</v>
      </c>
      <c r="P478" s="2" t="str">
        <f t="shared" si="69"/>
        <v>5125621 - E W BROWN UNIT  12013</v>
      </c>
    </row>
    <row r="479" spans="1:16" x14ac:dyDescent="0.25">
      <c r="A479" s="1" t="s">
        <v>5</v>
      </c>
      <c r="B479" s="1" t="s">
        <v>38</v>
      </c>
      <c r="C479" s="1" t="s">
        <v>28</v>
      </c>
      <c r="D479" s="5" t="str">
        <f t="shared" si="63"/>
        <v>512</v>
      </c>
      <c r="E479" s="1" t="s">
        <v>43</v>
      </c>
      <c r="F479" s="1" t="s">
        <v>81</v>
      </c>
      <c r="I479">
        <v>201503</v>
      </c>
      <c r="J479" t="str">
        <f t="shared" si="64"/>
        <v>2015</v>
      </c>
      <c r="K479" s="2">
        <v>121.39</v>
      </c>
      <c r="L479">
        <f t="shared" si="65"/>
        <v>0</v>
      </c>
      <c r="M479" s="2">
        <f t="shared" si="66"/>
        <v>121.39</v>
      </c>
      <c r="N479">
        <f t="shared" si="67"/>
        <v>0</v>
      </c>
      <c r="O479">
        <f t="shared" si="68"/>
        <v>121.39</v>
      </c>
      <c r="P479" s="2" t="str">
        <f t="shared" si="69"/>
        <v>5125621 - E W BROWN UNIT  12015</v>
      </c>
    </row>
    <row r="480" spans="1:16" x14ac:dyDescent="0.25">
      <c r="A480" s="1" t="s">
        <v>5</v>
      </c>
      <c r="B480" s="1" t="s">
        <v>38</v>
      </c>
      <c r="C480" s="1" t="s">
        <v>28</v>
      </c>
      <c r="D480" s="5" t="str">
        <f t="shared" si="63"/>
        <v>512</v>
      </c>
      <c r="E480" s="1" t="s">
        <v>43</v>
      </c>
      <c r="F480" s="1" t="s">
        <v>81</v>
      </c>
      <c r="I480">
        <v>201505</v>
      </c>
      <c r="J480" t="str">
        <f t="shared" si="64"/>
        <v>2015</v>
      </c>
      <c r="K480" s="2">
        <v>237.3</v>
      </c>
      <c r="L480">
        <f t="shared" si="65"/>
        <v>0</v>
      </c>
      <c r="M480" s="2">
        <f t="shared" si="66"/>
        <v>237.3</v>
      </c>
      <c r="N480">
        <f t="shared" si="67"/>
        <v>0</v>
      </c>
      <c r="O480">
        <f t="shared" si="68"/>
        <v>237.3</v>
      </c>
      <c r="P480" s="2" t="str">
        <f t="shared" si="69"/>
        <v>5125621 - E W BROWN UNIT  12015</v>
      </c>
    </row>
    <row r="481" spans="1:16" x14ac:dyDescent="0.25">
      <c r="A481" s="1" t="s">
        <v>5</v>
      </c>
      <c r="B481" s="1" t="s">
        <v>38</v>
      </c>
      <c r="C481" s="1" t="s">
        <v>28</v>
      </c>
      <c r="D481" s="5" t="str">
        <f t="shared" si="63"/>
        <v>512</v>
      </c>
      <c r="E481" s="1" t="s">
        <v>43</v>
      </c>
      <c r="F481" s="1" t="s">
        <v>81</v>
      </c>
      <c r="I481">
        <v>201603</v>
      </c>
      <c r="J481" t="str">
        <f t="shared" si="64"/>
        <v>2016</v>
      </c>
      <c r="K481" s="2">
        <v>1785.43</v>
      </c>
      <c r="L481">
        <f t="shared" si="65"/>
        <v>0</v>
      </c>
      <c r="M481" s="2">
        <f t="shared" si="66"/>
        <v>1785.43</v>
      </c>
      <c r="N481">
        <f t="shared" si="67"/>
        <v>0</v>
      </c>
      <c r="O481">
        <f t="shared" si="68"/>
        <v>1785.43</v>
      </c>
      <c r="P481" s="2" t="str">
        <f t="shared" si="69"/>
        <v>5125621 - E W BROWN UNIT  12016</v>
      </c>
    </row>
    <row r="482" spans="1:16" x14ac:dyDescent="0.25">
      <c r="A482" s="1" t="s">
        <v>5</v>
      </c>
      <c r="B482" s="1" t="s">
        <v>38</v>
      </c>
      <c r="C482" s="1" t="s">
        <v>28</v>
      </c>
      <c r="D482" s="5" t="str">
        <f t="shared" si="63"/>
        <v>512</v>
      </c>
      <c r="E482" s="1" t="s">
        <v>43</v>
      </c>
      <c r="F482" s="1" t="s">
        <v>81</v>
      </c>
      <c r="I482">
        <v>201604</v>
      </c>
      <c r="J482" t="str">
        <f t="shared" si="64"/>
        <v>2016</v>
      </c>
      <c r="K482" s="2">
        <v>1260.99</v>
      </c>
      <c r="L482">
        <f t="shared" si="65"/>
        <v>0</v>
      </c>
      <c r="M482" s="2">
        <f t="shared" si="66"/>
        <v>1260.99</v>
      </c>
      <c r="N482">
        <f t="shared" si="67"/>
        <v>0</v>
      </c>
      <c r="O482">
        <f t="shared" si="68"/>
        <v>1260.99</v>
      </c>
      <c r="P482" s="2" t="str">
        <f t="shared" si="69"/>
        <v>5125621 - E W BROWN UNIT  12016</v>
      </c>
    </row>
    <row r="483" spans="1:16" x14ac:dyDescent="0.25">
      <c r="A483" s="1" t="s">
        <v>5</v>
      </c>
      <c r="B483" s="1" t="s">
        <v>38</v>
      </c>
      <c r="C483" s="1" t="s">
        <v>28</v>
      </c>
      <c r="D483" s="5" t="str">
        <f t="shared" si="63"/>
        <v>512</v>
      </c>
      <c r="E483" s="1" t="s">
        <v>40</v>
      </c>
      <c r="F483" s="1" t="s">
        <v>81</v>
      </c>
      <c r="I483">
        <v>201208</v>
      </c>
      <c r="J483" t="str">
        <f t="shared" si="64"/>
        <v>2012</v>
      </c>
      <c r="K483" s="2">
        <v>1190.51</v>
      </c>
      <c r="L483">
        <f t="shared" si="65"/>
        <v>0</v>
      </c>
      <c r="M483" s="2">
        <f t="shared" si="66"/>
        <v>1190.51</v>
      </c>
      <c r="N483">
        <f t="shared" si="67"/>
        <v>0</v>
      </c>
      <c r="O483">
        <f t="shared" si="68"/>
        <v>1190.51</v>
      </c>
      <c r="P483" s="2" t="str">
        <f t="shared" si="69"/>
        <v>5125622 - E W BROWN UNIT  22012</v>
      </c>
    </row>
    <row r="484" spans="1:16" x14ac:dyDescent="0.25">
      <c r="A484" s="1" t="s">
        <v>5</v>
      </c>
      <c r="B484" s="1" t="s">
        <v>38</v>
      </c>
      <c r="C484" s="1" t="s">
        <v>28</v>
      </c>
      <c r="D484" s="5" t="str">
        <f t="shared" si="63"/>
        <v>512</v>
      </c>
      <c r="E484" s="1" t="s">
        <v>40</v>
      </c>
      <c r="F484" s="1" t="s">
        <v>81</v>
      </c>
      <c r="I484">
        <v>201209</v>
      </c>
      <c r="J484" t="str">
        <f t="shared" si="64"/>
        <v>2012</v>
      </c>
      <c r="K484" s="2">
        <v>589.59</v>
      </c>
      <c r="L484">
        <f t="shared" si="65"/>
        <v>0</v>
      </c>
      <c r="M484" s="2">
        <f t="shared" si="66"/>
        <v>589.59</v>
      </c>
      <c r="N484">
        <f t="shared" si="67"/>
        <v>0</v>
      </c>
      <c r="O484">
        <f t="shared" si="68"/>
        <v>589.59</v>
      </c>
      <c r="P484" s="2" t="str">
        <f t="shared" si="69"/>
        <v>5125622 - E W BROWN UNIT  22012</v>
      </c>
    </row>
    <row r="485" spans="1:16" x14ac:dyDescent="0.25">
      <c r="A485" s="1" t="s">
        <v>5</v>
      </c>
      <c r="B485" s="1" t="s">
        <v>38</v>
      </c>
      <c r="C485" s="1" t="s">
        <v>28</v>
      </c>
      <c r="D485" s="5" t="str">
        <f t="shared" si="63"/>
        <v>512</v>
      </c>
      <c r="E485" s="1" t="s">
        <v>40</v>
      </c>
      <c r="F485" s="1" t="s">
        <v>81</v>
      </c>
      <c r="I485">
        <v>201210</v>
      </c>
      <c r="J485" t="str">
        <f t="shared" si="64"/>
        <v>2012</v>
      </c>
      <c r="K485" s="2">
        <v>57791.47</v>
      </c>
      <c r="L485">
        <f t="shared" si="65"/>
        <v>0</v>
      </c>
      <c r="M485" s="2">
        <f t="shared" si="66"/>
        <v>57791.47</v>
      </c>
      <c r="N485">
        <f t="shared" si="67"/>
        <v>0</v>
      </c>
      <c r="O485">
        <f t="shared" si="68"/>
        <v>57791.47</v>
      </c>
      <c r="P485" s="2" t="str">
        <f t="shared" si="69"/>
        <v>5125622 - E W BROWN UNIT  22012</v>
      </c>
    </row>
    <row r="486" spans="1:16" x14ac:dyDescent="0.25">
      <c r="A486" s="1" t="s">
        <v>5</v>
      </c>
      <c r="B486" s="1" t="s">
        <v>38</v>
      </c>
      <c r="C486" s="1" t="s">
        <v>28</v>
      </c>
      <c r="D486" s="5" t="str">
        <f t="shared" si="63"/>
        <v>512</v>
      </c>
      <c r="E486" s="1" t="s">
        <v>40</v>
      </c>
      <c r="F486" s="1" t="s">
        <v>81</v>
      </c>
      <c r="I486">
        <v>201211</v>
      </c>
      <c r="J486" t="str">
        <f t="shared" si="64"/>
        <v>2012</v>
      </c>
      <c r="K486" s="2">
        <v>601.26</v>
      </c>
      <c r="L486">
        <f t="shared" si="65"/>
        <v>0</v>
      </c>
      <c r="M486" s="2">
        <f t="shared" si="66"/>
        <v>601.26</v>
      </c>
      <c r="N486">
        <f t="shared" si="67"/>
        <v>0</v>
      </c>
      <c r="O486">
        <f t="shared" si="68"/>
        <v>601.26</v>
      </c>
      <c r="P486" s="2" t="str">
        <f t="shared" si="69"/>
        <v>5125622 - E W BROWN UNIT  22012</v>
      </c>
    </row>
    <row r="487" spans="1:16" x14ac:dyDescent="0.25">
      <c r="A487" s="1" t="s">
        <v>5</v>
      </c>
      <c r="B487" s="1" t="s">
        <v>38</v>
      </c>
      <c r="C487" s="1" t="s">
        <v>28</v>
      </c>
      <c r="D487" s="5" t="str">
        <f t="shared" si="63"/>
        <v>512</v>
      </c>
      <c r="E487" s="1" t="s">
        <v>40</v>
      </c>
      <c r="F487" s="1" t="s">
        <v>81</v>
      </c>
      <c r="I487">
        <v>201311</v>
      </c>
      <c r="J487" t="str">
        <f t="shared" si="64"/>
        <v>2013</v>
      </c>
      <c r="K487" s="2">
        <v>109195.59</v>
      </c>
      <c r="L487">
        <f t="shared" si="65"/>
        <v>0</v>
      </c>
      <c r="M487" s="2">
        <f t="shared" si="66"/>
        <v>109195.59</v>
      </c>
      <c r="N487">
        <f t="shared" si="67"/>
        <v>0</v>
      </c>
      <c r="O487">
        <f t="shared" si="68"/>
        <v>109195.59</v>
      </c>
      <c r="P487" s="2" t="str">
        <f t="shared" si="69"/>
        <v>5125622 - E W BROWN UNIT  22013</v>
      </c>
    </row>
    <row r="488" spans="1:16" x14ac:dyDescent="0.25">
      <c r="A488" s="1" t="s">
        <v>5</v>
      </c>
      <c r="B488" s="1" t="s">
        <v>38</v>
      </c>
      <c r="C488" s="1" t="s">
        <v>28</v>
      </c>
      <c r="D488" s="5" t="str">
        <f t="shared" si="63"/>
        <v>512</v>
      </c>
      <c r="E488" s="1" t="s">
        <v>40</v>
      </c>
      <c r="F488" s="1" t="s">
        <v>81</v>
      </c>
      <c r="I488">
        <v>201312</v>
      </c>
      <c r="J488" t="str">
        <f t="shared" si="64"/>
        <v>2013</v>
      </c>
      <c r="K488" s="2">
        <v>19467.080000000002</v>
      </c>
      <c r="L488">
        <f t="shared" si="65"/>
        <v>0</v>
      </c>
      <c r="M488" s="2">
        <f t="shared" si="66"/>
        <v>19467.080000000002</v>
      </c>
      <c r="N488">
        <f t="shared" si="67"/>
        <v>0</v>
      </c>
      <c r="O488">
        <f t="shared" si="68"/>
        <v>19467.080000000002</v>
      </c>
      <c r="P488" s="2" t="str">
        <f t="shared" si="69"/>
        <v>5125622 - E W BROWN UNIT  22013</v>
      </c>
    </row>
    <row r="489" spans="1:16" x14ac:dyDescent="0.25">
      <c r="A489" s="1" t="s">
        <v>5</v>
      </c>
      <c r="B489" s="1" t="s">
        <v>38</v>
      </c>
      <c r="C489" s="1" t="s">
        <v>28</v>
      </c>
      <c r="D489" s="5" t="str">
        <f t="shared" si="63"/>
        <v>512</v>
      </c>
      <c r="E489" s="1" t="s">
        <v>40</v>
      </c>
      <c r="F489" s="1" t="s">
        <v>81</v>
      </c>
      <c r="I489">
        <v>201401</v>
      </c>
      <c r="J489" t="str">
        <f t="shared" si="64"/>
        <v>2014</v>
      </c>
      <c r="K489" s="2">
        <v>3485.09</v>
      </c>
      <c r="L489">
        <f t="shared" si="65"/>
        <v>0</v>
      </c>
      <c r="M489" s="2">
        <f t="shared" si="66"/>
        <v>3485.09</v>
      </c>
      <c r="N489">
        <f t="shared" si="67"/>
        <v>0</v>
      </c>
      <c r="O489">
        <f t="shared" si="68"/>
        <v>3485.09</v>
      </c>
      <c r="P489" s="2" t="str">
        <f t="shared" si="69"/>
        <v>5125622 - E W BROWN UNIT  22014</v>
      </c>
    </row>
    <row r="490" spans="1:16" x14ac:dyDescent="0.25">
      <c r="A490" s="1" t="s">
        <v>5</v>
      </c>
      <c r="B490" s="1" t="s">
        <v>38</v>
      </c>
      <c r="C490" s="1" t="s">
        <v>28</v>
      </c>
      <c r="D490" s="5" t="str">
        <f t="shared" si="63"/>
        <v>512</v>
      </c>
      <c r="E490" s="1" t="s">
        <v>40</v>
      </c>
      <c r="F490" s="1" t="s">
        <v>81</v>
      </c>
      <c r="I490">
        <v>201402</v>
      </c>
      <c r="J490" t="str">
        <f t="shared" si="64"/>
        <v>2014</v>
      </c>
      <c r="K490" s="2">
        <v>-95.08</v>
      </c>
      <c r="L490">
        <f t="shared" si="65"/>
        <v>0</v>
      </c>
      <c r="M490" s="2">
        <f t="shared" si="66"/>
        <v>-95.08</v>
      </c>
      <c r="N490">
        <f t="shared" si="67"/>
        <v>0</v>
      </c>
      <c r="O490">
        <f t="shared" si="68"/>
        <v>-95.08</v>
      </c>
      <c r="P490" s="2" t="str">
        <f t="shared" si="69"/>
        <v>5125622 - E W BROWN UNIT  22014</v>
      </c>
    </row>
    <row r="491" spans="1:16" x14ac:dyDescent="0.25">
      <c r="A491" s="1" t="s">
        <v>5</v>
      </c>
      <c r="B491" s="1" t="s">
        <v>38</v>
      </c>
      <c r="C491" s="1" t="s">
        <v>28</v>
      </c>
      <c r="D491" s="5" t="str">
        <f t="shared" si="63"/>
        <v>512</v>
      </c>
      <c r="E491" s="1" t="s">
        <v>40</v>
      </c>
      <c r="F491" s="1" t="s">
        <v>81</v>
      </c>
      <c r="I491">
        <v>201407</v>
      </c>
      <c r="J491" t="str">
        <f t="shared" si="64"/>
        <v>2014</v>
      </c>
      <c r="K491" s="2">
        <v>10080.6</v>
      </c>
      <c r="L491">
        <f t="shared" si="65"/>
        <v>0</v>
      </c>
      <c r="M491" s="2">
        <f t="shared" si="66"/>
        <v>10080.6</v>
      </c>
      <c r="N491">
        <f t="shared" si="67"/>
        <v>0</v>
      </c>
      <c r="O491">
        <f t="shared" si="68"/>
        <v>10080.6</v>
      </c>
      <c r="P491" s="2" t="str">
        <f t="shared" si="69"/>
        <v>5125622 - E W BROWN UNIT  22014</v>
      </c>
    </row>
    <row r="492" spans="1:16" x14ac:dyDescent="0.25">
      <c r="A492" s="1" t="s">
        <v>5</v>
      </c>
      <c r="B492" s="1" t="s">
        <v>38</v>
      </c>
      <c r="C492" s="1" t="s">
        <v>28</v>
      </c>
      <c r="D492" s="5" t="str">
        <f t="shared" si="63"/>
        <v>512</v>
      </c>
      <c r="E492" s="1" t="s">
        <v>40</v>
      </c>
      <c r="F492" s="1" t="s">
        <v>81</v>
      </c>
      <c r="I492">
        <v>201408</v>
      </c>
      <c r="J492" t="str">
        <f t="shared" si="64"/>
        <v>2014</v>
      </c>
      <c r="K492" s="2">
        <v>-95.1</v>
      </c>
      <c r="L492">
        <f t="shared" si="65"/>
        <v>0</v>
      </c>
      <c r="M492" s="2">
        <f t="shared" si="66"/>
        <v>-95.1</v>
      </c>
      <c r="N492">
        <f t="shared" si="67"/>
        <v>0</v>
      </c>
      <c r="O492">
        <f t="shared" si="68"/>
        <v>-95.1</v>
      </c>
      <c r="P492" s="2" t="str">
        <f t="shared" si="69"/>
        <v>5125622 - E W BROWN UNIT  22014</v>
      </c>
    </row>
    <row r="493" spans="1:16" x14ac:dyDescent="0.25">
      <c r="A493" s="1" t="s">
        <v>5</v>
      </c>
      <c r="B493" s="1" t="s">
        <v>38</v>
      </c>
      <c r="C493" s="1" t="s">
        <v>28</v>
      </c>
      <c r="D493" s="5" t="str">
        <f t="shared" si="63"/>
        <v>512</v>
      </c>
      <c r="E493" s="1" t="s">
        <v>40</v>
      </c>
      <c r="F493" s="1" t="s">
        <v>81</v>
      </c>
      <c r="I493">
        <v>201410</v>
      </c>
      <c r="J493" t="str">
        <f t="shared" si="64"/>
        <v>2014</v>
      </c>
      <c r="K493" s="2">
        <v>25310.41</v>
      </c>
      <c r="L493">
        <f t="shared" si="65"/>
        <v>0</v>
      </c>
      <c r="M493" s="2">
        <f t="shared" si="66"/>
        <v>25310.41</v>
      </c>
      <c r="N493">
        <f t="shared" si="67"/>
        <v>0</v>
      </c>
      <c r="O493">
        <f t="shared" si="68"/>
        <v>25310.41</v>
      </c>
      <c r="P493" s="2" t="str">
        <f t="shared" si="69"/>
        <v>5125622 - E W BROWN UNIT  22014</v>
      </c>
    </row>
    <row r="494" spans="1:16" x14ac:dyDescent="0.25">
      <c r="A494" s="1" t="s">
        <v>5</v>
      </c>
      <c r="B494" s="1" t="s">
        <v>38</v>
      </c>
      <c r="C494" s="1" t="s">
        <v>28</v>
      </c>
      <c r="D494" s="5" t="str">
        <f t="shared" si="63"/>
        <v>512</v>
      </c>
      <c r="E494" s="1" t="s">
        <v>40</v>
      </c>
      <c r="F494" s="1" t="s">
        <v>81</v>
      </c>
      <c r="I494">
        <v>201411</v>
      </c>
      <c r="J494" t="str">
        <f t="shared" si="64"/>
        <v>2014</v>
      </c>
      <c r="K494" s="2">
        <v>11479.91</v>
      </c>
      <c r="L494">
        <f t="shared" si="65"/>
        <v>0</v>
      </c>
      <c r="M494" s="2">
        <f t="shared" si="66"/>
        <v>11479.91</v>
      </c>
      <c r="N494">
        <f t="shared" si="67"/>
        <v>0</v>
      </c>
      <c r="O494">
        <f t="shared" si="68"/>
        <v>11479.91</v>
      </c>
      <c r="P494" s="2" t="str">
        <f t="shared" si="69"/>
        <v>5125622 - E W BROWN UNIT  22014</v>
      </c>
    </row>
    <row r="495" spans="1:16" x14ac:dyDescent="0.25">
      <c r="A495" s="1" t="s">
        <v>5</v>
      </c>
      <c r="B495" s="1" t="s">
        <v>38</v>
      </c>
      <c r="C495" s="1" t="s">
        <v>28</v>
      </c>
      <c r="D495" s="5" t="str">
        <f t="shared" si="63"/>
        <v>512</v>
      </c>
      <c r="E495" s="1" t="s">
        <v>40</v>
      </c>
      <c r="F495" s="1" t="s">
        <v>81</v>
      </c>
      <c r="I495">
        <v>201412</v>
      </c>
      <c r="J495" t="str">
        <f t="shared" si="64"/>
        <v>2014</v>
      </c>
      <c r="K495" s="2">
        <v>2908.9</v>
      </c>
      <c r="L495">
        <f t="shared" si="65"/>
        <v>0</v>
      </c>
      <c r="M495" s="2">
        <f t="shared" si="66"/>
        <v>2908.9</v>
      </c>
      <c r="N495">
        <f t="shared" si="67"/>
        <v>0</v>
      </c>
      <c r="O495">
        <f t="shared" si="68"/>
        <v>2908.9</v>
      </c>
      <c r="P495" s="2" t="str">
        <f t="shared" si="69"/>
        <v>5125622 - E W BROWN UNIT  22014</v>
      </c>
    </row>
    <row r="496" spans="1:16" x14ac:dyDescent="0.25">
      <c r="A496" s="1" t="s">
        <v>5</v>
      </c>
      <c r="B496" s="1" t="s">
        <v>38</v>
      </c>
      <c r="C496" s="1" t="s">
        <v>28</v>
      </c>
      <c r="D496" s="5" t="str">
        <f t="shared" si="63"/>
        <v>512</v>
      </c>
      <c r="E496" s="1" t="s">
        <v>40</v>
      </c>
      <c r="F496" s="1" t="s">
        <v>81</v>
      </c>
      <c r="I496">
        <v>201501</v>
      </c>
      <c r="J496" t="str">
        <f t="shared" si="64"/>
        <v>2015</v>
      </c>
      <c r="K496" s="2">
        <v>2191.62</v>
      </c>
      <c r="L496">
        <f t="shared" si="65"/>
        <v>0</v>
      </c>
      <c r="M496" s="2">
        <f t="shared" si="66"/>
        <v>2191.62</v>
      </c>
      <c r="N496">
        <f t="shared" si="67"/>
        <v>0</v>
      </c>
      <c r="O496">
        <f t="shared" si="68"/>
        <v>2191.62</v>
      </c>
      <c r="P496" s="2" t="str">
        <f t="shared" si="69"/>
        <v>5125622 - E W BROWN UNIT  22015</v>
      </c>
    </row>
    <row r="497" spans="1:16" x14ac:dyDescent="0.25">
      <c r="A497" s="1" t="s">
        <v>5</v>
      </c>
      <c r="B497" s="1" t="s">
        <v>38</v>
      </c>
      <c r="C497" s="1" t="s">
        <v>28</v>
      </c>
      <c r="D497" s="5" t="str">
        <f t="shared" si="63"/>
        <v>512</v>
      </c>
      <c r="E497" s="1" t="s">
        <v>40</v>
      </c>
      <c r="F497" s="1" t="s">
        <v>81</v>
      </c>
      <c r="I497">
        <v>201510</v>
      </c>
      <c r="J497" t="str">
        <f t="shared" si="64"/>
        <v>2015</v>
      </c>
      <c r="K497" s="2">
        <v>587.07000000000005</v>
      </c>
      <c r="L497">
        <f t="shared" si="65"/>
        <v>0</v>
      </c>
      <c r="M497" s="2">
        <f t="shared" si="66"/>
        <v>587.07000000000005</v>
      </c>
      <c r="N497">
        <f t="shared" si="67"/>
        <v>0</v>
      </c>
      <c r="O497">
        <f t="shared" si="68"/>
        <v>587.07000000000005</v>
      </c>
      <c r="P497" s="2" t="str">
        <f t="shared" si="69"/>
        <v>5125622 - E W BROWN UNIT  22015</v>
      </c>
    </row>
    <row r="498" spans="1:16" x14ac:dyDescent="0.25">
      <c r="A498" s="1" t="s">
        <v>5</v>
      </c>
      <c r="B498" s="1" t="s">
        <v>38</v>
      </c>
      <c r="C498" s="1" t="s">
        <v>28</v>
      </c>
      <c r="D498" s="5" t="str">
        <f t="shared" si="63"/>
        <v>512</v>
      </c>
      <c r="E498" s="1" t="s">
        <v>40</v>
      </c>
      <c r="F498" s="1" t="s">
        <v>81</v>
      </c>
      <c r="I498">
        <v>201511</v>
      </c>
      <c r="J498" t="str">
        <f t="shared" si="64"/>
        <v>2015</v>
      </c>
      <c r="K498" s="2">
        <v>6203.59</v>
      </c>
      <c r="L498">
        <f t="shared" si="65"/>
        <v>0</v>
      </c>
      <c r="M498" s="2">
        <f t="shared" si="66"/>
        <v>6203.59</v>
      </c>
      <c r="N498">
        <f t="shared" si="67"/>
        <v>0</v>
      </c>
      <c r="O498">
        <f t="shared" si="68"/>
        <v>6203.59</v>
      </c>
      <c r="P498" s="2" t="str">
        <f t="shared" si="69"/>
        <v>5125622 - E W BROWN UNIT  22015</v>
      </c>
    </row>
    <row r="499" spans="1:16" x14ac:dyDescent="0.25">
      <c r="A499" s="1" t="s">
        <v>5</v>
      </c>
      <c r="B499" s="1" t="s">
        <v>38</v>
      </c>
      <c r="C499" s="1" t="s">
        <v>28</v>
      </c>
      <c r="D499" s="5" t="str">
        <f t="shared" si="63"/>
        <v>512</v>
      </c>
      <c r="E499" s="1" t="s">
        <v>40</v>
      </c>
      <c r="F499" s="1" t="s">
        <v>81</v>
      </c>
      <c r="I499">
        <v>201512</v>
      </c>
      <c r="J499" t="str">
        <f t="shared" si="64"/>
        <v>2015</v>
      </c>
      <c r="K499" s="2">
        <v>54.46</v>
      </c>
      <c r="L499">
        <f t="shared" si="65"/>
        <v>0</v>
      </c>
      <c r="M499" s="2">
        <f t="shared" si="66"/>
        <v>54.46</v>
      </c>
      <c r="N499">
        <f t="shared" si="67"/>
        <v>0</v>
      </c>
      <c r="O499">
        <f t="shared" si="68"/>
        <v>54.46</v>
      </c>
      <c r="P499" s="2" t="str">
        <f t="shared" si="69"/>
        <v>5125622 - E W BROWN UNIT  22015</v>
      </c>
    </row>
    <row r="500" spans="1:16" x14ac:dyDescent="0.25">
      <c r="A500" s="1" t="s">
        <v>5</v>
      </c>
      <c r="B500" s="1" t="s">
        <v>38</v>
      </c>
      <c r="C500" s="1" t="s">
        <v>28</v>
      </c>
      <c r="D500" s="5" t="str">
        <f t="shared" si="63"/>
        <v>512</v>
      </c>
      <c r="E500" s="1" t="s">
        <v>40</v>
      </c>
      <c r="F500" s="1" t="s">
        <v>81</v>
      </c>
      <c r="I500">
        <v>201602</v>
      </c>
      <c r="J500" t="str">
        <f t="shared" si="64"/>
        <v>2016</v>
      </c>
      <c r="K500" s="2">
        <v>12793.24</v>
      </c>
      <c r="L500">
        <f t="shared" si="65"/>
        <v>0</v>
      </c>
      <c r="M500" s="2">
        <f t="shared" si="66"/>
        <v>12793.24</v>
      </c>
      <c r="N500">
        <f t="shared" si="67"/>
        <v>0</v>
      </c>
      <c r="O500">
        <f t="shared" si="68"/>
        <v>12793.24</v>
      </c>
      <c r="P500" s="2" t="str">
        <f t="shared" si="69"/>
        <v>5125622 - E W BROWN UNIT  22016</v>
      </c>
    </row>
    <row r="501" spans="1:16" x14ac:dyDescent="0.25">
      <c r="A501" s="1" t="s">
        <v>5</v>
      </c>
      <c r="B501" s="1" t="s">
        <v>38</v>
      </c>
      <c r="C501" s="1" t="s">
        <v>28</v>
      </c>
      <c r="D501" s="5" t="str">
        <f t="shared" si="63"/>
        <v>512</v>
      </c>
      <c r="E501" s="1" t="s">
        <v>40</v>
      </c>
      <c r="F501" s="1" t="s">
        <v>81</v>
      </c>
      <c r="I501">
        <v>201603</v>
      </c>
      <c r="J501" t="str">
        <f t="shared" si="64"/>
        <v>2016</v>
      </c>
      <c r="K501" s="2">
        <v>31593.78</v>
      </c>
      <c r="L501">
        <f t="shared" si="65"/>
        <v>0</v>
      </c>
      <c r="M501" s="2">
        <f t="shared" si="66"/>
        <v>31593.78</v>
      </c>
      <c r="N501">
        <f t="shared" si="67"/>
        <v>0</v>
      </c>
      <c r="O501">
        <f t="shared" si="68"/>
        <v>31593.78</v>
      </c>
      <c r="P501" s="2" t="str">
        <f t="shared" si="69"/>
        <v>5125622 - E W BROWN UNIT  22016</v>
      </c>
    </row>
    <row r="502" spans="1:16" x14ac:dyDescent="0.25">
      <c r="A502" s="1" t="s">
        <v>5</v>
      </c>
      <c r="B502" s="1" t="s">
        <v>38</v>
      </c>
      <c r="C502" s="1" t="s">
        <v>28</v>
      </c>
      <c r="D502" s="5" t="str">
        <f t="shared" ref="D502:D565" si="70">LEFT(C502,3)</f>
        <v>512</v>
      </c>
      <c r="E502" s="1" t="s">
        <v>40</v>
      </c>
      <c r="F502" s="1" t="s">
        <v>81</v>
      </c>
      <c r="I502">
        <v>201604</v>
      </c>
      <c r="J502" t="str">
        <f t="shared" ref="J502:J565" si="71">LEFT(I502,4)</f>
        <v>2016</v>
      </c>
      <c r="K502" s="2">
        <v>31871.27</v>
      </c>
      <c r="L502">
        <f t="shared" ref="L502:L565" si="72">IF(LEFT(E502,4)="0311",(K502*-0.25),IF(LEFT(E502,4)="0321",(K502*-0.25),0))</f>
        <v>0</v>
      </c>
      <c r="M502" s="2">
        <f t="shared" ref="M502:M565" si="73">+K502+L502</f>
        <v>31871.27</v>
      </c>
      <c r="N502">
        <f t="shared" ref="N502:N565" si="74">IF(F502="LGE",M502,0)+IF(F502="Joint",M502*G502,0)</f>
        <v>0</v>
      </c>
      <c r="O502">
        <f t="shared" ref="O502:O565" si="75">IF(F502="KU",M502,0)+IF(F502="Joint",M502*H502,0)</f>
        <v>31871.27</v>
      </c>
      <c r="P502" s="2" t="str">
        <f t="shared" ref="P502:P565" si="76">D502&amp;E502&amp;J502</f>
        <v>5125622 - E W BROWN UNIT  22016</v>
      </c>
    </row>
    <row r="503" spans="1:16" x14ac:dyDescent="0.25">
      <c r="A503" s="1" t="s">
        <v>5</v>
      </c>
      <c r="B503" s="1" t="s">
        <v>38</v>
      </c>
      <c r="C503" s="1" t="s">
        <v>28</v>
      </c>
      <c r="D503" s="5" t="str">
        <f t="shared" si="70"/>
        <v>512</v>
      </c>
      <c r="E503" s="1" t="s">
        <v>41</v>
      </c>
      <c r="F503" s="1" t="s">
        <v>81</v>
      </c>
      <c r="I503">
        <v>201209</v>
      </c>
      <c r="J503" t="str">
        <f t="shared" si="71"/>
        <v>2012</v>
      </c>
      <c r="K503" s="2">
        <v>88192.54</v>
      </c>
      <c r="L503">
        <f t="shared" si="72"/>
        <v>0</v>
      </c>
      <c r="M503" s="2">
        <f t="shared" si="73"/>
        <v>88192.54</v>
      </c>
      <c r="N503">
        <f t="shared" si="74"/>
        <v>0</v>
      </c>
      <c r="O503">
        <f t="shared" si="75"/>
        <v>88192.54</v>
      </c>
      <c r="P503" s="2" t="str">
        <f t="shared" si="76"/>
        <v>5125623 - E W BROWN UNIT  32012</v>
      </c>
    </row>
    <row r="504" spans="1:16" x14ac:dyDescent="0.25">
      <c r="A504" s="1" t="s">
        <v>5</v>
      </c>
      <c r="B504" s="1" t="s">
        <v>38</v>
      </c>
      <c r="C504" s="1" t="s">
        <v>28</v>
      </c>
      <c r="D504" s="5" t="str">
        <f t="shared" si="70"/>
        <v>512</v>
      </c>
      <c r="E504" s="1" t="s">
        <v>41</v>
      </c>
      <c r="F504" s="1" t="s">
        <v>81</v>
      </c>
      <c r="I504">
        <v>201210</v>
      </c>
      <c r="J504" t="str">
        <f t="shared" si="71"/>
        <v>2012</v>
      </c>
      <c r="K504" s="2">
        <v>60636.39</v>
      </c>
      <c r="L504">
        <f t="shared" si="72"/>
        <v>0</v>
      </c>
      <c r="M504" s="2">
        <f t="shared" si="73"/>
        <v>60636.39</v>
      </c>
      <c r="N504">
        <f t="shared" si="74"/>
        <v>0</v>
      </c>
      <c r="O504">
        <f t="shared" si="75"/>
        <v>60636.39</v>
      </c>
      <c r="P504" s="2" t="str">
        <f t="shared" si="76"/>
        <v>5125623 - E W BROWN UNIT  32012</v>
      </c>
    </row>
    <row r="505" spans="1:16" x14ac:dyDescent="0.25">
      <c r="A505" s="1" t="s">
        <v>5</v>
      </c>
      <c r="B505" s="1" t="s">
        <v>38</v>
      </c>
      <c r="C505" s="1" t="s">
        <v>28</v>
      </c>
      <c r="D505" s="5" t="str">
        <f t="shared" si="70"/>
        <v>512</v>
      </c>
      <c r="E505" s="1" t="s">
        <v>41</v>
      </c>
      <c r="F505" s="1" t="s">
        <v>81</v>
      </c>
      <c r="I505">
        <v>201211</v>
      </c>
      <c r="J505" t="str">
        <f t="shared" si="71"/>
        <v>2012</v>
      </c>
      <c r="K505" s="2">
        <v>51367.92</v>
      </c>
      <c r="L505">
        <f t="shared" si="72"/>
        <v>0</v>
      </c>
      <c r="M505" s="2">
        <f t="shared" si="73"/>
        <v>51367.92</v>
      </c>
      <c r="N505">
        <f t="shared" si="74"/>
        <v>0</v>
      </c>
      <c r="O505">
        <f t="shared" si="75"/>
        <v>51367.92</v>
      </c>
      <c r="P505" s="2" t="str">
        <f t="shared" si="76"/>
        <v>5125623 - E W BROWN UNIT  32012</v>
      </c>
    </row>
    <row r="506" spans="1:16" x14ac:dyDescent="0.25">
      <c r="A506" s="1" t="s">
        <v>5</v>
      </c>
      <c r="B506" s="1" t="s">
        <v>38</v>
      </c>
      <c r="C506" s="1" t="s">
        <v>28</v>
      </c>
      <c r="D506" s="5" t="str">
        <f t="shared" si="70"/>
        <v>512</v>
      </c>
      <c r="E506" s="1" t="s">
        <v>41</v>
      </c>
      <c r="F506" s="1" t="s">
        <v>81</v>
      </c>
      <c r="I506">
        <v>201212</v>
      </c>
      <c r="J506" t="str">
        <f t="shared" si="71"/>
        <v>2012</v>
      </c>
      <c r="K506" s="2">
        <v>188.1</v>
      </c>
      <c r="L506">
        <f t="shared" si="72"/>
        <v>0</v>
      </c>
      <c r="M506" s="2">
        <f t="shared" si="73"/>
        <v>188.1</v>
      </c>
      <c r="N506">
        <f t="shared" si="74"/>
        <v>0</v>
      </c>
      <c r="O506">
        <f t="shared" si="75"/>
        <v>188.1</v>
      </c>
      <c r="P506" s="2" t="str">
        <f t="shared" si="76"/>
        <v>5125623 - E W BROWN UNIT  32012</v>
      </c>
    </row>
    <row r="507" spans="1:16" x14ac:dyDescent="0.25">
      <c r="A507" s="1" t="s">
        <v>5</v>
      </c>
      <c r="B507" s="1" t="s">
        <v>38</v>
      </c>
      <c r="C507" s="1" t="s">
        <v>28</v>
      </c>
      <c r="D507" s="5" t="str">
        <f t="shared" si="70"/>
        <v>512</v>
      </c>
      <c r="E507" s="1" t="s">
        <v>41</v>
      </c>
      <c r="F507" s="1" t="s">
        <v>81</v>
      </c>
      <c r="I507">
        <v>201303</v>
      </c>
      <c r="J507" t="str">
        <f t="shared" si="71"/>
        <v>2013</v>
      </c>
      <c r="K507" s="2">
        <v>54952.23</v>
      </c>
      <c r="L507">
        <f t="shared" si="72"/>
        <v>0</v>
      </c>
      <c r="M507" s="2">
        <f t="shared" si="73"/>
        <v>54952.23</v>
      </c>
      <c r="N507">
        <f t="shared" si="74"/>
        <v>0</v>
      </c>
      <c r="O507">
        <f t="shared" si="75"/>
        <v>54952.23</v>
      </c>
      <c r="P507" s="2" t="str">
        <f t="shared" si="76"/>
        <v>5125623 - E W BROWN UNIT  32013</v>
      </c>
    </row>
    <row r="508" spans="1:16" x14ac:dyDescent="0.25">
      <c r="A508" s="1" t="s">
        <v>5</v>
      </c>
      <c r="B508" s="1" t="s">
        <v>38</v>
      </c>
      <c r="C508" s="1" t="s">
        <v>28</v>
      </c>
      <c r="D508" s="5" t="str">
        <f t="shared" si="70"/>
        <v>512</v>
      </c>
      <c r="E508" s="1" t="s">
        <v>41</v>
      </c>
      <c r="F508" s="1" t="s">
        <v>81</v>
      </c>
      <c r="I508">
        <v>201304</v>
      </c>
      <c r="J508" t="str">
        <f t="shared" si="71"/>
        <v>2013</v>
      </c>
      <c r="K508" s="2">
        <v>14728.71</v>
      </c>
      <c r="L508">
        <f t="shared" si="72"/>
        <v>0</v>
      </c>
      <c r="M508" s="2">
        <f t="shared" si="73"/>
        <v>14728.71</v>
      </c>
      <c r="N508">
        <f t="shared" si="74"/>
        <v>0</v>
      </c>
      <c r="O508">
        <f t="shared" si="75"/>
        <v>14728.71</v>
      </c>
      <c r="P508" s="2" t="str">
        <f t="shared" si="76"/>
        <v>5125623 - E W BROWN UNIT  32013</v>
      </c>
    </row>
    <row r="509" spans="1:16" x14ac:dyDescent="0.25">
      <c r="A509" s="1" t="s">
        <v>5</v>
      </c>
      <c r="B509" s="1" t="s">
        <v>38</v>
      </c>
      <c r="C509" s="1" t="s">
        <v>28</v>
      </c>
      <c r="D509" s="5" t="str">
        <f t="shared" si="70"/>
        <v>512</v>
      </c>
      <c r="E509" s="1" t="s">
        <v>41</v>
      </c>
      <c r="F509" s="1" t="s">
        <v>81</v>
      </c>
      <c r="I509">
        <v>201401</v>
      </c>
      <c r="J509" t="str">
        <f t="shared" si="71"/>
        <v>2014</v>
      </c>
      <c r="K509" s="2">
        <v>1239.52</v>
      </c>
      <c r="L509">
        <f t="shared" si="72"/>
        <v>0</v>
      </c>
      <c r="M509" s="2">
        <f t="shared" si="73"/>
        <v>1239.52</v>
      </c>
      <c r="N509">
        <f t="shared" si="74"/>
        <v>0</v>
      </c>
      <c r="O509">
        <f t="shared" si="75"/>
        <v>1239.52</v>
      </c>
      <c r="P509" s="2" t="str">
        <f t="shared" si="76"/>
        <v>5125623 - E W BROWN UNIT  32014</v>
      </c>
    </row>
    <row r="510" spans="1:16" x14ac:dyDescent="0.25">
      <c r="A510" s="1" t="s">
        <v>5</v>
      </c>
      <c r="B510" s="1" t="s">
        <v>38</v>
      </c>
      <c r="C510" s="1" t="s">
        <v>28</v>
      </c>
      <c r="D510" s="5" t="str">
        <f t="shared" si="70"/>
        <v>512</v>
      </c>
      <c r="E510" s="1" t="s">
        <v>41</v>
      </c>
      <c r="F510" s="1" t="s">
        <v>81</v>
      </c>
      <c r="I510">
        <v>201404</v>
      </c>
      <c r="J510" t="str">
        <f t="shared" si="71"/>
        <v>2014</v>
      </c>
      <c r="K510" s="2">
        <v>20964.77</v>
      </c>
      <c r="L510">
        <f t="shared" si="72"/>
        <v>0</v>
      </c>
      <c r="M510" s="2">
        <f t="shared" si="73"/>
        <v>20964.77</v>
      </c>
      <c r="N510">
        <f t="shared" si="74"/>
        <v>0</v>
      </c>
      <c r="O510">
        <f t="shared" si="75"/>
        <v>20964.77</v>
      </c>
      <c r="P510" s="2" t="str">
        <f t="shared" si="76"/>
        <v>5125623 - E W BROWN UNIT  32014</v>
      </c>
    </row>
    <row r="511" spans="1:16" x14ac:dyDescent="0.25">
      <c r="A511" s="1" t="s">
        <v>5</v>
      </c>
      <c r="B511" s="1" t="s">
        <v>38</v>
      </c>
      <c r="C511" s="1" t="s">
        <v>28</v>
      </c>
      <c r="D511" s="5" t="str">
        <f t="shared" si="70"/>
        <v>512</v>
      </c>
      <c r="E511" s="1" t="s">
        <v>41</v>
      </c>
      <c r="F511" s="1" t="s">
        <v>81</v>
      </c>
      <c r="I511">
        <v>201504</v>
      </c>
      <c r="J511" t="str">
        <f t="shared" si="71"/>
        <v>2015</v>
      </c>
      <c r="K511" s="2">
        <v>20821</v>
      </c>
      <c r="L511">
        <f t="shared" si="72"/>
        <v>0</v>
      </c>
      <c r="M511" s="2">
        <f t="shared" si="73"/>
        <v>20821</v>
      </c>
      <c r="N511">
        <f t="shared" si="74"/>
        <v>0</v>
      </c>
      <c r="O511">
        <f t="shared" si="75"/>
        <v>20821</v>
      </c>
      <c r="P511" s="2" t="str">
        <f t="shared" si="76"/>
        <v>5125623 - E W BROWN UNIT  32015</v>
      </c>
    </row>
    <row r="512" spans="1:16" x14ac:dyDescent="0.25">
      <c r="A512" s="1" t="s">
        <v>5</v>
      </c>
      <c r="B512" s="1" t="s">
        <v>38</v>
      </c>
      <c r="C512" s="1" t="s">
        <v>28</v>
      </c>
      <c r="D512" s="5" t="str">
        <f t="shared" si="70"/>
        <v>512</v>
      </c>
      <c r="E512" s="1" t="s">
        <v>41</v>
      </c>
      <c r="F512" s="1" t="s">
        <v>81</v>
      </c>
      <c r="I512">
        <v>201603</v>
      </c>
      <c r="J512" t="str">
        <f t="shared" si="71"/>
        <v>2016</v>
      </c>
      <c r="K512" s="2">
        <v>512.34</v>
      </c>
      <c r="L512">
        <f t="shared" si="72"/>
        <v>0</v>
      </c>
      <c r="M512" s="2">
        <f t="shared" si="73"/>
        <v>512.34</v>
      </c>
      <c r="N512">
        <f t="shared" si="74"/>
        <v>0</v>
      </c>
      <c r="O512">
        <f t="shared" si="75"/>
        <v>512.34</v>
      </c>
      <c r="P512" s="2" t="str">
        <f t="shared" si="76"/>
        <v>5125623 - E W BROWN UNIT  32016</v>
      </c>
    </row>
    <row r="513" spans="1:16" x14ac:dyDescent="0.25">
      <c r="A513" s="1" t="s">
        <v>5</v>
      </c>
      <c r="B513" s="1" t="s">
        <v>38</v>
      </c>
      <c r="C513" s="1" t="s">
        <v>10</v>
      </c>
      <c r="D513" s="5" t="str">
        <f t="shared" si="70"/>
        <v>512</v>
      </c>
      <c r="E513" s="1" t="s">
        <v>39</v>
      </c>
      <c r="F513" s="1" t="s">
        <v>81</v>
      </c>
      <c r="I513">
        <v>201210</v>
      </c>
      <c r="J513" t="str">
        <f t="shared" si="71"/>
        <v>2012</v>
      </c>
      <c r="K513" s="2">
        <v>231.34</v>
      </c>
      <c r="L513">
        <f t="shared" si="72"/>
        <v>0</v>
      </c>
      <c r="M513" s="2">
        <f t="shared" si="73"/>
        <v>231.34</v>
      </c>
      <c r="N513">
        <f t="shared" si="74"/>
        <v>0</v>
      </c>
      <c r="O513">
        <f t="shared" si="75"/>
        <v>231.34</v>
      </c>
      <c r="P513" s="2" t="str">
        <f t="shared" si="76"/>
        <v>5125620 - E W BROWN  COMMON - STEAM2012</v>
      </c>
    </row>
    <row r="514" spans="1:16" x14ac:dyDescent="0.25">
      <c r="A514" s="1" t="s">
        <v>5</v>
      </c>
      <c r="B514" s="1" t="s">
        <v>38</v>
      </c>
      <c r="C514" s="1" t="s">
        <v>10</v>
      </c>
      <c r="D514" s="5" t="str">
        <f t="shared" si="70"/>
        <v>512</v>
      </c>
      <c r="E514" s="1" t="s">
        <v>39</v>
      </c>
      <c r="F514" s="1" t="s">
        <v>81</v>
      </c>
      <c r="I514">
        <v>201212</v>
      </c>
      <c r="J514" t="str">
        <f t="shared" si="71"/>
        <v>2012</v>
      </c>
      <c r="K514" s="2">
        <v>506.1</v>
      </c>
      <c r="L514">
        <f t="shared" si="72"/>
        <v>0</v>
      </c>
      <c r="M514" s="2">
        <f t="shared" si="73"/>
        <v>506.1</v>
      </c>
      <c r="N514">
        <f t="shared" si="74"/>
        <v>0</v>
      </c>
      <c r="O514">
        <f t="shared" si="75"/>
        <v>506.1</v>
      </c>
      <c r="P514" s="2" t="str">
        <f t="shared" si="76"/>
        <v>5125620 - E W BROWN  COMMON - STEAM2012</v>
      </c>
    </row>
    <row r="515" spans="1:16" x14ac:dyDescent="0.25">
      <c r="A515" s="1" t="s">
        <v>5</v>
      </c>
      <c r="B515" s="1" t="s">
        <v>38</v>
      </c>
      <c r="C515" s="1" t="s">
        <v>10</v>
      </c>
      <c r="D515" s="5" t="str">
        <f t="shared" si="70"/>
        <v>512</v>
      </c>
      <c r="E515" s="1" t="s">
        <v>43</v>
      </c>
      <c r="F515" s="1" t="s">
        <v>81</v>
      </c>
      <c r="I515">
        <v>201208</v>
      </c>
      <c r="J515" t="str">
        <f t="shared" si="71"/>
        <v>2012</v>
      </c>
      <c r="K515" s="2">
        <v>10047</v>
      </c>
      <c r="L515">
        <f t="shared" si="72"/>
        <v>0</v>
      </c>
      <c r="M515" s="2">
        <f t="shared" si="73"/>
        <v>10047</v>
      </c>
      <c r="N515">
        <f t="shared" si="74"/>
        <v>0</v>
      </c>
      <c r="O515">
        <f t="shared" si="75"/>
        <v>10047</v>
      </c>
      <c r="P515" s="2" t="str">
        <f t="shared" si="76"/>
        <v>5125621 - E W BROWN UNIT  12012</v>
      </c>
    </row>
    <row r="516" spans="1:16" x14ac:dyDescent="0.25">
      <c r="A516" s="1" t="s">
        <v>5</v>
      </c>
      <c r="B516" s="1" t="s">
        <v>38</v>
      </c>
      <c r="C516" s="1" t="s">
        <v>10</v>
      </c>
      <c r="D516" s="5" t="str">
        <f t="shared" si="70"/>
        <v>512</v>
      </c>
      <c r="E516" s="1" t="s">
        <v>43</v>
      </c>
      <c r="F516" s="1" t="s">
        <v>81</v>
      </c>
      <c r="I516">
        <v>201209</v>
      </c>
      <c r="J516" t="str">
        <f t="shared" si="71"/>
        <v>2012</v>
      </c>
      <c r="K516" s="2">
        <v>769.77</v>
      </c>
      <c r="L516">
        <f t="shared" si="72"/>
        <v>0</v>
      </c>
      <c r="M516" s="2">
        <f t="shared" si="73"/>
        <v>769.77</v>
      </c>
      <c r="N516">
        <f t="shared" si="74"/>
        <v>0</v>
      </c>
      <c r="O516">
        <f t="shared" si="75"/>
        <v>769.77</v>
      </c>
      <c r="P516" s="2" t="str">
        <f t="shared" si="76"/>
        <v>5125621 - E W BROWN UNIT  12012</v>
      </c>
    </row>
    <row r="517" spans="1:16" x14ac:dyDescent="0.25">
      <c r="A517" s="1" t="s">
        <v>5</v>
      </c>
      <c r="B517" s="1" t="s">
        <v>38</v>
      </c>
      <c r="C517" s="1" t="s">
        <v>10</v>
      </c>
      <c r="D517" s="5" t="str">
        <f t="shared" si="70"/>
        <v>512</v>
      </c>
      <c r="E517" s="1" t="s">
        <v>43</v>
      </c>
      <c r="F517" s="1" t="s">
        <v>81</v>
      </c>
      <c r="I517">
        <v>201210</v>
      </c>
      <c r="J517" t="str">
        <f t="shared" si="71"/>
        <v>2012</v>
      </c>
      <c r="K517" s="2">
        <v>5593.38</v>
      </c>
      <c r="L517">
        <f t="shared" si="72"/>
        <v>0</v>
      </c>
      <c r="M517" s="2">
        <f t="shared" si="73"/>
        <v>5593.38</v>
      </c>
      <c r="N517">
        <f t="shared" si="74"/>
        <v>0</v>
      </c>
      <c r="O517">
        <f t="shared" si="75"/>
        <v>5593.38</v>
      </c>
      <c r="P517" s="2" t="str">
        <f t="shared" si="76"/>
        <v>5125621 - E W BROWN UNIT  12012</v>
      </c>
    </row>
    <row r="518" spans="1:16" x14ac:dyDescent="0.25">
      <c r="A518" s="1" t="s">
        <v>5</v>
      </c>
      <c r="B518" s="1" t="s">
        <v>38</v>
      </c>
      <c r="C518" s="1" t="s">
        <v>10</v>
      </c>
      <c r="D518" s="5" t="str">
        <f t="shared" si="70"/>
        <v>512</v>
      </c>
      <c r="E518" s="1" t="s">
        <v>43</v>
      </c>
      <c r="F518" s="1" t="s">
        <v>81</v>
      </c>
      <c r="I518">
        <v>201211</v>
      </c>
      <c r="J518" t="str">
        <f t="shared" si="71"/>
        <v>2012</v>
      </c>
      <c r="K518" s="2">
        <v>5050.3</v>
      </c>
      <c r="L518">
        <f t="shared" si="72"/>
        <v>0</v>
      </c>
      <c r="M518" s="2">
        <f t="shared" si="73"/>
        <v>5050.3</v>
      </c>
      <c r="N518">
        <f t="shared" si="74"/>
        <v>0</v>
      </c>
      <c r="O518">
        <f t="shared" si="75"/>
        <v>5050.3</v>
      </c>
      <c r="P518" s="2" t="str">
        <f t="shared" si="76"/>
        <v>5125621 - E W BROWN UNIT  12012</v>
      </c>
    </row>
    <row r="519" spans="1:16" x14ac:dyDescent="0.25">
      <c r="A519" s="1" t="s">
        <v>5</v>
      </c>
      <c r="B519" s="1" t="s">
        <v>38</v>
      </c>
      <c r="C519" s="1" t="s">
        <v>10</v>
      </c>
      <c r="D519" s="5" t="str">
        <f t="shared" si="70"/>
        <v>512</v>
      </c>
      <c r="E519" s="1" t="s">
        <v>43</v>
      </c>
      <c r="F519" s="1" t="s">
        <v>81</v>
      </c>
      <c r="I519">
        <v>201212</v>
      </c>
      <c r="J519" t="str">
        <f t="shared" si="71"/>
        <v>2012</v>
      </c>
      <c r="K519" s="2">
        <v>-4.1100000000000003</v>
      </c>
      <c r="L519">
        <f t="shared" si="72"/>
        <v>0</v>
      </c>
      <c r="M519" s="2">
        <f t="shared" si="73"/>
        <v>-4.1100000000000003</v>
      </c>
      <c r="N519">
        <f t="shared" si="74"/>
        <v>0</v>
      </c>
      <c r="O519">
        <f t="shared" si="75"/>
        <v>-4.1100000000000003</v>
      </c>
      <c r="P519" s="2" t="str">
        <f t="shared" si="76"/>
        <v>5125621 - E W BROWN UNIT  12012</v>
      </c>
    </row>
    <row r="520" spans="1:16" x14ac:dyDescent="0.25">
      <c r="A520" s="1" t="s">
        <v>5</v>
      </c>
      <c r="B520" s="1" t="s">
        <v>38</v>
      </c>
      <c r="C520" s="1" t="s">
        <v>10</v>
      </c>
      <c r="D520" s="5" t="str">
        <f t="shared" si="70"/>
        <v>512</v>
      </c>
      <c r="E520" s="1" t="s">
        <v>43</v>
      </c>
      <c r="F520" s="1" t="s">
        <v>81</v>
      </c>
      <c r="I520">
        <v>201304</v>
      </c>
      <c r="J520" t="str">
        <f t="shared" si="71"/>
        <v>2013</v>
      </c>
      <c r="K520" s="2">
        <v>212.22</v>
      </c>
      <c r="L520">
        <f t="shared" si="72"/>
        <v>0</v>
      </c>
      <c r="M520" s="2">
        <f t="shared" si="73"/>
        <v>212.22</v>
      </c>
      <c r="N520">
        <f t="shared" si="74"/>
        <v>0</v>
      </c>
      <c r="O520">
        <f t="shared" si="75"/>
        <v>212.22</v>
      </c>
      <c r="P520" s="2" t="str">
        <f t="shared" si="76"/>
        <v>5125621 - E W BROWN UNIT  12013</v>
      </c>
    </row>
    <row r="521" spans="1:16" x14ac:dyDescent="0.25">
      <c r="A521" s="1" t="s">
        <v>5</v>
      </c>
      <c r="B521" s="1" t="s">
        <v>38</v>
      </c>
      <c r="C521" s="1" t="s">
        <v>10</v>
      </c>
      <c r="D521" s="5" t="str">
        <f t="shared" si="70"/>
        <v>512</v>
      </c>
      <c r="E521" s="1" t="s">
        <v>43</v>
      </c>
      <c r="F521" s="1" t="s">
        <v>81</v>
      </c>
      <c r="I521">
        <v>201305</v>
      </c>
      <c r="J521" t="str">
        <f t="shared" si="71"/>
        <v>2013</v>
      </c>
      <c r="K521" s="2">
        <v>381.2</v>
      </c>
      <c r="L521">
        <f t="shared" si="72"/>
        <v>0</v>
      </c>
      <c r="M521" s="2">
        <f t="shared" si="73"/>
        <v>381.2</v>
      </c>
      <c r="N521">
        <f t="shared" si="74"/>
        <v>0</v>
      </c>
      <c r="O521">
        <f t="shared" si="75"/>
        <v>381.2</v>
      </c>
      <c r="P521" s="2" t="str">
        <f t="shared" si="76"/>
        <v>5125621 - E W BROWN UNIT  12013</v>
      </c>
    </row>
    <row r="522" spans="1:16" x14ac:dyDescent="0.25">
      <c r="A522" s="1" t="s">
        <v>5</v>
      </c>
      <c r="B522" s="1" t="s">
        <v>38</v>
      </c>
      <c r="C522" s="1" t="s">
        <v>10</v>
      </c>
      <c r="D522" s="5" t="str">
        <f t="shared" si="70"/>
        <v>512</v>
      </c>
      <c r="E522" s="1" t="s">
        <v>43</v>
      </c>
      <c r="F522" s="1" t="s">
        <v>81</v>
      </c>
      <c r="I522">
        <v>201403</v>
      </c>
      <c r="J522" t="str">
        <f t="shared" si="71"/>
        <v>2014</v>
      </c>
      <c r="K522" s="2">
        <v>47.73</v>
      </c>
      <c r="L522">
        <f t="shared" si="72"/>
        <v>0</v>
      </c>
      <c r="M522" s="2">
        <f t="shared" si="73"/>
        <v>47.73</v>
      </c>
      <c r="N522">
        <f t="shared" si="74"/>
        <v>0</v>
      </c>
      <c r="O522">
        <f t="shared" si="75"/>
        <v>47.73</v>
      </c>
      <c r="P522" s="2" t="str">
        <f t="shared" si="76"/>
        <v>5125621 - E W BROWN UNIT  12014</v>
      </c>
    </row>
    <row r="523" spans="1:16" x14ac:dyDescent="0.25">
      <c r="A523" s="1" t="s">
        <v>5</v>
      </c>
      <c r="B523" s="1" t="s">
        <v>38</v>
      </c>
      <c r="C523" s="1" t="s">
        <v>10</v>
      </c>
      <c r="D523" s="5" t="str">
        <f t="shared" si="70"/>
        <v>512</v>
      </c>
      <c r="E523" s="1" t="s">
        <v>43</v>
      </c>
      <c r="F523" s="1" t="s">
        <v>81</v>
      </c>
      <c r="I523">
        <v>201404</v>
      </c>
      <c r="J523" t="str">
        <f t="shared" si="71"/>
        <v>2014</v>
      </c>
      <c r="K523" s="2">
        <v>3683.93</v>
      </c>
      <c r="L523">
        <f t="shared" si="72"/>
        <v>0</v>
      </c>
      <c r="M523" s="2">
        <f t="shared" si="73"/>
        <v>3683.93</v>
      </c>
      <c r="N523">
        <f t="shared" si="74"/>
        <v>0</v>
      </c>
      <c r="O523">
        <f t="shared" si="75"/>
        <v>3683.93</v>
      </c>
      <c r="P523" s="2" t="str">
        <f t="shared" si="76"/>
        <v>5125621 - E W BROWN UNIT  12014</v>
      </c>
    </row>
    <row r="524" spans="1:16" x14ac:dyDescent="0.25">
      <c r="A524" s="1" t="s">
        <v>5</v>
      </c>
      <c r="B524" s="1" t="s">
        <v>38</v>
      </c>
      <c r="C524" s="1" t="s">
        <v>10</v>
      </c>
      <c r="D524" s="5" t="str">
        <f t="shared" si="70"/>
        <v>512</v>
      </c>
      <c r="E524" s="1" t="s">
        <v>43</v>
      </c>
      <c r="F524" s="1" t="s">
        <v>81</v>
      </c>
      <c r="I524">
        <v>201405</v>
      </c>
      <c r="J524" t="str">
        <f t="shared" si="71"/>
        <v>2014</v>
      </c>
      <c r="K524" s="2">
        <v>1216.52</v>
      </c>
      <c r="L524">
        <f t="shared" si="72"/>
        <v>0</v>
      </c>
      <c r="M524" s="2">
        <f t="shared" si="73"/>
        <v>1216.52</v>
      </c>
      <c r="N524">
        <f t="shared" si="74"/>
        <v>0</v>
      </c>
      <c r="O524">
        <f t="shared" si="75"/>
        <v>1216.52</v>
      </c>
      <c r="P524" s="2" t="str">
        <f t="shared" si="76"/>
        <v>5125621 - E W BROWN UNIT  12014</v>
      </c>
    </row>
    <row r="525" spans="1:16" x14ac:dyDescent="0.25">
      <c r="A525" s="1" t="s">
        <v>5</v>
      </c>
      <c r="B525" s="1" t="s">
        <v>38</v>
      </c>
      <c r="C525" s="1" t="s">
        <v>10</v>
      </c>
      <c r="D525" s="5" t="str">
        <f t="shared" si="70"/>
        <v>512</v>
      </c>
      <c r="E525" s="1" t="s">
        <v>43</v>
      </c>
      <c r="F525" s="1" t="s">
        <v>81</v>
      </c>
      <c r="I525">
        <v>201502</v>
      </c>
      <c r="J525" t="str">
        <f t="shared" si="71"/>
        <v>2015</v>
      </c>
      <c r="K525" s="2">
        <v>12532.26</v>
      </c>
      <c r="L525">
        <f t="shared" si="72"/>
        <v>0</v>
      </c>
      <c r="M525" s="2">
        <f t="shared" si="73"/>
        <v>12532.26</v>
      </c>
      <c r="N525">
        <f t="shared" si="74"/>
        <v>0</v>
      </c>
      <c r="O525">
        <f t="shared" si="75"/>
        <v>12532.26</v>
      </c>
      <c r="P525" s="2" t="str">
        <f t="shared" si="76"/>
        <v>5125621 - E W BROWN UNIT  12015</v>
      </c>
    </row>
    <row r="526" spans="1:16" x14ac:dyDescent="0.25">
      <c r="A526" s="1" t="s">
        <v>5</v>
      </c>
      <c r="B526" s="1" t="s">
        <v>38</v>
      </c>
      <c r="C526" s="1" t="s">
        <v>10</v>
      </c>
      <c r="D526" s="5" t="str">
        <f t="shared" si="70"/>
        <v>512</v>
      </c>
      <c r="E526" s="1" t="s">
        <v>43</v>
      </c>
      <c r="F526" s="1" t="s">
        <v>81</v>
      </c>
      <c r="I526">
        <v>201503</v>
      </c>
      <c r="J526" t="str">
        <f t="shared" si="71"/>
        <v>2015</v>
      </c>
      <c r="K526" s="2">
        <v>9936.42</v>
      </c>
      <c r="L526">
        <f t="shared" si="72"/>
        <v>0</v>
      </c>
      <c r="M526" s="2">
        <f t="shared" si="73"/>
        <v>9936.42</v>
      </c>
      <c r="N526">
        <f t="shared" si="74"/>
        <v>0</v>
      </c>
      <c r="O526">
        <f t="shared" si="75"/>
        <v>9936.42</v>
      </c>
      <c r="P526" s="2" t="str">
        <f t="shared" si="76"/>
        <v>5125621 - E W BROWN UNIT  12015</v>
      </c>
    </row>
    <row r="527" spans="1:16" x14ac:dyDescent="0.25">
      <c r="A527" s="1" t="s">
        <v>5</v>
      </c>
      <c r="B527" s="1" t="s">
        <v>38</v>
      </c>
      <c r="C527" s="1" t="s">
        <v>10</v>
      </c>
      <c r="D527" s="5" t="str">
        <f t="shared" si="70"/>
        <v>512</v>
      </c>
      <c r="E527" s="1" t="s">
        <v>43</v>
      </c>
      <c r="F527" s="1" t="s">
        <v>81</v>
      </c>
      <c r="I527">
        <v>201504</v>
      </c>
      <c r="J527" t="str">
        <f t="shared" si="71"/>
        <v>2015</v>
      </c>
      <c r="K527" s="2">
        <v>4601.45</v>
      </c>
      <c r="L527">
        <f t="shared" si="72"/>
        <v>0</v>
      </c>
      <c r="M527" s="2">
        <f t="shared" si="73"/>
        <v>4601.45</v>
      </c>
      <c r="N527">
        <f t="shared" si="74"/>
        <v>0</v>
      </c>
      <c r="O527">
        <f t="shared" si="75"/>
        <v>4601.45</v>
      </c>
      <c r="P527" s="2" t="str">
        <f t="shared" si="76"/>
        <v>5125621 - E W BROWN UNIT  12015</v>
      </c>
    </row>
    <row r="528" spans="1:16" x14ac:dyDescent="0.25">
      <c r="A528" s="1" t="s">
        <v>5</v>
      </c>
      <c r="B528" s="1" t="s">
        <v>38</v>
      </c>
      <c r="C528" s="1" t="s">
        <v>10</v>
      </c>
      <c r="D528" s="5" t="str">
        <f t="shared" si="70"/>
        <v>512</v>
      </c>
      <c r="E528" s="1" t="s">
        <v>43</v>
      </c>
      <c r="F528" s="1" t="s">
        <v>81</v>
      </c>
      <c r="I528">
        <v>201505</v>
      </c>
      <c r="J528" t="str">
        <f t="shared" si="71"/>
        <v>2015</v>
      </c>
      <c r="K528" s="2">
        <v>3277.72</v>
      </c>
      <c r="L528">
        <f t="shared" si="72"/>
        <v>0</v>
      </c>
      <c r="M528" s="2">
        <f t="shared" si="73"/>
        <v>3277.72</v>
      </c>
      <c r="N528">
        <f t="shared" si="74"/>
        <v>0</v>
      </c>
      <c r="O528">
        <f t="shared" si="75"/>
        <v>3277.72</v>
      </c>
      <c r="P528" s="2" t="str">
        <f t="shared" si="76"/>
        <v>5125621 - E W BROWN UNIT  12015</v>
      </c>
    </row>
    <row r="529" spans="1:16" x14ac:dyDescent="0.25">
      <c r="A529" s="1" t="s">
        <v>5</v>
      </c>
      <c r="B529" s="1" t="s">
        <v>38</v>
      </c>
      <c r="C529" s="1" t="s">
        <v>10</v>
      </c>
      <c r="D529" s="5" t="str">
        <f t="shared" si="70"/>
        <v>512</v>
      </c>
      <c r="E529" s="1" t="s">
        <v>43</v>
      </c>
      <c r="F529" s="1" t="s">
        <v>81</v>
      </c>
      <c r="I529">
        <v>201506</v>
      </c>
      <c r="J529" t="str">
        <f t="shared" si="71"/>
        <v>2015</v>
      </c>
      <c r="K529" s="2">
        <v>-0.73</v>
      </c>
      <c r="L529">
        <f t="shared" si="72"/>
        <v>0</v>
      </c>
      <c r="M529" s="2">
        <f t="shared" si="73"/>
        <v>-0.73</v>
      </c>
      <c r="N529">
        <f t="shared" si="74"/>
        <v>0</v>
      </c>
      <c r="O529">
        <f t="shared" si="75"/>
        <v>-0.73</v>
      </c>
      <c r="P529" s="2" t="str">
        <f t="shared" si="76"/>
        <v>5125621 - E W BROWN UNIT  12015</v>
      </c>
    </row>
    <row r="530" spans="1:16" x14ac:dyDescent="0.25">
      <c r="A530" s="1" t="s">
        <v>5</v>
      </c>
      <c r="B530" s="1" t="s">
        <v>38</v>
      </c>
      <c r="C530" s="1" t="s">
        <v>10</v>
      </c>
      <c r="D530" s="5" t="str">
        <f t="shared" si="70"/>
        <v>512</v>
      </c>
      <c r="E530" s="1" t="s">
        <v>43</v>
      </c>
      <c r="F530" s="1" t="s">
        <v>81</v>
      </c>
      <c r="I530">
        <v>201603</v>
      </c>
      <c r="J530" t="str">
        <f t="shared" si="71"/>
        <v>2016</v>
      </c>
      <c r="K530" s="2">
        <v>100.09</v>
      </c>
      <c r="L530">
        <f t="shared" si="72"/>
        <v>0</v>
      </c>
      <c r="M530" s="2">
        <f t="shared" si="73"/>
        <v>100.09</v>
      </c>
      <c r="N530">
        <f t="shared" si="74"/>
        <v>0</v>
      </c>
      <c r="O530">
        <f t="shared" si="75"/>
        <v>100.09</v>
      </c>
      <c r="P530" s="2" t="str">
        <f t="shared" si="76"/>
        <v>5125621 - E W BROWN UNIT  12016</v>
      </c>
    </row>
    <row r="531" spans="1:16" x14ac:dyDescent="0.25">
      <c r="A531" s="1" t="s">
        <v>5</v>
      </c>
      <c r="B531" s="1" t="s">
        <v>38</v>
      </c>
      <c r="C531" s="1" t="s">
        <v>10</v>
      </c>
      <c r="D531" s="5" t="str">
        <f t="shared" si="70"/>
        <v>512</v>
      </c>
      <c r="E531" s="1" t="s">
        <v>43</v>
      </c>
      <c r="F531" s="1" t="s">
        <v>81</v>
      </c>
      <c r="I531">
        <v>201604</v>
      </c>
      <c r="J531" t="str">
        <f t="shared" si="71"/>
        <v>2016</v>
      </c>
      <c r="K531" s="2">
        <v>652.86</v>
      </c>
      <c r="L531">
        <f t="shared" si="72"/>
        <v>0</v>
      </c>
      <c r="M531" s="2">
        <f t="shared" si="73"/>
        <v>652.86</v>
      </c>
      <c r="N531">
        <f t="shared" si="74"/>
        <v>0</v>
      </c>
      <c r="O531">
        <f t="shared" si="75"/>
        <v>652.86</v>
      </c>
      <c r="P531" s="2" t="str">
        <f t="shared" si="76"/>
        <v>5125621 - E W BROWN UNIT  12016</v>
      </c>
    </row>
    <row r="532" spans="1:16" x14ac:dyDescent="0.25">
      <c r="A532" s="1" t="s">
        <v>5</v>
      </c>
      <c r="B532" s="1" t="s">
        <v>38</v>
      </c>
      <c r="C532" s="1" t="s">
        <v>10</v>
      </c>
      <c r="D532" s="5" t="str">
        <f t="shared" si="70"/>
        <v>512</v>
      </c>
      <c r="E532" s="1" t="s">
        <v>40</v>
      </c>
      <c r="F532" s="1" t="s">
        <v>81</v>
      </c>
      <c r="I532">
        <v>201207</v>
      </c>
      <c r="J532" t="str">
        <f t="shared" si="71"/>
        <v>2012</v>
      </c>
      <c r="K532" s="2">
        <v>1230.6199999999999</v>
      </c>
      <c r="L532">
        <f t="shared" si="72"/>
        <v>0</v>
      </c>
      <c r="M532" s="2">
        <f t="shared" si="73"/>
        <v>1230.6199999999999</v>
      </c>
      <c r="N532">
        <f t="shared" si="74"/>
        <v>0</v>
      </c>
      <c r="O532">
        <f t="shared" si="75"/>
        <v>1230.6199999999999</v>
      </c>
      <c r="P532" s="2" t="str">
        <f t="shared" si="76"/>
        <v>5125622 - E W BROWN UNIT  22012</v>
      </c>
    </row>
    <row r="533" spans="1:16" x14ac:dyDescent="0.25">
      <c r="A533" s="1" t="s">
        <v>5</v>
      </c>
      <c r="B533" s="1" t="s">
        <v>38</v>
      </c>
      <c r="C533" s="1" t="s">
        <v>10</v>
      </c>
      <c r="D533" s="5" t="str">
        <f t="shared" si="70"/>
        <v>512</v>
      </c>
      <c r="E533" s="1" t="s">
        <v>40</v>
      </c>
      <c r="F533" s="1" t="s">
        <v>81</v>
      </c>
      <c r="I533">
        <v>201208</v>
      </c>
      <c r="J533" t="str">
        <f t="shared" si="71"/>
        <v>2012</v>
      </c>
      <c r="K533" s="2">
        <v>20849.599999999999</v>
      </c>
      <c r="L533">
        <f t="shared" si="72"/>
        <v>0</v>
      </c>
      <c r="M533" s="2">
        <f t="shared" si="73"/>
        <v>20849.599999999999</v>
      </c>
      <c r="N533">
        <f t="shared" si="74"/>
        <v>0</v>
      </c>
      <c r="O533">
        <f t="shared" si="75"/>
        <v>20849.599999999999</v>
      </c>
      <c r="P533" s="2" t="str">
        <f t="shared" si="76"/>
        <v>5125622 - E W BROWN UNIT  22012</v>
      </c>
    </row>
    <row r="534" spans="1:16" x14ac:dyDescent="0.25">
      <c r="A534" s="1" t="s">
        <v>5</v>
      </c>
      <c r="B534" s="1" t="s">
        <v>38</v>
      </c>
      <c r="C534" s="1" t="s">
        <v>10</v>
      </c>
      <c r="D534" s="5" t="str">
        <f t="shared" si="70"/>
        <v>512</v>
      </c>
      <c r="E534" s="1" t="s">
        <v>40</v>
      </c>
      <c r="F534" s="1" t="s">
        <v>81</v>
      </c>
      <c r="I534">
        <v>201209</v>
      </c>
      <c r="J534" t="str">
        <f t="shared" si="71"/>
        <v>2012</v>
      </c>
      <c r="K534" s="2">
        <v>10196.41</v>
      </c>
      <c r="L534">
        <f t="shared" si="72"/>
        <v>0</v>
      </c>
      <c r="M534" s="2">
        <f t="shared" si="73"/>
        <v>10196.41</v>
      </c>
      <c r="N534">
        <f t="shared" si="74"/>
        <v>0</v>
      </c>
      <c r="O534">
        <f t="shared" si="75"/>
        <v>10196.41</v>
      </c>
      <c r="P534" s="2" t="str">
        <f t="shared" si="76"/>
        <v>5125622 - E W BROWN UNIT  22012</v>
      </c>
    </row>
    <row r="535" spans="1:16" x14ac:dyDescent="0.25">
      <c r="A535" s="1" t="s">
        <v>5</v>
      </c>
      <c r="B535" s="1" t="s">
        <v>38</v>
      </c>
      <c r="C535" s="1" t="s">
        <v>10</v>
      </c>
      <c r="D535" s="5" t="str">
        <f t="shared" si="70"/>
        <v>512</v>
      </c>
      <c r="E535" s="1" t="s">
        <v>40</v>
      </c>
      <c r="F535" s="1" t="s">
        <v>81</v>
      </c>
      <c r="I535">
        <v>201210</v>
      </c>
      <c r="J535" t="str">
        <f t="shared" si="71"/>
        <v>2012</v>
      </c>
      <c r="K535" s="2">
        <v>57769.94</v>
      </c>
      <c r="L535">
        <f t="shared" si="72"/>
        <v>0</v>
      </c>
      <c r="M535" s="2">
        <f t="shared" si="73"/>
        <v>57769.94</v>
      </c>
      <c r="N535">
        <f t="shared" si="74"/>
        <v>0</v>
      </c>
      <c r="O535">
        <f t="shared" si="75"/>
        <v>57769.94</v>
      </c>
      <c r="P535" s="2" t="str">
        <f t="shared" si="76"/>
        <v>5125622 - E W BROWN UNIT  22012</v>
      </c>
    </row>
    <row r="536" spans="1:16" x14ac:dyDescent="0.25">
      <c r="A536" s="1" t="s">
        <v>5</v>
      </c>
      <c r="B536" s="1" t="s">
        <v>38</v>
      </c>
      <c r="C536" s="1" t="s">
        <v>10</v>
      </c>
      <c r="D536" s="5" t="str">
        <f t="shared" si="70"/>
        <v>512</v>
      </c>
      <c r="E536" s="1" t="s">
        <v>40</v>
      </c>
      <c r="F536" s="1" t="s">
        <v>81</v>
      </c>
      <c r="I536">
        <v>201211</v>
      </c>
      <c r="J536" t="str">
        <f t="shared" si="71"/>
        <v>2012</v>
      </c>
      <c r="K536" s="2">
        <v>3695.92</v>
      </c>
      <c r="L536">
        <f t="shared" si="72"/>
        <v>0</v>
      </c>
      <c r="M536" s="2">
        <f t="shared" si="73"/>
        <v>3695.92</v>
      </c>
      <c r="N536">
        <f t="shared" si="74"/>
        <v>0</v>
      </c>
      <c r="O536">
        <f t="shared" si="75"/>
        <v>3695.92</v>
      </c>
      <c r="P536" s="2" t="str">
        <f t="shared" si="76"/>
        <v>5125622 - E W BROWN UNIT  22012</v>
      </c>
    </row>
    <row r="537" spans="1:16" x14ac:dyDescent="0.25">
      <c r="A537" s="1" t="s">
        <v>5</v>
      </c>
      <c r="B537" s="1" t="s">
        <v>38</v>
      </c>
      <c r="C537" s="1" t="s">
        <v>10</v>
      </c>
      <c r="D537" s="5" t="str">
        <f t="shared" si="70"/>
        <v>512</v>
      </c>
      <c r="E537" s="1" t="s">
        <v>40</v>
      </c>
      <c r="F537" s="1" t="s">
        <v>81</v>
      </c>
      <c r="I537">
        <v>201212</v>
      </c>
      <c r="J537" t="str">
        <f t="shared" si="71"/>
        <v>2012</v>
      </c>
      <c r="K537" s="2">
        <v>6342</v>
      </c>
      <c r="L537">
        <f t="shared" si="72"/>
        <v>0</v>
      </c>
      <c r="M537" s="2">
        <f t="shared" si="73"/>
        <v>6342</v>
      </c>
      <c r="N537">
        <f t="shared" si="74"/>
        <v>0</v>
      </c>
      <c r="O537">
        <f t="shared" si="75"/>
        <v>6342</v>
      </c>
      <c r="P537" s="2" t="str">
        <f t="shared" si="76"/>
        <v>5125622 - E W BROWN UNIT  22012</v>
      </c>
    </row>
    <row r="538" spans="1:16" x14ac:dyDescent="0.25">
      <c r="A538" s="1" t="s">
        <v>5</v>
      </c>
      <c r="B538" s="1" t="s">
        <v>38</v>
      </c>
      <c r="C538" s="1" t="s">
        <v>10</v>
      </c>
      <c r="D538" s="5" t="str">
        <f t="shared" si="70"/>
        <v>512</v>
      </c>
      <c r="E538" s="1" t="s">
        <v>40</v>
      </c>
      <c r="F538" s="1" t="s">
        <v>81</v>
      </c>
      <c r="I538">
        <v>201311</v>
      </c>
      <c r="J538" t="str">
        <f t="shared" si="71"/>
        <v>2013</v>
      </c>
      <c r="K538" s="2">
        <v>2446.0100000000002</v>
      </c>
      <c r="L538">
        <f t="shared" si="72"/>
        <v>0</v>
      </c>
      <c r="M538" s="2">
        <f t="shared" si="73"/>
        <v>2446.0100000000002</v>
      </c>
      <c r="N538">
        <f t="shared" si="74"/>
        <v>0</v>
      </c>
      <c r="O538">
        <f t="shared" si="75"/>
        <v>2446.0100000000002</v>
      </c>
      <c r="P538" s="2" t="str">
        <f t="shared" si="76"/>
        <v>5125622 - E W BROWN UNIT  22013</v>
      </c>
    </row>
    <row r="539" spans="1:16" x14ac:dyDescent="0.25">
      <c r="A539" s="1" t="s">
        <v>5</v>
      </c>
      <c r="B539" s="1" t="s">
        <v>38</v>
      </c>
      <c r="C539" s="1" t="s">
        <v>10</v>
      </c>
      <c r="D539" s="5" t="str">
        <f t="shared" si="70"/>
        <v>512</v>
      </c>
      <c r="E539" s="1" t="s">
        <v>40</v>
      </c>
      <c r="F539" s="1" t="s">
        <v>81</v>
      </c>
      <c r="I539">
        <v>201312</v>
      </c>
      <c r="J539" t="str">
        <f t="shared" si="71"/>
        <v>2013</v>
      </c>
      <c r="K539" s="2">
        <v>1641.84</v>
      </c>
      <c r="L539">
        <f t="shared" si="72"/>
        <v>0</v>
      </c>
      <c r="M539" s="2">
        <f t="shared" si="73"/>
        <v>1641.84</v>
      </c>
      <c r="N539">
        <f t="shared" si="74"/>
        <v>0</v>
      </c>
      <c r="O539">
        <f t="shared" si="75"/>
        <v>1641.84</v>
      </c>
      <c r="P539" s="2" t="str">
        <f t="shared" si="76"/>
        <v>5125622 - E W BROWN UNIT  22013</v>
      </c>
    </row>
    <row r="540" spans="1:16" x14ac:dyDescent="0.25">
      <c r="A540" s="1" t="s">
        <v>5</v>
      </c>
      <c r="B540" s="1" t="s">
        <v>38</v>
      </c>
      <c r="C540" s="1" t="s">
        <v>10</v>
      </c>
      <c r="D540" s="5" t="str">
        <f t="shared" si="70"/>
        <v>512</v>
      </c>
      <c r="E540" s="1" t="s">
        <v>40</v>
      </c>
      <c r="F540" s="1" t="s">
        <v>81</v>
      </c>
      <c r="I540">
        <v>201406</v>
      </c>
      <c r="J540" t="str">
        <f t="shared" si="71"/>
        <v>2014</v>
      </c>
      <c r="K540" s="2">
        <v>7087.47</v>
      </c>
      <c r="L540">
        <f t="shared" si="72"/>
        <v>0</v>
      </c>
      <c r="M540" s="2">
        <f t="shared" si="73"/>
        <v>7087.47</v>
      </c>
      <c r="N540">
        <f t="shared" si="74"/>
        <v>0</v>
      </c>
      <c r="O540">
        <f t="shared" si="75"/>
        <v>7087.47</v>
      </c>
      <c r="P540" s="2" t="str">
        <f t="shared" si="76"/>
        <v>5125622 - E W BROWN UNIT  22014</v>
      </c>
    </row>
    <row r="541" spans="1:16" x14ac:dyDescent="0.25">
      <c r="A541" s="1" t="s">
        <v>5</v>
      </c>
      <c r="B541" s="1" t="s">
        <v>38</v>
      </c>
      <c r="C541" s="1" t="s">
        <v>10</v>
      </c>
      <c r="D541" s="5" t="str">
        <f t="shared" si="70"/>
        <v>512</v>
      </c>
      <c r="E541" s="1" t="s">
        <v>40</v>
      </c>
      <c r="F541" s="1" t="s">
        <v>81</v>
      </c>
      <c r="I541">
        <v>201407</v>
      </c>
      <c r="J541" t="str">
        <f t="shared" si="71"/>
        <v>2014</v>
      </c>
      <c r="K541" s="2">
        <v>124.67</v>
      </c>
      <c r="L541">
        <f t="shared" si="72"/>
        <v>0</v>
      </c>
      <c r="M541" s="2">
        <f t="shared" si="73"/>
        <v>124.67</v>
      </c>
      <c r="N541">
        <f t="shared" si="74"/>
        <v>0</v>
      </c>
      <c r="O541">
        <f t="shared" si="75"/>
        <v>124.67</v>
      </c>
      <c r="P541" s="2" t="str">
        <f t="shared" si="76"/>
        <v>5125622 - E W BROWN UNIT  22014</v>
      </c>
    </row>
    <row r="542" spans="1:16" x14ac:dyDescent="0.25">
      <c r="A542" s="1" t="s">
        <v>5</v>
      </c>
      <c r="B542" s="1" t="s">
        <v>38</v>
      </c>
      <c r="C542" s="1" t="s">
        <v>10</v>
      </c>
      <c r="D542" s="5" t="str">
        <f t="shared" si="70"/>
        <v>512</v>
      </c>
      <c r="E542" s="1" t="s">
        <v>40</v>
      </c>
      <c r="F542" s="1" t="s">
        <v>81</v>
      </c>
      <c r="I542">
        <v>201409</v>
      </c>
      <c r="J542" t="str">
        <f t="shared" si="71"/>
        <v>2014</v>
      </c>
      <c r="K542" s="2">
        <v>169.09</v>
      </c>
      <c r="L542">
        <f t="shared" si="72"/>
        <v>0</v>
      </c>
      <c r="M542" s="2">
        <f t="shared" si="73"/>
        <v>169.09</v>
      </c>
      <c r="N542">
        <f t="shared" si="74"/>
        <v>0</v>
      </c>
      <c r="O542">
        <f t="shared" si="75"/>
        <v>169.09</v>
      </c>
      <c r="P542" s="2" t="str">
        <f t="shared" si="76"/>
        <v>5125622 - E W BROWN UNIT  22014</v>
      </c>
    </row>
    <row r="543" spans="1:16" x14ac:dyDescent="0.25">
      <c r="A543" s="1" t="s">
        <v>5</v>
      </c>
      <c r="B543" s="1" t="s">
        <v>38</v>
      </c>
      <c r="C543" s="1" t="s">
        <v>10</v>
      </c>
      <c r="D543" s="5" t="str">
        <f t="shared" si="70"/>
        <v>512</v>
      </c>
      <c r="E543" s="1" t="s">
        <v>40</v>
      </c>
      <c r="F543" s="1" t="s">
        <v>81</v>
      </c>
      <c r="I543">
        <v>201410</v>
      </c>
      <c r="J543" t="str">
        <f t="shared" si="71"/>
        <v>2014</v>
      </c>
      <c r="K543" s="2">
        <v>-861.53</v>
      </c>
      <c r="L543">
        <f t="shared" si="72"/>
        <v>0</v>
      </c>
      <c r="M543" s="2">
        <f t="shared" si="73"/>
        <v>-861.53</v>
      </c>
      <c r="N543">
        <f t="shared" si="74"/>
        <v>0</v>
      </c>
      <c r="O543">
        <f t="shared" si="75"/>
        <v>-861.53</v>
      </c>
      <c r="P543" s="2" t="str">
        <f t="shared" si="76"/>
        <v>5125622 - E W BROWN UNIT  22014</v>
      </c>
    </row>
    <row r="544" spans="1:16" x14ac:dyDescent="0.25">
      <c r="A544" s="1" t="s">
        <v>5</v>
      </c>
      <c r="B544" s="1" t="s">
        <v>38</v>
      </c>
      <c r="C544" s="1" t="s">
        <v>10</v>
      </c>
      <c r="D544" s="5" t="str">
        <f t="shared" si="70"/>
        <v>512</v>
      </c>
      <c r="E544" s="1" t="s">
        <v>40</v>
      </c>
      <c r="F544" s="1" t="s">
        <v>81</v>
      </c>
      <c r="I544">
        <v>201411</v>
      </c>
      <c r="J544" t="str">
        <f t="shared" si="71"/>
        <v>2014</v>
      </c>
      <c r="K544" s="2">
        <v>10942.72</v>
      </c>
      <c r="L544">
        <f t="shared" si="72"/>
        <v>0</v>
      </c>
      <c r="M544" s="2">
        <f t="shared" si="73"/>
        <v>10942.72</v>
      </c>
      <c r="N544">
        <f t="shared" si="74"/>
        <v>0</v>
      </c>
      <c r="O544">
        <f t="shared" si="75"/>
        <v>10942.72</v>
      </c>
      <c r="P544" s="2" t="str">
        <f t="shared" si="76"/>
        <v>5125622 - E W BROWN UNIT  22014</v>
      </c>
    </row>
    <row r="545" spans="1:16" x14ac:dyDescent="0.25">
      <c r="A545" s="1" t="s">
        <v>5</v>
      </c>
      <c r="B545" s="1" t="s">
        <v>38</v>
      </c>
      <c r="C545" s="1" t="s">
        <v>10</v>
      </c>
      <c r="D545" s="5" t="str">
        <f t="shared" si="70"/>
        <v>512</v>
      </c>
      <c r="E545" s="1" t="s">
        <v>40</v>
      </c>
      <c r="F545" s="1" t="s">
        <v>81</v>
      </c>
      <c r="I545">
        <v>201412</v>
      </c>
      <c r="J545" t="str">
        <f t="shared" si="71"/>
        <v>2014</v>
      </c>
      <c r="K545" s="2">
        <v>5327.2</v>
      </c>
      <c r="L545">
        <f t="shared" si="72"/>
        <v>0</v>
      </c>
      <c r="M545" s="2">
        <f t="shared" si="73"/>
        <v>5327.2</v>
      </c>
      <c r="N545">
        <f t="shared" si="74"/>
        <v>0</v>
      </c>
      <c r="O545">
        <f t="shared" si="75"/>
        <v>5327.2</v>
      </c>
      <c r="P545" s="2" t="str">
        <f t="shared" si="76"/>
        <v>5125622 - E W BROWN UNIT  22014</v>
      </c>
    </row>
    <row r="546" spans="1:16" x14ac:dyDescent="0.25">
      <c r="A546" s="1" t="s">
        <v>5</v>
      </c>
      <c r="B546" s="1" t="s">
        <v>38</v>
      </c>
      <c r="C546" s="1" t="s">
        <v>10</v>
      </c>
      <c r="D546" s="5" t="str">
        <f t="shared" si="70"/>
        <v>512</v>
      </c>
      <c r="E546" s="1" t="s">
        <v>40</v>
      </c>
      <c r="F546" s="1" t="s">
        <v>81</v>
      </c>
      <c r="I546">
        <v>201510</v>
      </c>
      <c r="J546" t="str">
        <f t="shared" si="71"/>
        <v>2015</v>
      </c>
      <c r="K546" s="2">
        <v>3597.36</v>
      </c>
      <c r="L546">
        <f t="shared" si="72"/>
        <v>0</v>
      </c>
      <c r="M546" s="2">
        <f t="shared" si="73"/>
        <v>3597.36</v>
      </c>
      <c r="N546">
        <f t="shared" si="74"/>
        <v>0</v>
      </c>
      <c r="O546">
        <f t="shared" si="75"/>
        <v>3597.36</v>
      </c>
      <c r="P546" s="2" t="str">
        <f t="shared" si="76"/>
        <v>5125622 - E W BROWN UNIT  22015</v>
      </c>
    </row>
    <row r="547" spans="1:16" x14ac:dyDescent="0.25">
      <c r="A547" s="1" t="s">
        <v>5</v>
      </c>
      <c r="B547" s="1" t="s">
        <v>38</v>
      </c>
      <c r="C547" s="1" t="s">
        <v>10</v>
      </c>
      <c r="D547" s="5" t="str">
        <f t="shared" si="70"/>
        <v>512</v>
      </c>
      <c r="E547" s="1" t="s">
        <v>40</v>
      </c>
      <c r="F547" s="1" t="s">
        <v>81</v>
      </c>
      <c r="I547">
        <v>201511</v>
      </c>
      <c r="J547" t="str">
        <f t="shared" si="71"/>
        <v>2015</v>
      </c>
      <c r="K547" s="2">
        <v>730.82</v>
      </c>
      <c r="L547">
        <f t="shared" si="72"/>
        <v>0</v>
      </c>
      <c r="M547" s="2">
        <f t="shared" si="73"/>
        <v>730.82</v>
      </c>
      <c r="N547">
        <f t="shared" si="74"/>
        <v>0</v>
      </c>
      <c r="O547">
        <f t="shared" si="75"/>
        <v>730.82</v>
      </c>
      <c r="P547" s="2" t="str">
        <f t="shared" si="76"/>
        <v>5125622 - E W BROWN UNIT  22015</v>
      </c>
    </row>
    <row r="548" spans="1:16" x14ac:dyDescent="0.25">
      <c r="A548" s="1" t="s">
        <v>5</v>
      </c>
      <c r="B548" s="1" t="s">
        <v>38</v>
      </c>
      <c r="C548" s="1" t="s">
        <v>10</v>
      </c>
      <c r="D548" s="5" t="str">
        <f t="shared" si="70"/>
        <v>512</v>
      </c>
      <c r="E548" s="1" t="s">
        <v>40</v>
      </c>
      <c r="F548" s="1" t="s">
        <v>81</v>
      </c>
      <c r="I548">
        <v>201512</v>
      </c>
      <c r="J548" t="str">
        <f t="shared" si="71"/>
        <v>2015</v>
      </c>
      <c r="K548" s="2">
        <v>27.89</v>
      </c>
      <c r="L548">
        <f t="shared" si="72"/>
        <v>0</v>
      </c>
      <c r="M548" s="2">
        <f t="shared" si="73"/>
        <v>27.89</v>
      </c>
      <c r="N548">
        <f t="shared" si="74"/>
        <v>0</v>
      </c>
      <c r="O548">
        <f t="shared" si="75"/>
        <v>27.89</v>
      </c>
      <c r="P548" s="2" t="str">
        <f t="shared" si="76"/>
        <v>5125622 - E W BROWN UNIT  22015</v>
      </c>
    </row>
    <row r="549" spans="1:16" x14ac:dyDescent="0.25">
      <c r="A549" s="1" t="s">
        <v>5</v>
      </c>
      <c r="B549" s="1" t="s">
        <v>38</v>
      </c>
      <c r="C549" s="1" t="s">
        <v>10</v>
      </c>
      <c r="D549" s="5" t="str">
        <f t="shared" si="70"/>
        <v>512</v>
      </c>
      <c r="E549" s="1" t="s">
        <v>40</v>
      </c>
      <c r="F549" s="1" t="s">
        <v>81</v>
      </c>
      <c r="I549">
        <v>201602</v>
      </c>
      <c r="J549" t="str">
        <f t="shared" si="71"/>
        <v>2016</v>
      </c>
      <c r="K549" s="2">
        <v>5312.72</v>
      </c>
      <c r="L549">
        <f t="shared" si="72"/>
        <v>0</v>
      </c>
      <c r="M549" s="2">
        <f t="shared" si="73"/>
        <v>5312.72</v>
      </c>
      <c r="N549">
        <f t="shared" si="74"/>
        <v>0</v>
      </c>
      <c r="O549">
        <f t="shared" si="75"/>
        <v>5312.72</v>
      </c>
      <c r="P549" s="2" t="str">
        <f t="shared" si="76"/>
        <v>5125622 - E W BROWN UNIT  22016</v>
      </c>
    </row>
    <row r="550" spans="1:16" x14ac:dyDescent="0.25">
      <c r="A550" s="1" t="s">
        <v>5</v>
      </c>
      <c r="B550" s="1" t="s">
        <v>38</v>
      </c>
      <c r="C550" s="1" t="s">
        <v>10</v>
      </c>
      <c r="D550" s="5" t="str">
        <f t="shared" si="70"/>
        <v>512</v>
      </c>
      <c r="E550" s="1" t="s">
        <v>40</v>
      </c>
      <c r="F550" s="1" t="s">
        <v>81</v>
      </c>
      <c r="I550">
        <v>201603</v>
      </c>
      <c r="J550" t="str">
        <f t="shared" si="71"/>
        <v>2016</v>
      </c>
      <c r="K550" s="2">
        <v>265.32</v>
      </c>
      <c r="L550">
        <f t="shared" si="72"/>
        <v>0</v>
      </c>
      <c r="M550" s="2">
        <f t="shared" si="73"/>
        <v>265.32</v>
      </c>
      <c r="N550">
        <f t="shared" si="74"/>
        <v>0</v>
      </c>
      <c r="O550">
        <f t="shared" si="75"/>
        <v>265.32</v>
      </c>
      <c r="P550" s="2" t="str">
        <f t="shared" si="76"/>
        <v>5125622 - E W BROWN UNIT  22016</v>
      </c>
    </row>
    <row r="551" spans="1:16" x14ac:dyDescent="0.25">
      <c r="A551" s="1" t="s">
        <v>5</v>
      </c>
      <c r="B551" s="1" t="s">
        <v>38</v>
      </c>
      <c r="C551" s="1" t="s">
        <v>10</v>
      </c>
      <c r="D551" s="5" t="str">
        <f t="shared" si="70"/>
        <v>512</v>
      </c>
      <c r="E551" s="1" t="s">
        <v>40</v>
      </c>
      <c r="F551" s="1" t="s">
        <v>81</v>
      </c>
      <c r="I551">
        <v>201604</v>
      </c>
      <c r="J551" t="str">
        <f t="shared" si="71"/>
        <v>2016</v>
      </c>
      <c r="K551" s="2">
        <v>20050.41</v>
      </c>
      <c r="L551">
        <f t="shared" si="72"/>
        <v>0</v>
      </c>
      <c r="M551" s="2">
        <f t="shared" si="73"/>
        <v>20050.41</v>
      </c>
      <c r="N551">
        <f t="shared" si="74"/>
        <v>0</v>
      </c>
      <c r="O551">
        <f t="shared" si="75"/>
        <v>20050.41</v>
      </c>
      <c r="P551" s="2" t="str">
        <f t="shared" si="76"/>
        <v>5125622 - E W BROWN UNIT  22016</v>
      </c>
    </row>
    <row r="552" spans="1:16" x14ac:dyDescent="0.25">
      <c r="A552" s="1" t="s">
        <v>5</v>
      </c>
      <c r="B552" s="1" t="s">
        <v>38</v>
      </c>
      <c r="C552" s="1" t="s">
        <v>10</v>
      </c>
      <c r="D552" s="5" t="str">
        <f t="shared" si="70"/>
        <v>512</v>
      </c>
      <c r="E552" s="1" t="s">
        <v>40</v>
      </c>
      <c r="F552" s="1" t="s">
        <v>81</v>
      </c>
      <c r="I552">
        <v>201606</v>
      </c>
      <c r="J552" t="str">
        <f t="shared" si="71"/>
        <v>2016</v>
      </c>
      <c r="K552" s="2">
        <v>300.33</v>
      </c>
      <c r="L552">
        <f t="shared" si="72"/>
        <v>0</v>
      </c>
      <c r="M552" s="2">
        <f t="shared" si="73"/>
        <v>300.33</v>
      </c>
      <c r="N552">
        <f t="shared" si="74"/>
        <v>0</v>
      </c>
      <c r="O552">
        <f t="shared" si="75"/>
        <v>300.33</v>
      </c>
      <c r="P552" s="2" t="str">
        <f t="shared" si="76"/>
        <v>5125622 - E W BROWN UNIT  22016</v>
      </c>
    </row>
    <row r="553" spans="1:16" x14ac:dyDescent="0.25">
      <c r="A553" s="1" t="s">
        <v>5</v>
      </c>
      <c r="B553" s="1" t="s">
        <v>38</v>
      </c>
      <c r="C553" s="1" t="s">
        <v>10</v>
      </c>
      <c r="D553" s="5" t="str">
        <f t="shared" si="70"/>
        <v>512</v>
      </c>
      <c r="E553" s="1" t="s">
        <v>41</v>
      </c>
      <c r="F553" s="1" t="s">
        <v>81</v>
      </c>
      <c r="I553">
        <v>201208</v>
      </c>
      <c r="J553" t="str">
        <f t="shared" si="71"/>
        <v>2012</v>
      </c>
      <c r="K553" s="2">
        <v>3946.07</v>
      </c>
      <c r="L553">
        <f t="shared" si="72"/>
        <v>0</v>
      </c>
      <c r="M553" s="2">
        <f t="shared" si="73"/>
        <v>3946.07</v>
      </c>
      <c r="N553">
        <f t="shared" si="74"/>
        <v>0</v>
      </c>
      <c r="O553">
        <f t="shared" si="75"/>
        <v>3946.07</v>
      </c>
      <c r="P553" s="2" t="str">
        <f t="shared" si="76"/>
        <v>5125623 - E W BROWN UNIT  32012</v>
      </c>
    </row>
    <row r="554" spans="1:16" x14ac:dyDescent="0.25">
      <c r="A554" s="1" t="s">
        <v>5</v>
      </c>
      <c r="B554" s="1" t="s">
        <v>38</v>
      </c>
      <c r="C554" s="1" t="s">
        <v>10</v>
      </c>
      <c r="D554" s="5" t="str">
        <f t="shared" si="70"/>
        <v>512</v>
      </c>
      <c r="E554" s="1" t="s">
        <v>41</v>
      </c>
      <c r="F554" s="1" t="s">
        <v>81</v>
      </c>
      <c r="I554">
        <v>201209</v>
      </c>
      <c r="J554" t="str">
        <f t="shared" si="71"/>
        <v>2012</v>
      </c>
      <c r="K554" s="2">
        <v>10166.950000000001</v>
      </c>
      <c r="L554">
        <f t="shared" si="72"/>
        <v>0</v>
      </c>
      <c r="M554" s="2">
        <f t="shared" si="73"/>
        <v>10166.950000000001</v>
      </c>
      <c r="N554">
        <f t="shared" si="74"/>
        <v>0</v>
      </c>
      <c r="O554">
        <f t="shared" si="75"/>
        <v>10166.950000000001</v>
      </c>
      <c r="P554" s="2" t="str">
        <f t="shared" si="76"/>
        <v>5125623 - E W BROWN UNIT  32012</v>
      </c>
    </row>
    <row r="555" spans="1:16" x14ac:dyDescent="0.25">
      <c r="A555" s="1" t="s">
        <v>5</v>
      </c>
      <c r="B555" s="1" t="s">
        <v>38</v>
      </c>
      <c r="C555" s="1" t="s">
        <v>10</v>
      </c>
      <c r="D555" s="5" t="str">
        <f t="shared" si="70"/>
        <v>512</v>
      </c>
      <c r="E555" s="1" t="s">
        <v>41</v>
      </c>
      <c r="F555" s="1" t="s">
        <v>81</v>
      </c>
      <c r="I555">
        <v>201210</v>
      </c>
      <c r="J555" t="str">
        <f t="shared" si="71"/>
        <v>2012</v>
      </c>
      <c r="K555" s="2">
        <v>19891.68</v>
      </c>
      <c r="L555">
        <f t="shared" si="72"/>
        <v>0</v>
      </c>
      <c r="M555" s="2">
        <f t="shared" si="73"/>
        <v>19891.68</v>
      </c>
      <c r="N555">
        <f t="shared" si="74"/>
        <v>0</v>
      </c>
      <c r="O555">
        <f t="shared" si="75"/>
        <v>19891.68</v>
      </c>
      <c r="P555" s="2" t="str">
        <f t="shared" si="76"/>
        <v>5125623 - E W BROWN UNIT  32012</v>
      </c>
    </row>
    <row r="556" spans="1:16" x14ac:dyDescent="0.25">
      <c r="A556" s="1" t="s">
        <v>5</v>
      </c>
      <c r="B556" s="1" t="s">
        <v>38</v>
      </c>
      <c r="C556" s="1" t="s">
        <v>10</v>
      </c>
      <c r="D556" s="5" t="str">
        <f t="shared" si="70"/>
        <v>512</v>
      </c>
      <c r="E556" s="1" t="s">
        <v>41</v>
      </c>
      <c r="F556" s="1" t="s">
        <v>81</v>
      </c>
      <c r="I556">
        <v>201211</v>
      </c>
      <c r="J556" t="str">
        <f t="shared" si="71"/>
        <v>2012</v>
      </c>
      <c r="K556" s="2">
        <v>-3534.09</v>
      </c>
      <c r="L556">
        <f t="shared" si="72"/>
        <v>0</v>
      </c>
      <c r="M556" s="2">
        <f t="shared" si="73"/>
        <v>-3534.09</v>
      </c>
      <c r="N556">
        <f t="shared" si="74"/>
        <v>0</v>
      </c>
      <c r="O556">
        <f t="shared" si="75"/>
        <v>-3534.09</v>
      </c>
      <c r="P556" s="2" t="str">
        <f t="shared" si="76"/>
        <v>5125623 - E W BROWN UNIT  32012</v>
      </c>
    </row>
    <row r="557" spans="1:16" x14ac:dyDescent="0.25">
      <c r="A557" s="1" t="s">
        <v>5</v>
      </c>
      <c r="B557" s="1" t="s">
        <v>38</v>
      </c>
      <c r="C557" s="1" t="s">
        <v>10</v>
      </c>
      <c r="D557" s="5" t="str">
        <f t="shared" si="70"/>
        <v>512</v>
      </c>
      <c r="E557" s="1" t="s">
        <v>41</v>
      </c>
      <c r="F557" s="1" t="s">
        <v>81</v>
      </c>
      <c r="I557">
        <v>201212</v>
      </c>
      <c r="J557" t="str">
        <f t="shared" si="71"/>
        <v>2012</v>
      </c>
      <c r="K557" s="2">
        <v>4938.0200000000004</v>
      </c>
      <c r="L557">
        <f t="shared" si="72"/>
        <v>0</v>
      </c>
      <c r="M557" s="2">
        <f t="shared" si="73"/>
        <v>4938.0200000000004</v>
      </c>
      <c r="N557">
        <f t="shared" si="74"/>
        <v>0</v>
      </c>
      <c r="O557">
        <f t="shared" si="75"/>
        <v>4938.0200000000004</v>
      </c>
      <c r="P557" s="2" t="str">
        <f t="shared" si="76"/>
        <v>5125623 - E W BROWN UNIT  32012</v>
      </c>
    </row>
    <row r="558" spans="1:16" x14ac:dyDescent="0.25">
      <c r="A558" s="1" t="s">
        <v>5</v>
      </c>
      <c r="B558" s="1" t="s">
        <v>38</v>
      </c>
      <c r="C558" s="1" t="s">
        <v>10</v>
      </c>
      <c r="D558" s="5" t="str">
        <f t="shared" si="70"/>
        <v>512</v>
      </c>
      <c r="E558" s="1" t="s">
        <v>41</v>
      </c>
      <c r="F558" s="1" t="s">
        <v>81</v>
      </c>
      <c r="I558">
        <v>201303</v>
      </c>
      <c r="J558" t="str">
        <f t="shared" si="71"/>
        <v>2013</v>
      </c>
      <c r="K558" s="2">
        <v>6540.8</v>
      </c>
      <c r="L558">
        <f t="shared" si="72"/>
        <v>0</v>
      </c>
      <c r="M558" s="2">
        <f t="shared" si="73"/>
        <v>6540.8</v>
      </c>
      <c r="N558">
        <f t="shared" si="74"/>
        <v>0</v>
      </c>
      <c r="O558">
        <f t="shared" si="75"/>
        <v>6540.8</v>
      </c>
      <c r="P558" s="2" t="str">
        <f t="shared" si="76"/>
        <v>5125623 - E W BROWN UNIT  32013</v>
      </c>
    </row>
    <row r="559" spans="1:16" x14ac:dyDescent="0.25">
      <c r="A559" s="1" t="s">
        <v>5</v>
      </c>
      <c r="B559" s="1" t="s">
        <v>38</v>
      </c>
      <c r="C559" s="1" t="s">
        <v>10</v>
      </c>
      <c r="D559" s="5" t="str">
        <f t="shared" si="70"/>
        <v>512</v>
      </c>
      <c r="E559" s="1" t="s">
        <v>41</v>
      </c>
      <c r="F559" s="1" t="s">
        <v>81</v>
      </c>
      <c r="I559">
        <v>201304</v>
      </c>
      <c r="J559" t="str">
        <f t="shared" si="71"/>
        <v>2013</v>
      </c>
      <c r="K559" s="2">
        <v>493.92</v>
      </c>
      <c r="L559">
        <f t="shared" si="72"/>
        <v>0</v>
      </c>
      <c r="M559" s="2">
        <f t="shared" si="73"/>
        <v>493.92</v>
      </c>
      <c r="N559">
        <f t="shared" si="74"/>
        <v>0</v>
      </c>
      <c r="O559">
        <f t="shared" si="75"/>
        <v>493.92</v>
      </c>
      <c r="P559" s="2" t="str">
        <f t="shared" si="76"/>
        <v>5125623 - E W BROWN UNIT  32013</v>
      </c>
    </row>
    <row r="560" spans="1:16" x14ac:dyDescent="0.25">
      <c r="A560" s="1" t="s">
        <v>5</v>
      </c>
      <c r="B560" s="1" t="s">
        <v>38</v>
      </c>
      <c r="C560" s="1" t="s">
        <v>10</v>
      </c>
      <c r="D560" s="5" t="str">
        <f t="shared" si="70"/>
        <v>512</v>
      </c>
      <c r="E560" s="1" t="s">
        <v>41</v>
      </c>
      <c r="F560" s="1" t="s">
        <v>81</v>
      </c>
      <c r="I560">
        <v>201401</v>
      </c>
      <c r="J560" t="str">
        <f t="shared" si="71"/>
        <v>2014</v>
      </c>
      <c r="K560" s="2">
        <v>274.87</v>
      </c>
      <c r="L560">
        <f t="shared" si="72"/>
        <v>0</v>
      </c>
      <c r="M560" s="2">
        <f t="shared" si="73"/>
        <v>274.87</v>
      </c>
      <c r="N560">
        <f t="shared" si="74"/>
        <v>0</v>
      </c>
      <c r="O560">
        <f t="shared" si="75"/>
        <v>274.87</v>
      </c>
      <c r="P560" s="2" t="str">
        <f t="shared" si="76"/>
        <v>5125623 - E W BROWN UNIT  32014</v>
      </c>
    </row>
    <row r="561" spans="1:16" x14ac:dyDescent="0.25">
      <c r="A561" s="1" t="s">
        <v>5</v>
      </c>
      <c r="B561" s="1" t="s">
        <v>38</v>
      </c>
      <c r="C561" s="1" t="s">
        <v>10</v>
      </c>
      <c r="D561" s="5" t="str">
        <f t="shared" si="70"/>
        <v>512</v>
      </c>
      <c r="E561" s="1" t="s">
        <v>41</v>
      </c>
      <c r="F561" s="1" t="s">
        <v>81</v>
      </c>
      <c r="I561">
        <v>201403</v>
      </c>
      <c r="J561" t="str">
        <f t="shared" si="71"/>
        <v>2014</v>
      </c>
      <c r="K561" s="2">
        <v>13210.04</v>
      </c>
      <c r="L561">
        <f t="shared" si="72"/>
        <v>0</v>
      </c>
      <c r="M561" s="2">
        <f t="shared" si="73"/>
        <v>13210.04</v>
      </c>
      <c r="N561">
        <f t="shared" si="74"/>
        <v>0</v>
      </c>
      <c r="O561">
        <f t="shared" si="75"/>
        <v>13210.04</v>
      </c>
      <c r="P561" s="2" t="str">
        <f t="shared" si="76"/>
        <v>5125623 - E W BROWN UNIT  32014</v>
      </c>
    </row>
    <row r="562" spans="1:16" x14ac:dyDescent="0.25">
      <c r="A562" s="1" t="s">
        <v>5</v>
      </c>
      <c r="B562" s="1" t="s">
        <v>38</v>
      </c>
      <c r="C562" s="1" t="s">
        <v>10</v>
      </c>
      <c r="D562" s="5" t="str">
        <f t="shared" si="70"/>
        <v>512</v>
      </c>
      <c r="E562" s="1" t="s">
        <v>41</v>
      </c>
      <c r="F562" s="1" t="s">
        <v>81</v>
      </c>
      <c r="I562">
        <v>201404</v>
      </c>
      <c r="J562" t="str">
        <f t="shared" si="71"/>
        <v>2014</v>
      </c>
      <c r="K562" s="2">
        <v>23443.78</v>
      </c>
      <c r="L562">
        <f t="shared" si="72"/>
        <v>0</v>
      </c>
      <c r="M562" s="2">
        <f t="shared" si="73"/>
        <v>23443.78</v>
      </c>
      <c r="N562">
        <f t="shared" si="74"/>
        <v>0</v>
      </c>
      <c r="O562">
        <f t="shared" si="75"/>
        <v>23443.78</v>
      </c>
      <c r="P562" s="2" t="str">
        <f t="shared" si="76"/>
        <v>5125623 - E W BROWN UNIT  32014</v>
      </c>
    </row>
    <row r="563" spans="1:16" x14ac:dyDescent="0.25">
      <c r="A563" s="1" t="s">
        <v>5</v>
      </c>
      <c r="B563" s="1" t="s">
        <v>38</v>
      </c>
      <c r="C563" s="1" t="s">
        <v>10</v>
      </c>
      <c r="D563" s="5" t="str">
        <f t="shared" si="70"/>
        <v>512</v>
      </c>
      <c r="E563" s="1" t="s">
        <v>41</v>
      </c>
      <c r="F563" s="1" t="s">
        <v>81</v>
      </c>
      <c r="I563">
        <v>201405</v>
      </c>
      <c r="J563" t="str">
        <f t="shared" si="71"/>
        <v>2014</v>
      </c>
      <c r="K563" s="2">
        <v>-3737.51</v>
      </c>
      <c r="L563">
        <f t="shared" si="72"/>
        <v>0</v>
      </c>
      <c r="M563" s="2">
        <f t="shared" si="73"/>
        <v>-3737.51</v>
      </c>
      <c r="N563">
        <f t="shared" si="74"/>
        <v>0</v>
      </c>
      <c r="O563">
        <f t="shared" si="75"/>
        <v>-3737.51</v>
      </c>
      <c r="P563" s="2" t="str">
        <f t="shared" si="76"/>
        <v>5125623 - E W BROWN UNIT  32014</v>
      </c>
    </row>
    <row r="564" spans="1:16" x14ac:dyDescent="0.25">
      <c r="A564" s="1" t="s">
        <v>5</v>
      </c>
      <c r="B564" s="1" t="s">
        <v>38</v>
      </c>
      <c r="C564" s="1" t="s">
        <v>10</v>
      </c>
      <c r="D564" s="5" t="str">
        <f t="shared" si="70"/>
        <v>512</v>
      </c>
      <c r="E564" s="1" t="s">
        <v>41</v>
      </c>
      <c r="F564" s="1" t="s">
        <v>81</v>
      </c>
      <c r="I564">
        <v>201506</v>
      </c>
      <c r="J564" t="str">
        <f t="shared" si="71"/>
        <v>2015</v>
      </c>
      <c r="K564" s="2">
        <v>3506.48</v>
      </c>
      <c r="L564">
        <f t="shared" si="72"/>
        <v>0</v>
      </c>
      <c r="M564" s="2">
        <f t="shared" si="73"/>
        <v>3506.48</v>
      </c>
      <c r="N564">
        <f t="shared" si="74"/>
        <v>0</v>
      </c>
      <c r="O564">
        <f t="shared" si="75"/>
        <v>3506.48</v>
      </c>
      <c r="P564" s="2" t="str">
        <f t="shared" si="76"/>
        <v>5125623 - E W BROWN UNIT  32015</v>
      </c>
    </row>
    <row r="565" spans="1:16" x14ac:dyDescent="0.25">
      <c r="A565" s="1" t="s">
        <v>5</v>
      </c>
      <c r="B565" s="1" t="s">
        <v>38</v>
      </c>
      <c r="C565" s="1" t="s">
        <v>10</v>
      </c>
      <c r="D565" s="5" t="str">
        <f t="shared" si="70"/>
        <v>512</v>
      </c>
      <c r="E565" s="1" t="s">
        <v>41</v>
      </c>
      <c r="F565" s="1" t="s">
        <v>81</v>
      </c>
      <c r="I565">
        <v>201510</v>
      </c>
      <c r="J565" t="str">
        <f t="shared" si="71"/>
        <v>2015</v>
      </c>
      <c r="K565" s="2">
        <v>26974.3</v>
      </c>
      <c r="L565">
        <f t="shared" si="72"/>
        <v>0</v>
      </c>
      <c r="M565" s="2">
        <f t="shared" si="73"/>
        <v>26974.3</v>
      </c>
      <c r="N565">
        <f t="shared" si="74"/>
        <v>0</v>
      </c>
      <c r="O565">
        <f t="shared" si="75"/>
        <v>26974.3</v>
      </c>
      <c r="P565" s="2" t="str">
        <f t="shared" si="76"/>
        <v>5125623 - E W BROWN UNIT  32015</v>
      </c>
    </row>
    <row r="566" spans="1:16" x14ac:dyDescent="0.25">
      <c r="A566" s="1" t="s">
        <v>5</v>
      </c>
      <c r="B566" s="1" t="s">
        <v>38</v>
      </c>
      <c r="C566" s="1" t="s">
        <v>10</v>
      </c>
      <c r="D566" s="5" t="str">
        <f t="shared" ref="D566:D629" si="77">LEFT(C566,3)</f>
        <v>512</v>
      </c>
      <c r="E566" s="1" t="s">
        <v>41</v>
      </c>
      <c r="F566" s="1" t="s">
        <v>81</v>
      </c>
      <c r="I566">
        <v>201511</v>
      </c>
      <c r="J566" t="str">
        <f t="shared" ref="J566:J629" si="78">LEFT(I566,4)</f>
        <v>2015</v>
      </c>
      <c r="K566" s="2">
        <v>9521.25</v>
      </c>
      <c r="L566">
        <f t="shared" ref="L566:L629" si="79">IF(LEFT(E566,4)="0311",(K566*-0.25),IF(LEFT(E566,4)="0321",(K566*-0.25),0))</f>
        <v>0</v>
      </c>
      <c r="M566" s="2">
        <f t="shared" ref="M566:M629" si="80">+K566+L566</f>
        <v>9521.25</v>
      </c>
      <c r="N566">
        <f t="shared" ref="N566:N629" si="81">IF(F566="LGE",M566,0)+IF(F566="Joint",M566*G566,0)</f>
        <v>0</v>
      </c>
      <c r="O566">
        <f t="shared" ref="O566:O629" si="82">IF(F566="KU",M566,0)+IF(F566="Joint",M566*H566,0)</f>
        <v>9521.25</v>
      </c>
      <c r="P566" s="2" t="str">
        <f t="shared" ref="P566:P629" si="83">D566&amp;E566&amp;J566</f>
        <v>5125623 - E W BROWN UNIT  32015</v>
      </c>
    </row>
    <row r="567" spans="1:16" x14ac:dyDescent="0.25">
      <c r="A567" s="1" t="s">
        <v>5</v>
      </c>
      <c r="B567" s="1" t="s">
        <v>38</v>
      </c>
      <c r="C567" s="1" t="s">
        <v>10</v>
      </c>
      <c r="D567" s="5" t="str">
        <f t="shared" si="77"/>
        <v>512</v>
      </c>
      <c r="E567" s="1" t="s">
        <v>41</v>
      </c>
      <c r="F567" s="1" t="s">
        <v>81</v>
      </c>
      <c r="I567">
        <v>201512</v>
      </c>
      <c r="J567" t="str">
        <f t="shared" si="78"/>
        <v>2015</v>
      </c>
      <c r="K567" s="2">
        <v>3024.35</v>
      </c>
      <c r="L567">
        <f t="shared" si="79"/>
        <v>0</v>
      </c>
      <c r="M567" s="2">
        <f t="shared" si="80"/>
        <v>3024.35</v>
      </c>
      <c r="N567">
        <f t="shared" si="81"/>
        <v>0</v>
      </c>
      <c r="O567">
        <f t="shared" si="82"/>
        <v>3024.35</v>
      </c>
      <c r="P567" s="2" t="str">
        <f t="shared" si="83"/>
        <v>5125623 - E W BROWN UNIT  32015</v>
      </c>
    </row>
    <row r="568" spans="1:16" x14ac:dyDescent="0.25">
      <c r="A568" s="1" t="s">
        <v>5</v>
      </c>
      <c r="B568" s="1" t="s">
        <v>38</v>
      </c>
      <c r="C568" s="1" t="s">
        <v>10</v>
      </c>
      <c r="D568" s="5" t="str">
        <f t="shared" si="77"/>
        <v>512</v>
      </c>
      <c r="E568" s="1" t="s">
        <v>41</v>
      </c>
      <c r="F568" s="1" t="s">
        <v>81</v>
      </c>
      <c r="I568">
        <v>201603</v>
      </c>
      <c r="J568" t="str">
        <f t="shared" si="78"/>
        <v>2016</v>
      </c>
      <c r="K568" s="2">
        <v>1063.1500000000001</v>
      </c>
      <c r="L568">
        <f t="shared" si="79"/>
        <v>0</v>
      </c>
      <c r="M568" s="2">
        <f t="shared" si="80"/>
        <v>1063.1500000000001</v>
      </c>
      <c r="N568">
        <f t="shared" si="81"/>
        <v>0</v>
      </c>
      <c r="O568">
        <f t="shared" si="82"/>
        <v>1063.1500000000001</v>
      </c>
      <c r="P568" s="2" t="str">
        <f t="shared" si="83"/>
        <v>5125623 - E W BROWN UNIT  32016</v>
      </c>
    </row>
    <row r="569" spans="1:16" x14ac:dyDescent="0.25">
      <c r="A569" s="1" t="s">
        <v>5</v>
      </c>
      <c r="B569" s="1" t="s">
        <v>38</v>
      </c>
      <c r="C569" s="1" t="s">
        <v>10</v>
      </c>
      <c r="D569" s="5" t="str">
        <f t="shared" si="77"/>
        <v>512</v>
      </c>
      <c r="E569" s="1" t="s">
        <v>41</v>
      </c>
      <c r="F569" s="1" t="s">
        <v>81</v>
      </c>
      <c r="I569">
        <v>201604</v>
      </c>
      <c r="J569" t="str">
        <f t="shared" si="78"/>
        <v>2016</v>
      </c>
      <c r="K569" s="2">
        <v>-0.94</v>
      </c>
      <c r="L569">
        <f t="shared" si="79"/>
        <v>0</v>
      </c>
      <c r="M569" s="2">
        <f t="shared" si="80"/>
        <v>-0.94</v>
      </c>
      <c r="N569">
        <f t="shared" si="81"/>
        <v>0</v>
      </c>
      <c r="O569">
        <f t="shared" si="82"/>
        <v>-0.94</v>
      </c>
      <c r="P569" s="2" t="str">
        <f t="shared" si="83"/>
        <v>5125623 - E W BROWN UNIT  32016</v>
      </c>
    </row>
    <row r="570" spans="1:16" x14ac:dyDescent="0.25">
      <c r="A570" s="1" t="s">
        <v>5</v>
      </c>
      <c r="B570" s="1" t="s">
        <v>38</v>
      </c>
      <c r="C570" s="1" t="s">
        <v>10</v>
      </c>
      <c r="D570" s="5" t="str">
        <f t="shared" si="77"/>
        <v>512</v>
      </c>
      <c r="E570" s="1" t="s">
        <v>44</v>
      </c>
      <c r="F570" s="1" t="s">
        <v>81</v>
      </c>
      <c r="I570">
        <v>201608</v>
      </c>
      <c r="J570" t="str">
        <f t="shared" si="78"/>
        <v>2016</v>
      </c>
      <c r="K570" s="2">
        <v>1209.72</v>
      </c>
      <c r="L570">
        <f t="shared" si="79"/>
        <v>0</v>
      </c>
      <c r="M570" s="2">
        <f t="shared" si="80"/>
        <v>1209.72</v>
      </c>
      <c r="N570">
        <f t="shared" si="81"/>
        <v>0</v>
      </c>
      <c r="O570">
        <f t="shared" si="82"/>
        <v>1209.72</v>
      </c>
      <c r="P570" s="2" t="str">
        <f t="shared" si="83"/>
        <v>5125624 - E W BROWN UNITS 1 &amp; 22016</v>
      </c>
    </row>
    <row r="571" spans="1:16" x14ac:dyDescent="0.25">
      <c r="A571" s="1" t="s">
        <v>5</v>
      </c>
      <c r="B571" s="1" t="s">
        <v>38</v>
      </c>
      <c r="C571" s="1" t="s">
        <v>21</v>
      </c>
      <c r="D571" s="5" t="str">
        <f t="shared" si="77"/>
        <v>512</v>
      </c>
      <c r="E571" s="1" t="s">
        <v>42</v>
      </c>
      <c r="F571" s="1" t="s">
        <v>81</v>
      </c>
      <c r="I571">
        <v>201203</v>
      </c>
      <c r="J571" t="str">
        <f t="shared" si="78"/>
        <v>2012</v>
      </c>
      <c r="K571" s="2">
        <v>4855.57</v>
      </c>
      <c r="L571">
        <f t="shared" si="79"/>
        <v>0</v>
      </c>
      <c r="M571" s="2">
        <f t="shared" si="80"/>
        <v>4855.57</v>
      </c>
      <c r="N571">
        <f t="shared" si="81"/>
        <v>0</v>
      </c>
      <c r="O571">
        <f t="shared" si="82"/>
        <v>4855.57</v>
      </c>
      <c r="P571" s="2" t="str">
        <f t="shared" si="83"/>
        <v>5125630 - E W BROWN STEAM UNITS 1,2,3 SCRUBBER2012</v>
      </c>
    </row>
    <row r="572" spans="1:16" x14ac:dyDescent="0.25">
      <c r="A572" s="1" t="s">
        <v>5</v>
      </c>
      <c r="B572" s="1" t="s">
        <v>38</v>
      </c>
      <c r="C572" s="1" t="s">
        <v>21</v>
      </c>
      <c r="D572" s="5" t="str">
        <f t="shared" si="77"/>
        <v>512</v>
      </c>
      <c r="E572" s="1" t="s">
        <v>42</v>
      </c>
      <c r="F572" s="1" t="s">
        <v>81</v>
      </c>
      <c r="I572">
        <v>201204</v>
      </c>
      <c r="J572" t="str">
        <f t="shared" si="78"/>
        <v>2012</v>
      </c>
      <c r="K572" s="2">
        <v>3372.45</v>
      </c>
      <c r="L572">
        <f t="shared" si="79"/>
        <v>0</v>
      </c>
      <c r="M572" s="2">
        <f t="shared" si="80"/>
        <v>3372.45</v>
      </c>
      <c r="N572">
        <f t="shared" si="81"/>
        <v>0</v>
      </c>
      <c r="O572">
        <f t="shared" si="82"/>
        <v>3372.45</v>
      </c>
      <c r="P572" s="2" t="str">
        <f t="shared" si="83"/>
        <v>5125630 - E W BROWN STEAM UNITS 1,2,3 SCRUBBER2012</v>
      </c>
    </row>
    <row r="573" spans="1:16" x14ac:dyDescent="0.25">
      <c r="A573" s="1" t="s">
        <v>5</v>
      </c>
      <c r="B573" s="1" t="s">
        <v>38</v>
      </c>
      <c r="C573" s="1" t="s">
        <v>21</v>
      </c>
      <c r="D573" s="5" t="str">
        <f t="shared" si="77"/>
        <v>512</v>
      </c>
      <c r="E573" s="1" t="s">
        <v>42</v>
      </c>
      <c r="F573" s="1" t="s">
        <v>81</v>
      </c>
      <c r="I573">
        <v>201205</v>
      </c>
      <c r="J573" t="str">
        <f t="shared" si="78"/>
        <v>2012</v>
      </c>
      <c r="K573" s="2">
        <v>-679</v>
      </c>
      <c r="L573">
        <f t="shared" si="79"/>
        <v>0</v>
      </c>
      <c r="M573" s="2">
        <f t="shared" si="80"/>
        <v>-679</v>
      </c>
      <c r="N573">
        <f t="shared" si="81"/>
        <v>0</v>
      </c>
      <c r="O573">
        <f t="shared" si="82"/>
        <v>-679</v>
      </c>
      <c r="P573" s="2" t="str">
        <f t="shared" si="83"/>
        <v>5125630 - E W BROWN STEAM UNITS 1,2,3 SCRUBBER2012</v>
      </c>
    </row>
    <row r="574" spans="1:16" x14ac:dyDescent="0.25">
      <c r="A574" s="1" t="s">
        <v>5</v>
      </c>
      <c r="B574" s="1" t="s">
        <v>38</v>
      </c>
      <c r="C574" s="1" t="s">
        <v>21</v>
      </c>
      <c r="D574" s="5" t="str">
        <f t="shared" si="77"/>
        <v>512</v>
      </c>
      <c r="E574" s="1" t="s">
        <v>42</v>
      </c>
      <c r="F574" s="1" t="s">
        <v>81</v>
      </c>
      <c r="I574">
        <v>201206</v>
      </c>
      <c r="J574" t="str">
        <f t="shared" si="78"/>
        <v>2012</v>
      </c>
      <c r="K574" s="2">
        <v>139.19999999999999</v>
      </c>
      <c r="L574">
        <f t="shared" si="79"/>
        <v>0</v>
      </c>
      <c r="M574" s="2">
        <f t="shared" si="80"/>
        <v>139.19999999999999</v>
      </c>
      <c r="N574">
        <f t="shared" si="81"/>
        <v>0</v>
      </c>
      <c r="O574">
        <f t="shared" si="82"/>
        <v>139.19999999999999</v>
      </c>
      <c r="P574" s="2" t="str">
        <f t="shared" si="83"/>
        <v>5125630 - E W BROWN STEAM UNITS 1,2,3 SCRUBBER2012</v>
      </c>
    </row>
    <row r="575" spans="1:16" x14ac:dyDescent="0.25">
      <c r="A575" s="1" t="s">
        <v>5</v>
      </c>
      <c r="B575" s="1" t="s">
        <v>38</v>
      </c>
      <c r="C575" s="1" t="s">
        <v>21</v>
      </c>
      <c r="D575" s="5" t="str">
        <f t="shared" si="77"/>
        <v>512</v>
      </c>
      <c r="E575" s="1" t="s">
        <v>42</v>
      </c>
      <c r="F575" s="1" t="s">
        <v>81</v>
      </c>
      <c r="I575">
        <v>201207</v>
      </c>
      <c r="J575" t="str">
        <f t="shared" si="78"/>
        <v>2012</v>
      </c>
      <c r="K575" s="2">
        <v>1085</v>
      </c>
      <c r="L575">
        <f t="shared" si="79"/>
        <v>0</v>
      </c>
      <c r="M575" s="2">
        <f t="shared" si="80"/>
        <v>1085</v>
      </c>
      <c r="N575">
        <f t="shared" si="81"/>
        <v>0</v>
      </c>
      <c r="O575">
        <f t="shared" si="82"/>
        <v>1085</v>
      </c>
      <c r="P575" s="2" t="str">
        <f t="shared" si="83"/>
        <v>5125630 - E W BROWN STEAM UNITS 1,2,3 SCRUBBER2012</v>
      </c>
    </row>
    <row r="576" spans="1:16" x14ac:dyDescent="0.25">
      <c r="A576" s="1" t="s">
        <v>5</v>
      </c>
      <c r="B576" s="1" t="s">
        <v>38</v>
      </c>
      <c r="C576" s="1" t="s">
        <v>21</v>
      </c>
      <c r="D576" s="5" t="str">
        <f t="shared" si="77"/>
        <v>512</v>
      </c>
      <c r="E576" s="1" t="s">
        <v>42</v>
      </c>
      <c r="F576" s="1" t="s">
        <v>81</v>
      </c>
      <c r="I576">
        <v>201209</v>
      </c>
      <c r="J576" t="str">
        <f t="shared" si="78"/>
        <v>2012</v>
      </c>
      <c r="K576" s="2">
        <v>30199.21</v>
      </c>
      <c r="L576">
        <f t="shared" si="79"/>
        <v>0</v>
      </c>
      <c r="M576" s="2">
        <f t="shared" si="80"/>
        <v>30199.21</v>
      </c>
      <c r="N576">
        <f t="shared" si="81"/>
        <v>0</v>
      </c>
      <c r="O576">
        <f t="shared" si="82"/>
        <v>30199.21</v>
      </c>
      <c r="P576" s="2" t="str">
        <f t="shared" si="83"/>
        <v>5125630 - E W BROWN STEAM UNITS 1,2,3 SCRUBBER2012</v>
      </c>
    </row>
    <row r="577" spans="1:16" x14ac:dyDescent="0.25">
      <c r="A577" s="1" t="s">
        <v>5</v>
      </c>
      <c r="B577" s="1" t="s">
        <v>38</v>
      </c>
      <c r="C577" s="1" t="s">
        <v>21</v>
      </c>
      <c r="D577" s="5" t="str">
        <f t="shared" si="77"/>
        <v>512</v>
      </c>
      <c r="E577" s="1" t="s">
        <v>42</v>
      </c>
      <c r="F577" s="1" t="s">
        <v>81</v>
      </c>
      <c r="I577">
        <v>201210</v>
      </c>
      <c r="J577" t="str">
        <f t="shared" si="78"/>
        <v>2012</v>
      </c>
      <c r="K577" s="2">
        <v>189049.61</v>
      </c>
      <c r="L577">
        <f t="shared" si="79"/>
        <v>0</v>
      </c>
      <c r="M577" s="2">
        <f t="shared" si="80"/>
        <v>189049.61</v>
      </c>
      <c r="N577">
        <f t="shared" si="81"/>
        <v>0</v>
      </c>
      <c r="O577">
        <f t="shared" si="82"/>
        <v>189049.61</v>
      </c>
      <c r="P577" s="2" t="str">
        <f t="shared" si="83"/>
        <v>5125630 - E W BROWN STEAM UNITS 1,2,3 SCRUBBER2012</v>
      </c>
    </row>
    <row r="578" spans="1:16" x14ac:dyDescent="0.25">
      <c r="A578" s="1" t="s">
        <v>5</v>
      </c>
      <c r="B578" s="1" t="s">
        <v>38</v>
      </c>
      <c r="C578" s="1" t="s">
        <v>21</v>
      </c>
      <c r="D578" s="5" t="str">
        <f t="shared" si="77"/>
        <v>512</v>
      </c>
      <c r="E578" s="1" t="s">
        <v>42</v>
      </c>
      <c r="F578" s="1" t="s">
        <v>81</v>
      </c>
      <c r="I578">
        <v>201211</v>
      </c>
      <c r="J578" t="str">
        <f t="shared" si="78"/>
        <v>2012</v>
      </c>
      <c r="K578" s="2">
        <v>21659.07</v>
      </c>
      <c r="L578">
        <f t="shared" si="79"/>
        <v>0</v>
      </c>
      <c r="M578" s="2">
        <f t="shared" si="80"/>
        <v>21659.07</v>
      </c>
      <c r="N578">
        <f t="shared" si="81"/>
        <v>0</v>
      </c>
      <c r="O578">
        <f t="shared" si="82"/>
        <v>21659.07</v>
      </c>
      <c r="P578" s="2" t="str">
        <f t="shared" si="83"/>
        <v>5125630 - E W BROWN STEAM UNITS 1,2,3 SCRUBBER2012</v>
      </c>
    </row>
    <row r="579" spans="1:16" x14ac:dyDescent="0.25">
      <c r="A579" s="1" t="s">
        <v>5</v>
      </c>
      <c r="B579" s="1" t="s">
        <v>38</v>
      </c>
      <c r="C579" s="1" t="s">
        <v>21</v>
      </c>
      <c r="D579" s="5" t="str">
        <f t="shared" si="77"/>
        <v>512</v>
      </c>
      <c r="E579" s="1" t="s">
        <v>42</v>
      </c>
      <c r="F579" s="1" t="s">
        <v>81</v>
      </c>
      <c r="I579">
        <v>201212</v>
      </c>
      <c r="J579" t="str">
        <f t="shared" si="78"/>
        <v>2012</v>
      </c>
      <c r="K579" s="2">
        <v>6451.36</v>
      </c>
      <c r="L579">
        <f t="shared" si="79"/>
        <v>0</v>
      </c>
      <c r="M579" s="2">
        <f t="shared" si="80"/>
        <v>6451.36</v>
      </c>
      <c r="N579">
        <f t="shared" si="81"/>
        <v>0</v>
      </c>
      <c r="O579">
        <f t="shared" si="82"/>
        <v>6451.36</v>
      </c>
      <c r="P579" s="2" t="str">
        <f t="shared" si="83"/>
        <v>5125630 - E W BROWN STEAM UNITS 1,2,3 SCRUBBER2012</v>
      </c>
    </row>
    <row r="580" spans="1:16" x14ac:dyDescent="0.25">
      <c r="A580" s="1" t="s">
        <v>5</v>
      </c>
      <c r="B580" s="1" t="s">
        <v>38</v>
      </c>
      <c r="C580" s="1" t="s">
        <v>21</v>
      </c>
      <c r="D580" s="5" t="str">
        <f t="shared" si="77"/>
        <v>512</v>
      </c>
      <c r="E580" s="1" t="s">
        <v>42</v>
      </c>
      <c r="F580" s="1" t="s">
        <v>81</v>
      </c>
      <c r="I580">
        <v>201301</v>
      </c>
      <c r="J580" t="str">
        <f t="shared" si="78"/>
        <v>2013</v>
      </c>
      <c r="K580" s="2">
        <v>2296.12</v>
      </c>
      <c r="L580">
        <f t="shared" si="79"/>
        <v>0</v>
      </c>
      <c r="M580" s="2">
        <f t="shared" si="80"/>
        <v>2296.12</v>
      </c>
      <c r="N580">
        <f t="shared" si="81"/>
        <v>0</v>
      </c>
      <c r="O580">
        <f t="shared" si="82"/>
        <v>2296.12</v>
      </c>
      <c r="P580" s="2" t="str">
        <f t="shared" si="83"/>
        <v>5125630 - E W BROWN STEAM UNITS 1,2,3 SCRUBBER2013</v>
      </c>
    </row>
    <row r="581" spans="1:16" x14ac:dyDescent="0.25">
      <c r="A581" s="1" t="s">
        <v>5</v>
      </c>
      <c r="B581" s="1" t="s">
        <v>38</v>
      </c>
      <c r="C581" s="1" t="s">
        <v>21</v>
      </c>
      <c r="D581" s="5" t="str">
        <f t="shared" si="77"/>
        <v>512</v>
      </c>
      <c r="E581" s="1" t="s">
        <v>42</v>
      </c>
      <c r="F581" s="1" t="s">
        <v>81</v>
      </c>
      <c r="I581">
        <v>201302</v>
      </c>
      <c r="J581" t="str">
        <f t="shared" si="78"/>
        <v>2013</v>
      </c>
      <c r="K581" s="2">
        <v>-10.3</v>
      </c>
      <c r="L581">
        <f t="shared" si="79"/>
        <v>0</v>
      </c>
      <c r="M581" s="2">
        <f t="shared" si="80"/>
        <v>-10.3</v>
      </c>
      <c r="N581">
        <f t="shared" si="81"/>
        <v>0</v>
      </c>
      <c r="O581">
        <f t="shared" si="82"/>
        <v>-10.3</v>
      </c>
      <c r="P581" s="2" t="str">
        <f t="shared" si="83"/>
        <v>5125630 - E W BROWN STEAM UNITS 1,2,3 SCRUBBER2013</v>
      </c>
    </row>
    <row r="582" spans="1:16" x14ac:dyDescent="0.25">
      <c r="A582" s="1" t="s">
        <v>5</v>
      </c>
      <c r="B582" s="1" t="s">
        <v>38</v>
      </c>
      <c r="C582" s="1" t="s">
        <v>21</v>
      </c>
      <c r="D582" s="5" t="str">
        <f t="shared" si="77"/>
        <v>512</v>
      </c>
      <c r="E582" s="1" t="s">
        <v>42</v>
      </c>
      <c r="F582" s="1" t="s">
        <v>81</v>
      </c>
      <c r="I582">
        <v>201305</v>
      </c>
      <c r="J582" t="str">
        <f t="shared" si="78"/>
        <v>2013</v>
      </c>
      <c r="K582" s="2">
        <v>559.53</v>
      </c>
      <c r="L582">
        <f t="shared" si="79"/>
        <v>0</v>
      </c>
      <c r="M582" s="2">
        <f t="shared" si="80"/>
        <v>559.53</v>
      </c>
      <c r="N582">
        <f t="shared" si="81"/>
        <v>0</v>
      </c>
      <c r="O582">
        <f t="shared" si="82"/>
        <v>559.53</v>
      </c>
      <c r="P582" s="2" t="str">
        <f t="shared" si="83"/>
        <v>5125630 - E W BROWN STEAM UNITS 1,2,3 SCRUBBER2013</v>
      </c>
    </row>
    <row r="583" spans="1:16" x14ac:dyDescent="0.25">
      <c r="A583" s="1" t="s">
        <v>5</v>
      </c>
      <c r="B583" s="1" t="s">
        <v>38</v>
      </c>
      <c r="C583" s="1" t="s">
        <v>21</v>
      </c>
      <c r="D583" s="5" t="str">
        <f t="shared" si="77"/>
        <v>512</v>
      </c>
      <c r="E583" s="1" t="s">
        <v>42</v>
      </c>
      <c r="F583" s="1" t="s">
        <v>81</v>
      </c>
      <c r="I583">
        <v>201306</v>
      </c>
      <c r="J583" t="str">
        <f t="shared" si="78"/>
        <v>2013</v>
      </c>
      <c r="K583" s="2">
        <v>172.76</v>
      </c>
      <c r="L583">
        <f t="shared" si="79"/>
        <v>0</v>
      </c>
      <c r="M583" s="2">
        <f t="shared" si="80"/>
        <v>172.76</v>
      </c>
      <c r="N583">
        <f t="shared" si="81"/>
        <v>0</v>
      </c>
      <c r="O583">
        <f t="shared" si="82"/>
        <v>172.76</v>
      </c>
      <c r="P583" s="2" t="str">
        <f t="shared" si="83"/>
        <v>5125630 - E W BROWN STEAM UNITS 1,2,3 SCRUBBER2013</v>
      </c>
    </row>
    <row r="584" spans="1:16" x14ac:dyDescent="0.25">
      <c r="A584" s="1" t="s">
        <v>5</v>
      </c>
      <c r="B584" s="1" t="s">
        <v>38</v>
      </c>
      <c r="C584" s="1" t="s">
        <v>21</v>
      </c>
      <c r="D584" s="5" t="str">
        <f t="shared" si="77"/>
        <v>512</v>
      </c>
      <c r="E584" s="1" t="s">
        <v>42</v>
      </c>
      <c r="F584" s="1" t="s">
        <v>81</v>
      </c>
      <c r="I584">
        <v>201307</v>
      </c>
      <c r="J584" t="str">
        <f t="shared" si="78"/>
        <v>2013</v>
      </c>
      <c r="K584" s="2">
        <v>81.06</v>
      </c>
      <c r="L584">
        <f t="shared" si="79"/>
        <v>0</v>
      </c>
      <c r="M584" s="2">
        <f t="shared" si="80"/>
        <v>81.06</v>
      </c>
      <c r="N584">
        <f t="shared" si="81"/>
        <v>0</v>
      </c>
      <c r="O584">
        <f t="shared" si="82"/>
        <v>81.06</v>
      </c>
      <c r="P584" s="2" t="str">
        <f t="shared" si="83"/>
        <v>5125630 - E W BROWN STEAM UNITS 1,2,3 SCRUBBER2013</v>
      </c>
    </row>
    <row r="585" spans="1:16" x14ac:dyDescent="0.25">
      <c r="A585" s="1" t="s">
        <v>5</v>
      </c>
      <c r="B585" s="1" t="s">
        <v>38</v>
      </c>
      <c r="C585" s="1" t="s">
        <v>11</v>
      </c>
      <c r="D585" s="5" t="str">
        <f t="shared" si="77"/>
        <v>512</v>
      </c>
      <c r="E585" s="1" t="s">
        <v>39</v>
      </c>
      <c r="F585" s="1" t="s">
        <v>81</v>
      </c>
      <c r="I585">
        <v>201207</v>
      </c>
      <c r="J585" t="str">
        <f t="shared" si="78"/>
        <v>2012</v>
      </c>
      <c r="K585" s="2">
        <v>18462.080000000002</v>
      </c>
      <c r="L585">
        <f t="shared" si="79"/>
        <v>0</v>
      </c>
      <c r="M585" s="2">
        <f t="shared" si="80"/>
        <v>18462.080000000002</v>
      </c>
      <c r="N585">
        <f t="shared" si="81"/>
        <v>0</v>
      </c>
      <c r="O585">
        <f t="shared" si="82"/>
        <v>18462.080000000002</v>
      </c>
      <c r="P585" s="2" t="str">
        <f t="shared" si="83"/>
        <v>5125620 - E W BROWN  COMMON - STEAM2012</v>
      </c>
    </row>
    <row r="586" spans="1:16" x14ac:dyDescent="0.25">
      <c r="A586" s="1" t="s">
        <v>5</v>
      </c>
      <c r="B586" s="1" t="s">
        <v>38</v>
      </c>
      <c r="C586" s="1" t="s">
        <v>11</v>
      </c>
      <c r="D586" s="5" t="str">
        <f t="shared" si="77"/>
        <v>512</v>
      </c>
      <c r="E586" s="1" t="s">
        <v>39</v>
      </c>
      <c r="F586" s="1" t="s">
        <v>81</v>
      </c>
      <c r="I586">
        <v>201209</v>
      </c>
      <c r="J586" t="str">
        <f t="shared" si="78"/>
        <v>2012</v>
      </c>
      <c r="K586" s="2">
        <v>41013.089999999997</v>
      </c>
      <c r="L586">
        <f t="shared" si="79"/>
        <v>0</v>
      </c>
      <c r="M586" s="2">
        <f t="shared" si="80"/>
        <v>41013.089999999997</v>
      </c>
      <c r="N586">
        <f t="shared" si="81"/>
        <v>0</v>
      </c>
      <c r="O586">
        <f t="shared" si="82"/>
        <v>41013.089999999997</v>
      </c>
      <c r="P586" s="2" t="str">
        <f t="shared" si="83"/>
        <v>5125620 - E W BROWN  COMMON - STEAM2012</v>
      </c>
    </row>
    <row r="587" spans="1:16" x14ac:dyDescent="0.25">
      <c r="A587" s="1" t="s">
        <v>5</v>
      </c>
      <c r="B587" s="1" t="s">
        <v>38</v>
      </c>
      <c r="C587" s="1" t="s">
        <v>11</v>
      </c>
      <c r="D587" s="5" t="str">
        <f t="shared" si="77"/>
        <v>512</v>
      </c>
      <c r="E587" s="1" t="s">
        <v>39</v>
      </c>
      <c r="F587" s="1" t="s">
        <v>81</v>
      </c>
      <c r="I587">
        <v>201210</v>
      </c>
      <c r="J587" t="str">
        <f t="shared" si="78"/>
        <v>2012</v>
      </c>
      <c r="K587" s="2">
        <v>44993.79</v>
      </c>
      <c r="L587">
        <f t="shared" si="79"/>
        <v>0</v>
      </c>
      <c r="M587" s="2">
        <f t="shared" si="80"/>
        <v>44993.79</v>
      </c>
      <c r="N587">
        <f t="shared" si="81"/>
        <v>0</v>
      </c>
      <c r="O587">
        <f t="shared" si="82"/>
        <v>44993.79</v>
      </c>
      <c r="P587" s="2" t="str">
        <f t="shared" si="83"/>
        <v>5125620 - E W BROWN  COMMON - STEAM2012</v>
      </c>
    </row>
    <row r="588" spans="1:16" x14ac:dyDescent="0.25">
      <c r="A588" s="1" t="s">
        <v>5</v>
      </c>
      <c r="B588" s="1" t="s">
        <v>38</v>
      </c>
      <c r="C588" s="1" t="s">
        <v>11</v>
      </c>
      <c r="D588" s="5" t="str">
        <f t="shared" si="77"/>
        <v>512</v>
      </c>
      <c r="E588" s="1" t="s">
        <v>39</v>
      </c>
      <c r="F588" s="1" t="s">
        <v>81</v>
      </c>
      <c r="I588">
        <v>201211</v>
      </c>
      <c r="J588" t="str">
        <f t="shared" si="78"/>
        <v>2012</v>
      </c>
      <c r="K588" s="2">
        <v>11023.18</v>
      </c>
      <c r="L588">
        <f t="shared" si="79"/>
        <v>0</v>
      </c>
      <c r="M588" s="2">
        <f t="shared" si="80"/>
        <v>11023.18</v>
      </c>
      <c r="N588">
        <f t="shared" si="81"/>
        <v>0</v>
      </c>
      <c r="O588">
        <f t="shared" si="82"/>
        <v>11023.18</v>
      </c>
      <c r="P588" s="2" t="str">
        <f t="shared" si="83"/>
        <v>5125620 - E W BROWN  COMMON - STEAM2012</v>
      </c>
    </row>
    <row r="589" spans="1:16" x14ac:dyDescent="0.25">
      <c r="A589" s="1" t="s">
        <v>5</v>
      </c>
      <c r="B589" s="1" t="s">
        <v>38</v>
      </c>
      <c r="C589" s="1" t="s">
        <v>11</v>
      </c>
      <c r="D589" s="5" t="str">
        <f t="shared" si="77"/>
        <v>512</v>
      </c>
      <c r="E589" s="1" t="s">
        <v>39</v>
      </c>
      <c r="F589" s="1" t="s">
        <v>81</v>
      </c>
      <c r="I589">
        <v>201212</v>
      </c>
      <c r="J589" t="str">
        <f t="shared" si="78"/>
        <v>2012</v>
      </c>
      <c r="K589" s="2">
        <v>4411.3999999999996</v>
      </c>
      <c r="L589">
        <f t="shared" si="79"/>
        <v>0</v>
      </c>
      <c r="M589" s="2">
        <f t="shared" si="80"/>
        <v>4411.3999999999996</v>
      </c>
      <c r="N589">
        <f t="shared" si="81"/>
        <v>0</v>
      </c>
      <c r="O589">
        <f t="shared" si="82"/>
        <v>4411.3999999999996</v>
      </c>
      <c r="P589" s="2" t="str">
        <f t="shared" si="83"/>
        <v>5125620 - E W BROWN  COMMON - STEAM2012</v>
      </c>
    </row>
    <row r="590" spans="1:16" x14ac:dyDescent="0.25">
      <c r="A590" s="1" t="s">
        <v>5</v>
      </c>
      <c r="B590" s="1" t="s">
        <v>38</v>
      </c>
      <c r="C590" s="1" t="s">
        <v>11</v>
      </c>
      <c r="D590" s="5" t="str">
        <f t="shared" si="77"/>
        <v>512</v>
      </c>
      <c r="E590" s="1" t="s">
        <v>39</v>
      </c>
      <c r="F590" s="1" t="s">
        <v>81</v>
      </c>
      <c r="I590">
        <v>201302</v>
      </c>
      <c r="J590" t="str">
        <f t="shared" si="78"/>
        <v>2013</v>
      </c>
      <c r="K590" s="2">
        <v>59.96</v>
      </c>
      <c r="L590">
        <f t="shared" si="79"/>
        <v>0</v>
      </c>
      <c r="M590" s="2">
        <f t="shared" si="80"/>
        <v>59.96</v>
      </c>
      <c r="N590">
        <f t="shared" si="81"/>
        <v>0</v>
      </c>
      <c r="O590">
        <f t="shared" si="82"/>
        <v>59.96</v>
      </c>
      <c r="P590" s="2" t="str">
        <f t="shared" si="83"/>
        <v>5125620 - E W BROWN  COMMON - STEAM2013</v>
      </c>
    </row>
    <row r="591" spans="1:16" x14ac:dyDescent="0.25">
      <c r="A591" s="1" t="s">
        <v>5</v>
      </c>
      <c r="B591" s="1" t="s">
        <v>38</v>
      </c>
      <c r="C591" s="1" t="s">
        <v>11</v>
      </c>
      <c r="D591" s="5" t="str">
        <f t="shared" si="77"/>
        <v>512</v>
      </c>
      <c r="E591" s="1" t="s">
        <v>39</v>
      </c>
      <c r="F591" s="1" t="s">
        <v>81</v>
      </c>
      <c r="I591">
        <v>201303</v>
      </c>
      <c r="J591" t="str">
        <f t="shared" si="78"/>
        <v>2013</v>
      </c>
      <c r="K591" s="2">
        <v>42614.6</v>
      </c>
      <c r="L591">
        <f t="shared" si="79"/>
        <v>0</v>
      </c>
      <c r="M591" s="2">
        <f t="shared" si="80"/>
        <v>42614.6</v>
      </c>
      <c r="N591">
        <f t="shared" si="81"/>
        <v>0</v>
      </c>
      <c r="O591">
        <f t="shared" si="82"/>
        <v>42614.6</v>
      </c>
      <c r="P591" s="2" t="str">
        <f t="shared" si="83"/>
        <v>5125620 - E W BROWN  COMMON - STEAM2013</v>
      </c>
    </row>
    <row r="592" spans="1:16" x14ac:dyDescent="0.25">
      <c r="A592" s="1" t="s">
        <v>5</v>
      </c>
      <c r="B592" s="1" t="s">
        <v>38</v>
      </c>
      <c r="C592" s="1" t="s">
        <v>11</v>
      </c>
      <c r="D592" s="5" t="str">
        <f t="shared" si="77"/>
        <v>512</v>
      </c>
      <c r="E592" s="1" t="s">
        <v>39</v>
      </c>
      <c r="F592" s="1" t="s">
        <v>81</v>
      </c>
      <c r="I592">
        <v>201304</v>
      </c>
      <c r="J592" t="str">
        <f t="shared" si="78"/>
        <v>2013</v>
      </c>
      <c r="K592" s="2">
        <v>27020.47</v>
      </c>
      <c r="L592">
        <f t="shared" si="79"/>
        <v>0</v>
      </c>
      <c r="M592" s="2">
        <f t="shared" si="80"/>
        <v>27020.47</v>
      </c>
      <c r="N592">
        <f t="shared" si="81"/>
        <v>0</v>
      </c>
      <c r="O592">
        <f t="shared" si="82"/>
        <v>27020.47</v>
      </c>
      <c r="P592" s="2" t="str">
        <f t="shared" si="83"/>
        <v>5125620 - E W BROWN  COMMON - STEAM2013</v>
      </c>
    </row>
    <row r="593" spans="1:16" x14ac:dyDescent="0.25">
      <c r="A593" s="1" t="s">
        <v>5</v>
      </c>
      <c r="B593" s="1" t="s">
        <v>38</v>
      </c>
      <c r="C593" s="1" t="s">
        <v>11</v>
      </c>
      <c r="D593" s="5" t="str">
        <f t="shared" si="77"/>
        <v>512</v>
      </c>
      <c r="E593" s="1" t="s">
        <v>39</v>
      </c>
      <c r="F593" s="1" t="s">
        <v>81</v>
      </c>
      <c r="I593">
        <v>201305</v>
      </c>
      <c r="J593" t="str">
        <f t="shared" si="78"/>
        <v>2013</v>
      </c>
      <c r="K593" s="2">
        <v>-65714</v>
      </c>
      <c r="L593">
        <f t="shared" si="79"/>
        <v>0</v>
      </c>
      <c r="M593" s="2">
        <f t="shared" si="80"/>
        <v>-65714</v>
      </c>
      <c r="N593">
        <f t="shared" si="81"/>
        <v>0</v>
      </c>
      <c r="O593">
        <f t="shared" si="82"/>
        <v>-65714</v>
      </c>
      <c r="P593" s="2" t="str">
        <f t="shared" si="83"/>
        <v>5125620 - E W BROWN  COMMON - STEAM2013</v>
      </c>
    </row>
    <row r="594" spans="1:16" x14ac:dyDescent="0.25">
      <c r="A594" s="1" t="s">
        <v>5</v>
      </c>
      <c r="B594" s="1" t="s">
        <v>38</v>
      </c>
      <c r="C594" s="1" t="s">
        <v>11</v>
      </c>
      <c r="D594" s="5" t="str">
        <f t="shared" si="77"/>
        <v>512</v>
      </c>
      <c r="E594" s="1" t="s">
        <v>39</v>
      </c>
      <c r="F594" s="1" t="s">
        <v>81</v>
      </c>
      <c r="I594">
        <v>201309</v>
      </c>
      <c r="J594" t="str">
        <f t="shared" si="78"/>
        <v>2013</v>
      </c>
      <c r="K594" s="2">
        <v>846.27</v>
      </c>
      <c r="L594">
        <f t="shared" si="79"/>
        <v>0</v>
      </c>
      <c r="M594" s="2">
        <f t="shared" si="80"/>
        <v>846.27</v>
      </c>
      <c r="N594">
        <f t="shared" si="81"/>
        <v>0</v>
      </c>
      <c r="O594">
        <f t="shared" si="82"/>
        <v>846.27</v>
      </c>
      <c r="P594" s="2" t="str">
        <f t="shared" si="83"/>
        <v>5125620 - E W BROWN  COMMON - STEAM2013</v>
      </c>
    </row>
    <row r="595" spans="1:16" x14ac:dyDescent="0.25">
      <c r="A595" s="1" t="s">
        <v>5</v>
      </c>
      <c r="B595" s="1" t="s">
        <v>38</v>
      </c>
      <c r="C595" s="1" t="s">
        <v>11</v>
      </c>
      <c r="D595" s="5" t="str">
        <f t="shared" si="77"/>
        <v>512</v>
      </c>
      <c r="E595" s="1" t="s">
        <v>39</v>
      </c>
      <c r="F595" s="1" t="s">
        <v>81</v>
      </c>
      <c r="I595">
        <v>201310</v>
      </c>
      <c r="J595" t="str">
        <f t="shared" si="78"/>
        <v>2013</v>
      </c>
      <c r="K595" s="2">
        <v>689.54</v>
      </c>
      <c r="L595">
        <f t="shared" si="79"/>
        <v>0</v>
      </c>
      <c r="M595" s="2">
        <f t="shared" si="80"/>
        <v>689.54</v>
      </c>
      <c r="N595">
        <f t="shared" si="81"/>
        <v>0</v>
      </c>
      <c r="O595">
        <f t="shared" si="82"/>
        <v>689.54</v>
      </c>
      <c r="P595" s="2" t="str">
        <f t="shared" si="83"/>
        <v>5125620 - E W BROWN  COMMON - STEAM2013</v>
      </c>
    </row>
    <row r="596" spans="1:16" x14ac:dyDescent="0.25">
      <c r="A596" s="1" t="s">
        <v>5</v>
      </c>
      <c r="B596" s="1" t="s">
        <v>38</v>
      </c>
      <c r="C596" s="1" t="s">
        <v>11</v>
      </c>
      <c r="D596" s="5" t="str">
        <f t="shared" si="77"/>
        <v>512</v>
      </c>
      <c r="E596" s="1" t="s">
        <v>39</v>
      </c>
      <c r="F596" s="1" t="s">
        <v>81</v>
      </c>
      <c r="I596">
        <v>201311</v>
      </c>
      <c r="J596" t="str">
        <f t="shared" si="78"/>
        <v>2013</v>
      </c>
      <c r="K596" s="2">
        <v>194.65</v>
      </c>
      <c r="L596">
        <f t="shared" si="79"/>
        <v>0</v>
      </c>
      <c r="M596" s="2">
        <f t="shared" si="80"/>
        <v>194.65</v>
      </c>
      <c r="N596">
        <f t="shared" si="81"/>
        <v>0</v>
      </c>
      <c r="O596">
        <f t="shared" si="82"/>
        <v>194.65</v>
      </c>
      <c r="P596" s="2" t="str">
        <f t="shared" si="83"/>
        <v>5125620 - E W BROWN  COMMON - STEAM2013</v>
      </c>
    </row>
    <row r="597" spans="1:16" x14ac:dyDescent="0.25">
      <c r="A597" s="1" t="s">
        <v>5</v>
      </c>
      <c r="B597" s="1" t="s">
        <v>38</v>
      </c>
      <c r="C597" s="1" t="s">
        <v>11</v>
      </c>
      <c r="D597" s="5" t="str">
        <f t="shared" si="77"/>
        <v>512</v>
      </c>
      <c r="E597" s="1" t="s">
        <v>39</v>
      </c>
      <c r="F597" s="1" t="s">
        <v>81</v>
      </c>
      <c r="I597">
        <v>201312</v>
      </c>
      <c r="J597" t="str">
        <f t="shared" si="78"/>
        <v>2013</v>
      </c>
      <c r="K597" s="2">
        <v>89.04</v>
      </c>
      <c r="L597">
        <f t="shared" si="79"/>
        <v>0</v>
      </c>
      <c r="M597" s="2">
        <f t="shared" si="80"/>
        <v>89.04</v>
      </c>
      <c r="N597">
        <f t="shared" si="81"/>
        <v>0</v>
      </c>
      <c r="O597">
        <f t="shared" si="82"/>
        <v>89.04</v>
      </c>
      <c r="P597" s="2" t="str">
        <f t="shared" si="83"/>
        <v>5125620 - E W BROWN  COMMON - STEAM2013</v>
      </c>
    </row>
    <row r="598" spans="1:16" x14ac:dyDescent="0.25">
      <c r="A598" s="1" t="s">
        <v>5</v>
      </c>
      <c r="B598" s="1" t="s">
        <v>38</v>
      </c>
      <c r="C598" s="1" t="s">
        <v>11</v>
      </c>
      <c r="D598" s="5" t="str">
        <f t="shared" si="77"/>
        <v>512</v>
      </c>
      <c r="E598" s="1" t="s">
        <v>39</v>
      </c>
      <c r="F598" s="1" t="s">
        <v>81</v>
      </c>
      <c r="I598">
        <v>201402</v>
      </c>
      <c r="J598" t="str">
        <f t="shared" si="78"/>
        <v>2014</v>
      </c>
      <c r="K598" s="2">
        <v>383.01</v>
      </c>
      <c r="L598">
        <f t="shared" si="79"/>
        <v>0</v>
      </c>
      <c r="M598" s="2">
        <f t="shared" si="80"/>
        <v>383.01</v>
      </c>
      <c r="N598">
        <f t="shared" si="81"/>
        <v>0</v>
      </c>
      <c r="O598">
        <f t="shared" si="82"/>
        <v>383.01</v>
      </c>
      <c r="P598" s="2" t="str">
        <f t="shared" si="83"/>
        <v>5125620 - E W BROWN  COMMON - STEAM2014</v>
      </c>
    </row>
    <row r="599" spans="1:16" x14ac:dyDescent="0.25">
      <c r="A599" s="1" t="s">
        <v>5</v>
      </c>
      <c r="B599" s="1" t="s">
        <v>38</v>
      </c>
      <c r="C599" s="1" t="s">
        <v>11</v>
      </c>
      <c r="D599" s="5" t="str">
        <f t="shared" si="77"/>
        <v>512</v>
      </c>
      <c r="E599" s="1" t="s">
        <v>39</v>
      </c>
      <c r="F599" s="1" t="s">
        <v>81</v>
      </c>
      <c r="I599">
        <v>201403</v>
      </c>
      <c r="J599" t="str">
        <f t="shared" si="78"/>
        <v>2014</v>
      </c>
      <c r="K599" s="2">
        <v>35128.61</v>
      </c>
      <c r="L599">
        <f t="shared" si="79"/>
        <v>0</v>
      </c>
      <c r="M599" s="2">
        <f t="shared" si="80"/>
        <v>35128.61</v>
      </c>
      <c r="N599">
        <f t="shared" si="81"/>
        <v>0</v>
      </c>
      <c r="O599">
        <f t="shared" si="82"/>
        <v>35128.61</v>
      </c>
      <c r="P599" s="2" t="str">
        <f t="shared" si="83"/>
        <v>5125620 - E W BROWN  COMMON - STEAM2014</v>
      </c>
    </row>
    <row r="600" spans="1:16" x14ac:dyDescent="0.25">
      <c r="A600" s="1" t="s">
        <v>5</v>
      </c>
      <c r="B600" s="1" t="s">
        <v>38</v>
      </c>
      <c r="C600" s="1" t="s">
        <v>11</v>
      </c>
      <c r="D600" s="5" t="str">
        <f t="shared" si="77"/>
        <v>512</v>
      </c>
      <c r="E600" s="1" t="s">
        <v>39</v>
      </c>
      <c r="F600" s="1" t="s">
        <v>81</v>
      </c>
      <c r="I600">
        <v>201404</v>
      </c>
      <c r="J600" t="str">
        <f t="shared" si="78"/>
        <v>2014</v>
      </c>
      <c r="K600" s="2">
        <v>66359.199999999997</v>
      </c>
      <c r="L600">
        <f t="shared" si="79"/>
        <v>0</v>
      </c>
      <c r="M600" s="2">
        <f t="shared" si="80"/>
        <v>66359.199999999997</v>
      </c>
      <c r="N600">
        <f t="shared" si="81"/>
        <v>0</v>
      </c>
      <c r="O600">
        <f t="shared" si="82"/>
        <v>66359.199999999997</v>
      </c>
      <c r="P600" s="2" t="str">
        <f t="shared" si="83"/>
        <v>5125620 - E W BROWN  COMMON - STEAM2014</v>
      </c>
    </row>
    <row r="601" spans="1:16" x14ac:dyDescent="0.25">
      <c r="A601" s="1" t="s">
        <v>5</v>
      </c>
      <c r="B601" s="1" t="s">
        <v>38</v>
      </c>
      <c r="C601" s="1" t="s">
        <v>11</v>
      </c>
      <c r="D601" s="5" t="str">
        <f t="shared" si="77"/>
        <v>512</v>
      </c>
      <c r="E601" s="1" t="s">
        <v>39</v>
      </c>
      <c r="F601" s="1" t="s">
        <v>81</v>
      </c>
      <c r="I601">
        <v>201405</v>
      </c>
      <c r="J601" t="str">
        <f t="shared" si="78"/>
        <v>2014</v>
      </c>
      <c r="K601" s="2">
        <v>2983.92</v>
      </c>
      <c r="L601">
        <f t="shared" si="79"/>
        <v>0</v>
      </c>
      <c r="M601" s="2">
        <f t="shared" si="80"/>
        <v>2983.92</v>
      </c>
      <c r="N601">
        <f t="shared" si="81"/>
        <v>0</v>
      </c>
      <c r="O601">
        <f t="shared" si="82"/>
        <v>2983.92</v>
      </c>
      <c r="P601" s="2" t="str">
        <f t="shared" si="83"/>
        <v>5125620 - E W BROWN  COMMON - STEAM2014</v>
      </c>
    </row>
    <row r="602" spans="1:16" x14ac:dyDescent="0.25">
      <c r="A602" s="1" t="s">
        <v>5</v>
      </c>
      <c r="B602" s="1" t="s">
        <v>38</v>
      </c>
      <c r="C602" s="1" t="s">
        <v>11</v>
      </c>
      <c r="D602" s="5" t="str">
        <f t="shared" si="77"/>
        <v>512</v>
      </c>
      <c r="E602" s="1" t="s">
        <v>39</v>
      </c>
      <c r="F602" s="1" t="s">
        <v>81</v>
      </c>
      <c r="I602">
        <v>201410</v>
      </c>
      <c r="J602" t="str">
        <f t="shared" si="78"/>
        <v>2014</v>
      </c>
      <c r="K602" s="2">
        <v>12555.67</v>
      </c>
      <c r="L602">
        <f t="shared" si="79"/>
        <v>0</v>
      </c>
      <c r="M602" s="2">
        <f t="shared" si="80"/>
        <v>12555.67</v>
      </c>
      <c r="N602">
        <f t="shared" si="81"/>
        <v>0</v>
      </c>
      <c r="O602">
        <f t="shared" si="82"/>
        <v>12555.67</v>
      </c>
      <c r="P602" s="2" t="str">
        <f t="shared" si="83"/>
        <v>5125620 - E W BROWN  COMMON - STEAM2014</v>
      </c>
    </row>
    <row r="603" spans="1:16" x14ac:dyDescent="0.25">
      <c r="A603" s="1" t="s">
        <v>5</v>
      </c>
      <c r="B603" s="1" t="s">
        <v>38</v>
      </c>
      <c r="C603" s="1" t="s">
        <v>11</v>
      </c>
      <c r="D603" s="5" t="str">
        <f t="shared" si="77"/>
        <v>512</v>
      </c>
      <c r="E603" s="1" t="s">
        <v>39</v>
      </c>
      <c r="F603" s="1" t="s">
        <v>81</v>
      </c>
      <c r="I603">
        <v>201411</v>
      </c>
      <c r="J603" t="str">
        <f t="shared" si="78"/>
        <v>2014</v>
      </c>
      <c r="K603" s="2">
        <v>1620.22</v>
      </c>
      <c r="L603">
        <f t="shared" si="79"/>
        <v>0</v>
      </c>
      <c r="M603" s="2">
        <f t="shared" si="80"/>
        <v>1620.22</v>
      </c>
      <c r="N603">
        <f t="shared" si="81"/>
        <v>0</v>
      </c>
      <c r="O603">
        <f t="shared" si="82"/>
        <v>1620.22</v>
      </c>
      <c r="P603" s="2" t="str">
        <f t="shared" si="83"/>
        <v>5125620 - E W BROWN  COMMON - STEAM2014</v>
      </c>
    </row>
    <row r="604" spans="1:16" x14ac:dyDescent="0.25">
      <c r="A604" s="1" t="s">
        <v>5</v>
      </c>
      <c r="B604" s="1" t="s">
        <v>38</v>
      </c>
      <c r="C604" s="1" t="s">
        <v>11</v>
      </c>
      <c r="D604" s="5" t="str">
        <f t="shared" si="77"/>
        <v>512</v>
      </c>
      <c r="E604" s="1" t="s">
        <v>39</v>
      </c>
      <c r="F604" s="1" t="s">
        <v>81</v>
      </c>
      <c r="I604">
        <v>201412</v>
      </c>
      <c r="J604" t="str">
        <f t="shared" si="78"/>
        <v>2014</v>
      </c>
      <c r="K604" s="2">
        <v>242.11</v>
      </c>
      <c r="L604">
        <f t="shared" si="79"/>
        <v>0</v>
      </c>
      <c r="M604" s="2">
        <f t="shared" si="80"/>
        <v>242.11</v>
      </c>
      <c r="N604">
        <f t="shared" si="81"/>
        <v>0</v>
      </c>
      <c r="O604">
        <f t="shared" si="82"/>
        <v>242.11</v>
      </c>
      <c r="P604" s="2" t="str">
        <f t="shared" si="83"/>
        <v>5125620 - E W BROWN  COMMON - STEAM2014</v>
      </c>
    </row>
    <row r="605" spans="1:16" x14ac:dyDescent="0.25">
      <c r="A605" s="1" t="s">
        <v>5</v>
      </c>
      <c r="B605" s="1" t="s">
        <v>38</v>
      </c>
      <c r="C605" s="1" t="s">
        <v>11</v>
      </c>
      <c r="D605" s="5" t="str">
        <f t="shared" si="77"/>
        <v>512</v>
      </c>
      <c r="E605" s="1" t="s">
        <v>39</v>
      </c>
      <c r="F605" s="1" t="s">
        <v>81</v>
      </c>
      <c r="I605">
        <v>201503</v>
      </c>
      <c r="J605" t="str">
        <f t="shared" si="78"/>
        <v>2015</v>
      </c>
      <c r="K605" s="2">
        <v>402.98</v>
      </c>
      <c r="L605">
        <f t="shared" si="79"/>
        <v>0</v>
      </c>
      <c r="M605" s="2">
        <f t="shared" si="80"/>
        <v>402.98</v>
      </c>
      <c r="N605">
        <f t="shared" si="81"/>
        <v>0</v>
      </c>
      <c r="O605">
        <f t="shared" si="82"/>
        <v>402.98</v>
      </c>
      <c r="P605" s="2" t="str">
        <f t="shared" si="83"/>
        <v>5125620 - E W BROWN  COMMON - STEAM2015</v>
      </c>
    </row>
    <row r="606" spans="1:16" x14ac:dyDescent="0.25">
      <c r="A606" s="1" t="s">
        <v>5</v>
      </c>
      <c r="B606" s="1" t="s">
        <v>38</v>
      </c>
      <c r="C606" s="1" t="s">
        <v>11</v>
      </c>
      <c r="D606" s="5" t="str">
        <f t="shared" si="77"/>
        <v>512</v>
      </c>
      <c r="E606" s="1" t="s">
        <v>39</v>
      </c>
      <c r="F606" s="1" t="s">
        <v>81</v>
      </c>
      <c r="I606">
        <v>201504</v>
      </c>
      <c r="J606" t="str">
        <f t="shared" si="78"/>
        <v>2015</v>
      </c>
      <c r="K606" s="2">
        <v>29.32</v>
      </c>
      <c r="L606">
        <f t="shared" si="79"/>
        <v>0</v>
      </c>
      <c r="M606" s="2">
        <f t="shared" si="80"/>
        <v>29.32</v>
      </c>
      <c r="N606">
        <f t="shared" si="81"/>
        <v>0</v>
      </c>
      <c r="O606">
        <f t="shared" si="82"/>
        <v>29.32</v>
      </c>
      <c r="P606" s="2" t="str">
        <f t="shared" si="83"/>
        <v>5125620 - E W BROWN  COMMON - STEAM2015</v>
      </c>
    </row>
    <row r="607" spans="1:16" x14ac:dyDescent="0.25">
      <c r="A607" s="1" t="s">
        <v>5</v>
      </c>
      <c r="B607" s="1" t="s">
        <v>38</v>
      </c>
      <c r="C607" s="1" t="s">
        <v>11</v>
      </c>
      <c r="D607" s="5" t="str">
        <f t="shared" si="77"/>
        <v>512</v>
      </c>
      <c r="E607" s="1" t="s">
        <v>39</v>
      </c>
      <c r="F607" s="1" t="s">
        <v>81</v>
      </c>
      <c r="I607">
        <v>201507</v>
      </c>
      <c r="J607" t="str">
        <f t="shared" si="78"/>
        <v>2015</v>
      </c>
      <c r="K607" s="2">
        <v>174.04</v>
      </c>
      <c r="L607">
        <f t="shared" si="79"/>
        <v>0</v>
      </c>
      <c r="M607" s="2">
        <f t="shared" si="80"/>
        <v>174.04</v>
      </c>
      <c r="N607">
        <f t="shared" si="81"/>
        <v>0</v>
      </c>
      <c r="O607">
        <f t="shared" si="82"/>
        <v>174.04</v>
      </c>
      <c r="P607" s="2" t="str">
        <f t="shared" si="83"/>
        <v>5125620 - E W BROWN  COMMON - STEAM2015</v>
      </c>
    </row>
    <row r="608" spans="1:16" x14ac:dyDescent="0.25">
      <c r="A608" s="1" t="s">
        <v>5</v>
      </c>
      <c r="B608" s="1" t="s">
        <v>38</v>
      </c>
      <c r="C608" s="1" t="s">
        <v>11</v>
      </c>
      <c r="D608" s="5" t="str">
        <f t="shared" si="77"/>
        <v>512</v>
      </c>
      <c r="E608" s="1" t="s">
        <v>39</v>
      </c>
      <c r="F608" s="1" t="s">
        <v>81</v>
      </c>
      <c r="I608">
        <v>201508</v>
      </c>
      <c r="J608" t="str">
        <f t="shared" si="78"/>
        <v>2015</v>
      </c>
      <c r="K608" s="2">
        <v>1559.82</v>
      </c>
      <c r="L608">
        <f t="shared" si="79"/>
        <v>0</v>
      </c>
      <c r="M608" s="2">
        <f t="shared" si="80"/>
        <v>1559.82</v>
      </c>
      <c r="N608">
        <f t="shared" si="81"/>
        <v>0</v>
      </c>
      <c r="O608">
        <f t="shared" si="82"/>
        <v>1559.82</v>
      </c>
      <c r="P608" s="2" t="str">
        <f t="shared" si="83"/>
        <v>5125620 - E W BROWN  COMMON - STEAM2015</v>
      </c>
    </row>
    <row r="609" spans="1:16" x14ac:dyDescent="0.25">
      <c r="A609" s="1" t="s">
        <v>5</v>
      </c>
      <c r="B609" s="1" t="s">
        <v>38</v>
      </c>
      <c r="C609" s="1" t="s">
        <v>11</v>
      </c>
      <c r="D609" s="5" t="str">
        <f t="shared" si="77"/>
        <v>512</v>
      </c>
      <c r="E609" s="1" t="s">
        <v>39</v>
      </c>
      <c r="F609" s="1" t="s">
        <v>81</v>
      </c>
      <c r="I609">
        <v>201509</v>
      </c>
      <c r="J609" t="str">
        <f t="shared" si="78"/>
        <v>2015</v>
      </c>
      <c r="K609" s="2">
        <v>1686.32</v>
      </c>
      <c r="L609">
        <f t="shared" si="79"/>
        <v>0</v>
      </c>
      <c r="M609" s="2">
        <f t="shared" si="80"/>
        <v>1686.32</v>
      </c>
      <c r="N609">
        <f t="shared" si="81"/>
        <v>0</v>
      </c>
      <c r="O609">
        <f t="shared" si="82"/>
        <v>1686.32</v>
      </c>
      <c r="P609" s="2" t="str">
        <f t="shared" si="83"/>
        <v>5125620 - E W BROWN  COMMON - STEAM2015</v>
      </c>
    </row>
    <row r="610" spans="1:16" x14ac:dyDescent="0.25">
      <c r="A610" s="1" t="s">
        <v>5</v>
      </c>
      <c r="B610" s="1" t="s">
        <v>38</v>
      </c>
      <c r="C610" s="1" t="s">
        <v>11</v>
      </c>
      <c r="D610" s="5" t="str">
        <f t="shared" si="77"/>
        <v>512</v>
      </c>
      <c r="E610" s="1" t="s">
        <v>39</v>
      </c>
      <c r="F610" s="1" t="s">
        <v>81</v>
      </c>
      <c r="I610">
        <v>201510</v>
      </c>
      <c r="J610" t="str">
        <f t="shared" si="78"/>
        <v>2015</v>
      </c>
      <c r="K610" s="2">
        <v>29968.66</v>
      </c>
      <c r="L610">
        <f t="shared" si="79"/>
        <v>0</v>
      </c>
      <c r="M610" s="2">
        <f t="shared" si="80"/>
        <v>29968.66</v>
      </c>
      <c r="N610">
        <f t="shared" si="81"/>
        <v>0</v>
      </c>
      <c r="O610">
        <f t="shared" si="82"/>
        <v>29968.66</v>
      </c>
      <c r="P610" s="2" t="str">
        <f t="shared" si="83"/>
        <v>5125620 - E W BROWN  COMMON - STEAM2015</v>
      </c>
    </row>
    <row r="611" spans="1:16" x14ac:dyDescent="0.25">
      <c r="A611" s="1" t="s">
        <v>5</v>
      </c>
      <c r="B611" s="1" t="s">
        <v>38</v>
      </c>
      <c r="C611" s="1" t="s">
        <v>11</v>
      </c>
      <c r="D611" s="5" t="str">
        <f t="shared" si="77"/>
        <v>512</v>
      </c>
      <c r="E611" s="1" t="s">
        <v>39</v>
      </c>
      <c r="F611" s="1" t="s">
        <v>81</v>
      </c>
      <c r="I611">
        <v>201511</v>
      </c>
      <c r="J611" t="str">
        <f t="shared" si="78"/>
        <v>2015</v>
      </c>
      <c r="K611" s="2">
        <v>17233.84</v>
      </c>
      <c r="L611">
        <f t="shared" si="79"/>
        <v>0</v>
      </c>
      <c r="M611" s="2">
        <f t="shared" si="80"/>
        <v>17233.84</v>
      </c>
      <c r="N611">
        <f t="shared" si="81"/>
        <v>0</v>
      </c>
      <c r="O611">
        <f t="shared" si="82"/>
        <v>17233.84</v>
      </c>
      <c r="P611" s="2" t="str">
        <f t="shared" si="83"/>
        <v>5125620 - E W BROWN  COMMON - STEAM2015</v>
      </c>
    </row>
    <row r="612" spans="1:16" x14ac:dyDescent="0.25">
      <c r="A612" s="1" t="s">
        <v>5</v>
      </c>
      <c r="B612" s="1" t="s">
        <v>38</v>
      </c>
      <c r="C612" s="1" t="s">
        <v>11</v>
      </c>
      <c r="D612" s="5" t="str">
        <f t="shared" si="77"/>
        <v>512</v>
      </c>
      <c r="E612" s="1" t="s">
        <v>39</v>
      </c>
      <c r="F612" s="1" t="s">
        <v>81</v>
      </c>
      <c r="I612">
        <v>201512</v>
      </c>
      <c r="J612" t="str">
        <f t="shared" si="78"/>
        <v>2015</v>
      </c>
      <c r="K612" s="2">
        <v>120.7</v>
      </c>
      <c r="L612">
        <f t="shared" si="79"/>
        <v>0</v>
      </c>
      <c r="M612" s="2">
        <f t="shared" si="80"/>
        <v>120.7</v>
      </c>
      <c r="N612">
        <f t="shared" si="81"/>
        <v>0</v>
      </c>
      <c r="O612">
        <f t="shared" si="82"/>
        <v>120.7</v>
      </c>
      <c r="P612" s="2" t="str">
        <f t="shared" si="83"/>
        <v>5125620 - E W BROWN  COMMON - STEAM2015</v>
      </c>
    </row>
    <row r="613" spans="1:16" x14ac:dyDescent="0.25">
      <c r="A613" s="1" t="s">
        <v>5</v>
      </c>
      <c r="B613" s="1" t="s">
        <v>38</v>
      </c>
      <c r="C613" s="1" t="s">
        <v>11</v>
      </c>
      <c r="D613" s="5" t="str">
        <f t="shared" si="77"/>
        <v>512</v>
      </c>
      <c r="E613" s="1" t="s">
        <v>39</v>
      </c>
      <c r="F613" s="1" t="s">
        <v>81</v>
      </c>
      <c r="I613">
        <v>201601</v>
      </c>
      <c r="J613" t="str">
        <f t="shared" si="78"/>
        <v>2016</v>
      </c>
      <c r="K613" s="2">
        <v>146.47999999999999</v>
      </c>
      <c r="L613">
        <f t="shared" si="79"/>
        <v>0</v>
      </c>
      <c r="M613" s="2">
        <f t="shared" si="80"/>
        <v>146.47999999999999</v>
      </c>
      <c r="N613">
        <f t="shared" si="81"/>
        <v>0</v>
      </c>
      <c r="O613">
        <f t="shared" si="82"/>
        <v>146.47999999999999</v>
      </c>
      <c r="P613" s="2" t="str">
        <f t="shared" si="83"/>
        <v>5125620 - E W BROWN  COMMON - STEAM2016</v>
      </c>
    </row>
    <row r="614" spans="1:16" x14ac:dyDescent="0.25">
      <c r="A614" s="1" t="s">
        <v>5</v>
      </c>
      <c r="B614" s="1" t="s">
        <v>38</v>
      </c>
      <c r="C614" s="1" t="s">
        <v>11</v>
      </c>
      <c r="D614" s="5" t="str">
        <f t="shared" si="77"/>
        <v>512</v>
      </c>
      <c r="E614" s="1" t="s">
        <v>39</v>
      </c>
      <c r="F614" s="1" t="s">
        <v>81</v>
      </c>
      <c r="I614">
        <v>201602</v>
      </c>
      <c r="J614" t="str">
        <f t="shared" si="78"/>
        <v>2016</v>
      </c>
      <c r="K614" s="2">
        <v>38165.78</v>
      </c>
      <c r="L614">
        <f t="shared" si="79"/>
        <v>0</v>
      </c>
      <c r="M614" s="2">
        <f t="shared" si="80"/>
        <v>38165.78</v>
      </c>
      <c r="N614">
        <f t="shared" si="81"/>
        <v>0</v>
      </c>
      <c r="O614">
        <f t="shared" si="82"/>
        <v>38165.78</v>
      </c>
      <c r="P614" s="2" t="str">
        <f t="shared" si="83"/>
        <v>5125620 - E W BROWN  COMMON - STEAM2016</v>
      </c>
    </row>
    <row r="615" spans="1:16" x14ac:dyDescent="0.25">
      <c r="A615" s="1" t="s">
        <v>5</v>
      </c>
      <c r="B615" s="1" t="s">
        <v>38</v>
      </c>
      <c r="C615" s="1" t="s">
        <v>11</v>
      </c>
      <c r="D615" s="5" t="str">
        <f t="shared" si="77"/>
        <v>512</v>
      </c>
      <c r="E615" s="1" t="s">
        <v>39</v>
      </c>
      <c r="F615" s="1" t="s">
        <v>81</v>
      </c>
      <c r="I615">
        <v>201603</v>
      </c>
      <c r="J615" t="str">
        <f t="shared" si="78"/>
        <v>2016</v>
      </c>
      <c r="K615" s="2">
        <v>25145.56</v>
      </c>
      <c r="L615">
        <f t="shared" si="79"/>
        <v>0</v>
      </c>
      <c r="M615" s="2">
        <f t="shared" si="80"/>
        <v>25145.56</v>
      </c>
      <c r="N615">
        <f t="shared" si="81"/>
        <v>0</v>
      </c>
      <c r="O615">
        <f t="shared" si="82"/>
        <v>25145.56</v>
      </c>
      <c r="P615" s="2" t="str">
        <f t="shared" si="83"/>
        <v>5125620 - E W BROWN  COMMON - STEAM2016</v>
      </c>
    </row>
    <row r="616" spans="1:16" x14ac:dyDescent="0.25">
      <c r="A616" s="1" t="s">
        <v>5</v>
      </c>
      <c r="B616" s="1" t="s">
        <v>38</v>
      </c>
      <c r="C616" s="1" t="s">
        <v>11</v>
      </c>
      <c r="D616" s="5" t="str">
        <f t="shared" si="77"/>
        <v>512</v>
      </c>
      <c r="E616" s="1" t="s">
        <v>39</v>
      </c>
      <c r="F616" s="1" t="s">
        <v>81</v>
      </c>
      <c r="I616">
        <v>201604</v>
      </c>
      <c r="J616" t="str">
        <f t="shared" si="78"/>
        <v>2016</v>
      </c>
      <c r="K616" s="2">
        <v>22954.55</v>
      </c>
      <c r="L616">
        <f t="shared" si="79"/>
        <v>0</v>
      </c>
      <c r="M616" s="2">
        <f t="shared" si="80"/>
        <v>22954.55</v>
      </c>
      <c r="N616">
        <f t="shared" si="81"/>
        <v>0</v>
      </c>
      <c r="O616">
        <f t="shared" si="82"/>
        <v>22954.55</v>
      </c>
      <c r="P616" s="2" t="str">
        <f t="shared" si="83"/>
        <v>5125620 - E W BROWN  COMMON - STEAM2016</v>
      </c>
    </row>
    <row r="617" spans="1:16" x14ac:dyDescent="0.25">
      <c r="A617" s="1" t="s">
        <v>5</v>
      </c>
      <c r="B617" s="1" t="s">
        <v>38</v>
      </c>
      <c r="C617" s="1" t="s">
        <v>11</v>
      </c>
      <c r="D617" s="5" t="str">
        <f t="shared" si="77"/>
        <v>512</v>
      </c>
      <c r="E617" s="1" t="s">
        <v>39</v>
      </c>
      <c r="F617" s="1" t="s">
        <v>81</v>
      </c>
      <c r="I617">
        <v>201606</v>
      </c>
      <c r="J617" t="str">
        <f t="shared" si="78"/>
        <v>2016</v>
      </c>
      <c r="K617" s="2">
        <v>-38.78</v>
      </c>
      <c r="L617">
        <f t="shared" si="79"/>
        <v>0</v>
      </c>
      <c r="M617" s="2">
        <f t="shared" si="80"/>
        <v>-38.78</v>
      </c>
      <c r="N617">
        <f t="shared" si="81"/>
        <v>0</v>
      </c>
      <c r="O617">
        <f t="shared" si="82"/>
        <v>-38.78</v>
      </c>
      <c r="P617" s="2" t="str">
        <f t="shared" si="83"/>
        <v>5125620 - E W BROWN  COMMON - STEAM2016</v>
      </c>
    </row>
    <row r="618" spans="1:16" x14ac:dyDescent="0.25">
      <c r="A618" s="1" t="s">
        <v>5</v>
      </c>
      <c r="B618" s="1" t="s">
        <v>38</v>
      </c>
      <c r="C618" s="1" t="s">
        <v>11</v>
      </c>
      <c r="D618" s="5" t="str">
        <f t="shared" si="77"/>
        <v>512</v>
      </c>
      <c r="E618" s="1" t="s">
        <v>39</v>
      </c>
      <c r="F618" s="1" t="s">
        <v>81</v>
      </c>
      <c r="I618">
        <v>201608</v>
      </c>
      <c r="J618" t="str">
        <f t="shared" si="78"/>
        <v>2016</v>
      </c>
      <c r="K618" s="2">
        <v>1932.72</v>
      </c>
      <c r="L618">
        <f t="shared" si="79"/>
        <v>0</v>
      </c>
      <c r="M618" s="2">
        <f t="shared" si="80"/>
        <v>1932.72</v>
      </c>
      <c r="N618">
        <f t="shared" si="81"/>
        <v>0</v>
      </c>
      <c r="O618">
        <f t="shared" si="82"/>
        <v>1932.72</v>
      </c>
      <c r="P618" s="2" t="str">
        <f t="shared" si="83"/>
        <v>5125620 - E W BROWN  COMMON - STEAM2016</v>
      </c>
    </row>
    <row r="619" spans="1:16" x14ac:dyDescent="0.25">
      <c r="A619" s="1" t="s">
        <v>5</v>
      </c>
      <c r="B619" s="1" t="s">
        <v>38</v>
      </c>
      <c r="C619" s="1" t="s">
        <v>11</v>
      </c>
      <c r="D619" s="5" t="str">
        <f t="shared" si="77"/>
        <v>512</v>
      </c>
      <c r="E619" s="1" t="s">
        <v>43</v>
      </c>
      <c r="F619" s="1" t="s">
        <v>81</v>
      </c>
      <c r="I619">
        <v>201202</v>
      </c>
      <c r="J619" t="str">
        <f t="shared" si="78"/>
        <v>2012</v>
      </c>
      <c r="K619" s="2">
        <v>16681.150000000001</v>
      </c>
      <c r="L619">
        <f t="shared" si="79"/>
        <v>0</v>
      </c>
      <c r="M619" s="2">
        <f t="shared" si="80"/>
        <v>16681.150000000001</v>
      </c>
      <c r="N619">
        <f t="shared" si="81"/>
        <v>0</v>
      </c>
      <c r="O619">
        <f t="shared" si="82"/>
        <v>16681.150000000001</v>
      </c>
      <c r="P619" s="2" t="str">
        <f t="shared" si="83"/>
        <v>5125621 - E W BROWN UNIT  12012</v>
      </c>
    </row>
    <row r="620" spans="1:16" x14ac:dyDescent="0.25">
      <c r="A620" s="1" t="s">
        <v>5</v>
      </c>
      <c r="B620" s="1" t="s">
        <v>38</v>
      </c>
      <c r="C620" s="1" t="s">
        <v>11</v>
      </c>
      <c r="D620" s="5" t="str">
        <f t="shared" si="77"/>
        <v>512</v>
      </c>
      <c r="E620" s="1" t="s">
        <v>43</v>
      </c>
      <c r="F620" s="1" t="s">
        <v>81</v>
      </c>
      <c r="I620">
        <v>201203</v>
      </c>
      <c r="J620" t="str">
        <f t="shared" si="78"/>
        <v>2012</v>
      </c>
      <c r="K620" s="2">
        <v>1214.96</v>
      </c>
      <c r="L620">
        <f t="shared" si="79"/>
        <v>0</v>
      </c>
      <c r="M620" s="2">
        <f t="shared" si="80"/>
        <v>1214.96</v>
      </c>
      <c r="N620">
        <f t="shared" si="81"/>
        <v>0</v>
      </c>
      <c r="O620">
        <f t="shared" si="82"/>
        <v>1214.96</v>
      </c>
      <c r="P620" s="2" t="str">
        <f t="shared" si="83"/>
        <v>5125621 - E W BROWN UNIT  12012</v>
      </c>
    </row>
    <row r="621" spans="1:16" x14ac:dyDescent="0.25">
      <c r="A621" s="1" t="s">
        <v>5</v>
      </c>
      <c r="B621" s="1" t="s">
        <v>38</v>
      </c>
      <c r="C621" s="1" t="s">
        <v>11</v>
      </c>
      <c r="D621" s="5" t="str">
        <f t="shared" si="77"/>
        <v>512</v>
      </c>
      <c r="E621" s="1" t="s">
        <v>43</v>
      </c>
      <c r="F621" s="1" t="s">
        <v>81</v>
      </c>
      <c r="I621">
        <v>201204</v>
      </c>
      <c r="J621" t="str">
        <f t="shared" si="78"/>
        <v>2012</v>
      </c>
      <c r="K621" s="2">
        <v>154.81</v>
      </c>
      <c r="L621">
        <f t="shared" si="79"/>
        <v>0</v>
      </c>
      <c r="M621" s="2">
        <f t="shared" si="80"/>
        <v>154.81</v>
      </c>
      <c r="N621">
        <f t="shared" si="81"/>
        <v>0</v>
      </c>
      <c r="O621">
        <f t="shared" si="82"/>
        <v>154.81</v>
      </c>
      <c r="P621" s="2" t="str">
        <f t="shared" si="83"/>
        <v>5125621 - E W BROWN UNIT  12012</v>
      </c>
    </row>
    <row r="622" spans="1:16" x14ac:dyDescent="0.25">
      <c r="A622" s="1" t="s">
        <v>5</v>
      </c>
      <c r="B622" s="1" t="s">
        <v>38</v>
      </c>
      <c r="C622" s="1" t="s">
        <v>11</v>
      </c>
      <c r="D622" s="5" t="str">
        <f t="shared" si="77"/>
        <v>512</v>
      </c>
      <c r="E622" s="1" t="s">
        <v>43</v>
      </c>
      <c r="F622" s="1" t="s">
        <v>81</v>
      </c>
      <c r="I622">
        <v>201207</v>
      </c>
      <c r="J622" t="str">
        <f t="shared" si="78"/>
        <v>2012</v>
      </c>
      <c r="K622" s="2">
        <v>15937.62</v>
      </c>
      <c r="L622">
        <f t="shared" si="79"/>
        <v>0</v>
      </c>
      <c r="M622" s="2">
        <f t="shared" si="80"/>
        <v>15937.62</v>
      </c>
      <c r="N622">
        <f t="shared" si="81"/>
        <v>0</v>
      </c>
      <c r="O622">
        <f t="shared" si="82"/>
        <v>15937.62</v>
      </c>
      <c r="P622" s="2" t="str">
        <f t="shared" si="83"/>
        <v>5125621 - E W BROWN UNIT  12012</v>
      </c>
    </row>
    <row r="623" spans="1:16" x14ac:dyDescent="0.25">
      <c r="A623" s="1" t="s">
        <v>5</v>
      </c>
      <c r="B623" s="1" t="s">
        <v>38</v>
      </c>
      <c r="C623" s="1" t="s">
        <v>11</v>
      </c>
      <c r="D623" s="5" t="str">
        <f t="shared" si="77"/>
        <v>512</v>
      </c>
      <c r="E623" s="1" t="s">
        <v>43</v>
      </c>
      <c r="F623" s="1" t="s">
        <v>81</v>
      </c>
      <c r="I623">
        <v>201208</v>
      </c>
      <c r="J623" t="str">
        <f t="shared" si="78"/>
        <v>2012</v>
      </c>
      <c r="K623" s="2">
        <v>2778.55</v>
      </c>
      <c r="L623">
        <f t="shared" si="79"/>
        <v>0</v>
      </c>
      <c r="M623" s="2">
        <f t="shared" si="80"/>
        <v>2778.55</v>
      </c>
      <c r="N623">
        <f t="shared" si="81"/>
        <v>0</v>
      </c>
      <c r="O623">
        <f t="shared" si="82"/>
        <v>2778.55</v>
      </c>
      <c r="P623" s="2" t="str">
        <f t="shared" si="83"/>
        <v>5125621 - E W BROWN UNIT  12012</v>
      </c>
    </row>
    <row r="624" spans="1:16" x14ac:dyDescent="0.25">
      <c r="A624" s="1" t="s">
        <v>5</v>
      </c>
      <c r="B624" s="1" t="s">
        <v>38</v>
      </c>
      <c r="C624" s="1" t="s">
        <v>11</v>
      </c>
      <c r="D624" s="5" t="str">
        <f t="shared" si="77"/>
        <v>512</v>
      </c>
      <c r="E624" s="1" t="s">
        <v>43</v>
      </c>
      <c r="F624" s="1" t="s">
        <v>81</v>
      </c>
      <c r="I624">
        <v>201209</v>
      </c>
      <c r="J624" t="str">
        <f t="shared" si="78"/>
        <v>2012</v>
      </c>
      <c r="K624" s="2">
        <v>4648.58</v>
      </c>
      <c r="L624">
        <f t="shared" si="79"/>
        <v>0</v>
      </c>
      <c r="M624" s="2">
        <f t="shared" si="80"/>
        <v>4648.58</v>
      </c>
      <c r="N624">
        <f t="shared" si="81"/>
        <v>0</v>
      </c>
      <c r="O624">
        <f t="shared" si="82"/>
        <v>4648.58</v>
      </c>
      <c r="P624" s="2" t="str">
        <f t="shared" si="83"/>
        <v>5125621 - E W BROWN UNIT  12012</v>
      </c>
    </row>
    <row r="625" spans="1:16" x14ac:dyDescent="0.25">
      <c r="A625" s="1" t="s">
        <v>5</v>
      </c>
      <c r="B625" s="1" t="s">
        <v>38</v>
      </c>
      <c r="C625" s="1" t="s">
        <v>11</v>
      </c>
      <c r="D625" s="5" t="str">
        <f t="shared" si="77"/>
        <v>512</v>
      </c>
      <c r="E625" s="1" t="s">
        <v>43</v>
      </c>
      <c r="F625" s="1" t="s">
        <v>81</v>
      </c>
      <c r="I625">
        <v>201210</v>
      </c>
      <c r="J625" t="str">
        <f t="shared" si="78"/>
        <v>2012</v>
      </c>
      <c r="K625" s="2">
        <v>288219.17</v>
      </c>
      <c r="L625">
        <f t="shared" si="79"/>
        <v>0</v>
      </c>
      <c r="M625" s="2">
        <f t="shared" si="80"/>
        <v>288219.17</v>
      </c>
      <c r="N625">
        <f t="shared" si="81"/>
        <v>0</v>
      </c>
      <c r="O625">
        <f t="shared" si="82"/>
        <v>288219.17</v>
      </c>
      <c r="P625" s="2" t="str">
        <f t="shared" si="83"/>
        <v>5125621 - E W BROWN UNIT  12012</v>
      </c>
    </row>
    <row r="626" spans="1:16" x14ac:dyDescent="0.25">
      <c r="A626" s="1" t="s">
        <v>5</v>
      </c>
      <c r="B626" s="1" t="s">
        <v>38</v>
      </c>
      <c r="C626" s="1" t="s">
        <v>11</v>
      </c>
      <c r="D626" s="5" t="str">
        <f t="shared" si="77"/>
        <v>512</v>
      </c>
      <c r="E626" s="1" t="s">
        <v>43</v>
      </c>
      <c r="F626" s="1" t="s">
        <v>81</v>
      </c>
      <c r="I626">
        <v>201211</v>
      </c>
      <c r="J626" t="str">
        <f t="shared" si="78"/>
        <v>2012</v>
      </c>
      <c r="K626" s="2">
        <v>180385.96</v>
      </c>
      <c r="L626">
        <f t="shared" si="79"/>
        <v>0</v>
      </c>
      <c r="M626" s="2">
        <f t="shared" si="80"/>
        <v>180385.96</v>
      </c>
      <c r="N626">
        <f t="shared" si="81"/>
        <v>0</v>
      </c>
      <c r="O626">
        <f t="shared" si="82"/>
        <v>180385.96</v>
      </c>
      <c r="P626" s="2" t="str">
        <f t="shared" si="83"/>
        <v>5125621 - E W BROWN UNIT  12012</v>
      </c>
    </row>
    <row r="627" spans="1:16" x14ac:dyDescent="0.25">
      <c r="A627" s="1" t="s">
        <v>5</v>
      </c>
      <c r="B627" s="1" t="s">
        <v>38</v>
      </c>
      <c r="C627" s="1" t="s">
        <v>11</v>
      </c>
      <c r="D627" s="5" t="str">
        <f t="shared" si="77"/>
        <v>512</v>
      </c>
      <c r="E627" s="1" t="s">
        <v>43</v>
      </c>
      <c r="F627" s="1" t="s">
        <v>81</v>
      </c>
      <c r="I627">
        <v>201212</v>
      </c>
      <c r="J627" t="str">
        <f t="shared" si="78"/>
        <v>2012</v>
      </c>
      <c r="K627" s="2">
        <v>32659.33</v>
      </c>
      <c r="L627">
        <f t="shared" si="79"/>
        <v>0</v>
      </c>
      <c r="M627" s="2">
        <f t="shared" si="80"/>
        <v>32659.33</v>
      </c>
      <c r="N627">
        <f t="shared" si="81"/>
        <v>0</v>
      </c>
      <c r="O627">
        <f t="shared" si="82"/>
        <v>32659.33</v>
      </c>
      <c r="P627" s="2" t="str">
        <f t="shared" si="83"/>
        <v>5125621 - E W BROWN UNIT  12012</v>
      </c>
    </row>
    <row r="628" spans="1:16" x14ac:dyDescent="0.25">
      <c r="A628" s="1" t="s">
        <v>5</v>
      </c>
      <c r="B628" s="1" t="s">
        <v>38</v>
      </c>
      <c r="C628" s="1" t="s">
        <v>11</v>
      </c>
      <c r="D628" s="5" t="str">
        <f t="shared" si="77"/>
        <v>512</v>
      </c>
      <c r="E628" s="1" t="s">
        <v>43</v>
      </c>
      <c r="F628" s="1" t="s">
        <v>81</v>
      </c>
      <c r="I628">
        <v>201301</v>
      </c>
      <c r="J628" t="str">
        <f t="shared" si="78"/>
        <v>2013</v>
      </c>
      <c r="K628" s="2">
        <v>-4167.8</v>
      </c>
      <c r="L628">
        <f t="shared" si="79"/>
        <v>0</v>
      </c>
      <c r="M628" s="2">
        <f t="shared" si="80"/>
        <v>-4167.8</v>
      </c>
      <c r="N628">
        <f t="shared" si="81"/>
        <v>0</v>
      </c>
      <c r="O628">
        <f t="shared" si="82"/>
        <v>-4167.8</v>
      </c>
      <c r="P628" s="2" t="str">
        <f t="shared" si="83"/>
        <v>5125621 - E W BROWN UNIT  12013</v>
      </c>
    </row>
    <row r="629" spans="1:16" x14ac:dyDescent="0.25">
      <c r="A629" s="1" t="s">
        <v>5</v>
      </c>
      <c r="B629" s="1" t="s">
        <v>38</v>
      </c>
      <c r="C629" s="1" t="s">
        <v>11</v>
      </c>
      <c r="D629" s="5" t="str">
        <f t="shared" si="77"/>
        <v>512</v>
      </c>
      <c r="E629" s="1" t="s">
        <v>43</v>
      </c>
      <c r="F629" s="1" t="s">
        <v>81</v>
      </c>
      <c r="I629">
        <v>201302</v>
      </c>
      <c r="J629" t="str">
        <f t="shared" si="78"/>
        <v>2013</v>
      </c>
      <c r="K629" s="2">
        <v>89</v>
      </c>
      <c r="L629">
        <f t="shared" si="79"/>
        <v>0</v>
      </c>
      <c r="M629" s="2">
        <f t="shared" si="80"/>
        <v>89</v>
      </c>
      <c r="N629">
        <f t="shared" si="81"/>
        <v>0</v>
      </c>
      <c r="O629">
        <f t="shared" si="82"/>
        <v>89</v>
      </c>
      <c r="P629" s="2" t="str">
        <f t="shared" si="83"/>
        <v>5125621 - E W BROWN UNIT  12013</v>
      </c>
    </row>
    <row r="630" spans="1:16" x14ac:dyDescent="0.25">
      <c r="A630" s="1" t="s">
        <v>5</v>
      </c>
      <c r="B630" s="1" t="s">
        <v>38</v>
      </c>
      <c r="C630" s="1" t="s">
        <v>11</v>
      </c>
      <c r="D630" s="5" t="str">
        <f t="shared" ref="D630:D693" si="84">LEFT(C630,3)</f>
        <v>512</v>
      </c>
      <c r="E630" s="1" t="s">
        <v>43</v>
      </c>
      <c r="F630" s="1" t="s">
        <v>81</v>
      </c>
      <c r="I630">
        <v>201303</v>
      </c>
      <c r="J630" t="str">
        <f t="shared" ref="J630:J693" si="85">LEFT(I630,4)</f>
        <v>2013</v>
      </c>
      <c r="K630" s="2">
        <v>95571.6</v>
      </c>
      <c r="L630">
        <f t="shared" ref="L630:L693" si="86">IF(LEFT(E630,4)="0311",(K630*-0.25),IF(LEFT(E630,4)="0321",(K630*-0.25),0))</f>
        <v>0</v>
      </c>
      <c r="M630" s="2">
        <f t="shared" ref="M630:M693" si="87">+K630+L630</f>
        <v>95571.6</v>
      </c>
      <c r="N630">
        <f t="shared" ref="N630:N693" si="88">IF(F630="LGE",M630,0)+IF(F630="Joint",M630*G630,0)</f>
        <v>0</v>
      </c>
      <c r="O630">
        <f t="shared" ref="O630:O693" si="89">IF(F630="KU",M630,0)+IF(F630="Joint",M630*H630,0)</f>
        <v>95571.6</v>
      </c>
      <c r="P630" s="2" t="str">
        <f t="shared" ref="P630:P693" si="90">D630&amp;E630&amp;J630</f>
        <v>5125621 - E W BROWN UNIT  12013</v>
      </c>
    </row>
    <row r="631" spans="1:16" x14ac:dyDescent="0.25">
      <c r="A631" s="1" t="s">
        <v>5</v>
      </c>
      <c r="B631" s="1" t="s">
        <v>38</v>
      </c>
      <c r="C631" s="1" t="s">
        <v>11</v>
      </c>
      <c r="D631" s="5" t="str">
        <f t="shared" si="84"/>
        <v>512</v>
      </c>
      <c r="E631" s="1" t="s">
        <v>43</v>
      </c>
      <c r="F631" s="1" t="s">
        <v>81</v>
      </c>
      <c r="I631">
        <v>201304</v>
      </c>
      <c r="J631" t="str">
        <f t="shared" si="85"/>
        <v>2013</v>
      </c>
      <c r="K631" s="2">
        <v>245113.84</v>
      </c>
      <c r="L631">
        <f t="shared" si="86"/>
        <v>0</v>
      </c>
      <c r="M631" s="2">
        <f t="shared" si="87"/>
        <v>245113.84</v>
      </c>
      <c r="N631">
        <f t="shared" si="88"/>
        <v>0</v>
      </c>
      <c r="O631">
        <f t="shared" si="89"/>
        <v>245113.84</v>
      </c>
      <c r="P631" s="2" t="str">
        <f t="shared" si="90"/>
        <v>5125621 - E W BROWN UNIT  12013</v>
      </c>
    </row>
    <row r="632" spans="1:16" x14ac:dyDescent="0.25">
      <c r="A632" s="1" t="s">
        <v>5</v>
      </c>
      <c r="B632" s="1" t="s">
        <v>38</v>
      </c>
      <c r="C632" s="1" t="s">
        <v>11</v>
      </c>
      <c r="D632" s="5" t="str">
        <f t="shared" si="84"/>
        <v>512</v>
      </c>
      <c r="E632" s="1" t="s">
        <v>43</v>
      </c>
      <c r="F632" s="1" t="s">
        <v>81</v>
      </c>
      <c r="I632">
        <v>201305</v>
      </c>
      <c r="J632" t="str">
        <f t="shared" si="85"/>
        <v>2013</v>
      </c>
      <c r="K632" s="2">
        <v>27797.93</v>
      </c>
      <c r="L632">
        <f t="shared" si="86"/>
        <v>0</v>
      </c>
      <c r="M632" s="2">
        <f t="shared" si="87"/>
        <v>27797.93</v>
      </c>
      <c r="N632">
        <f t="shared" si="88"/>
        <v>0</v>
      </c>
      <c r="O632">
        <f t="shared" si="89"/>
        <v>27797.93</v>
      </c>
      <c r="P632" s="2" t="str">
        <f t="shared" si="90"/>
        <v>5125621 - E W BROWN UNIT  12013</v>
      </c>
    </row>
    <row r="633" spans="1:16" x14ac:dyDescent="0.25">
      <c r="A633" s="1" t="s">
        <v>5</v>
      </c>
      <c r="B633" s="1" t="s">
        <v>38</v>
      </c>
      <c r="C633" s="1" t="s">
        <v>11</v>
      </c>
      <c r="D633" s="5" t="str">
        <f t="shared" si="84"/>
        <v>512</v>
      </c>
      <c r="E633" s="1" t="s">
        <v>43</v>
      </c>
      <c r="F633" s="1" t="s">
        <v>81</v>
      </c>
      <c r="I633">
        <v>201306</v>
      </c>
      <c r="J633" t="str">
        <f t="shared" si="85"/>
        <v>2013</v>
      </c>
      <c r="K633" s="2">
        <v>-6332.18</v>
      </c>
      <c r="L633">
        <f t="shared" si="86"/>
        <v>0</v>
      </c>
      <c r="M633" s="2">
        <f t="shared" si="87"/>
        <v>-6332.18</v>
      </c>
      <c r="N633">
        <f t="shared" si="88"/>
        <v>0</v>
      </c>
      <c r="O633">
        <f t="shared" si="89"/>
        <v>-6332.18</v>
      </c>
      <c r="P633" s="2" t="str">
        <f t="shared" si="90"/>
        <v>5125621 - E W BROWN UNIT  12013</v>
      </c>
    </row>
    <row r="634" spans="1:16" x14ac:dyDescent="0.25">
      <c r="A634" s="1" t="s">
        <v>5</v>
      </c>
      <c r="B634" s="1" t="s">
        <v>38</v>
      </c>
      <c r="C634" s="1" t="s">
        <v>11</v>
      </c>
      <c r="D634" s="5" t="str">
        <f t="shared" si="84"/>
        <v>512</v>
      </c>
      <c r="E634" s="1" t="s">
        <v>43</v>
      </c>
      <c r="F634" s="1" t="s">
        <v>81</v>
      </c>
      <c r="I634">
        <v>201307</v>
      </c>
      <c r="J634" t="str">
        <f t="shared" si="85"/>
        <v>2013</v>
      </c>
      <c r="K634" s="2">
        <v>0</v>
      </c>
      <c r="L634">
        <f t="shared" si="86"/>
        <v>0</v>
      </c>
      <c r="M634" s="2">
        <f t="shared" si="87"/>
        <v>0</v>
      </c>
      <c r="N634">
        <f t="shared" si="88"/>
        <v>0</v>
      </c>
      <c r="O634">
        <f t="shared" si="89"/>
        <v>0</v>
      </c>
      <c r="P634" s="2" t="str">
        <f t="shared" si="90"/>
        <v>5125621 - E W BROWN UNIT  12013</v>
      </c>
    </row>
    <row r="635" spans="1:16" x14ac:dyDescent="0.25">
      <c r="A635" s="1" t="s">
        <v>5</v>
      </c>
      <c r="B635" s="1" t="s">
        <v>38</v>
      </c>
      <c r="C635" s="1" t="s">
        <v>11</v>
      </c>
      <c r="D635" s="5" t="str">
        <f t="shared" si="84"/>
        <v>512</v>
      </c>
      <c r="E635" s="1" t="s">
        <v>43</v>
      </c>
      <c r="F635" s="1" t="s">
        <v>81</v>
      </c>
      <c r="I635">
        <v>201308</v>
      </c>
      <c r="J635" t="str">
        <f t="shared" si="85"/>
        <v>2013</v>
      </c>
      <c r="K635" s="2">
        <v>-5499</v>
      </c>
      <c r="L635">
        <f t="shared" si="86"/>
        <v>0</v>
      </c>
      <c r="M635" s="2">
        <f t="shared" si="87"/>
        <v>-5499</v>
      </c>
      <c r="N635">
        <f t="shared" si="88"/>
        <v>0</v>
      </c>
      <c r="O635">
        <f t="shared" si="89"/>
        <v>-5499</v>
      </c>
      <c r="P635" s="2" t="str">
        <f t="shared" si="90"/>
        <v>5125621 - E W BROWN UNIT  12013</v>
      </c>
    </row>
    <row r="636" spans="1:16" x14ac:dyDescent="0.25">
      <c r="A636" s="1" t="s">
        <v>5</v>
      </c>
      <c r="B636" s="1" t="s">
        <v>38</v>
      </c>
      <c r="C636" s="1" t="s">
        <v>11</v>
      </c>
      <c r="D636" s="5" t="str">
        <f t="shared" si="84"/>
        <v>512</v>
      </c>
      <c r="E636" s="1" t="s">
        <v>43</v>
      </c>
      <c r="F636" s="1" t="s">
        <v>81</v>
      </c>
      <c r="I636">
        <v>201309</v>
      </c>
      <c r="J636" t="str">
        <f t="shared" si="85"/>
        <v>2013</v>
      </c>
      <c r="K636" s="2">
        <v>4142.95</v>
      </c>
      <c r="L636">
        <f t="shared" si="86"/>
        <v>0</v>
      </c>
      <c r="M636" s="2">
        <f t="shared" si="87"/>
        <v>4142.95</v>
      </c>
      <c r="N636">
        <f t="shared" si="88"/>
        <v>0</v>
      </c>
      <c r="O636">
        <f t="shared" si="89"/>
        <v>4142.95</v>
      </c>
      <c r="P636" s="2" t="str">
        <f t="shared" si="90"/>
        <v>5125621 - E W BROWN UNIT  12013</v>
      </c>
    </row>
    <row r="637" spans="1:16" x14ac:dyDescent="0.25">
      <c r="A637" s="1" t="s">
        <v>5</v>
      </c>
      <c r="B637" s="1" t="s">
        <v>38</v>
      </c>
      <c r="C637" s="1" t="s">
        <v>11</v>
      </c>
      <c r="D637" s="5" t="str">
        <f t="shared" si="84"/>
        <v>512</v>
      </c>
      <c r="E637" s="1" t="s">
        <v>43</v>
      </c>
      <c r="F637" s="1" t="s">
        <v>81</v>
      </c>
      <c r="I637">
        <v>201401</v>
      </c>
      <c r="J637" t="str">
        <f t="shared" si="85"/>
        <v>2014</v>
      </c>
      <c r="K637" s="2">
        <v>946.22</v>
      </c>
      <c r="L637">
        <f t="shared" si="86"/>
        <v>0</v>
      </c>
      <c r="M637" s="2">
        <f t="shared" si="87"/>
        <v>946.22</v>
      </c>
      <c r="N637">
        <f t="shared" si="88"/>
        <v>0</v>
      </c>
      <c r="O637">
        <f t="shared" si="89"/>
        <v>946.22</v>
      </c>
      <c r="P637" s="2" t="str">
        <f t="shared" si="90"/>
        <v>5125621 - E W BROWN UNIT  12014</v>
      </c>
    </row>
    <row r="638" spans="1:16" x14ac:dyDescent="0.25">
      <c r="A638" s="1" t="s">
        <v>5</v>
      </c>
      <c r="B638" s="1" t="s">
        <v>38</v>
      </c>
      <c r="C638" s="1" t="s">
        <v>11</v>
      </c>
      <c r="D638" s="5" t="str">
        <f t="shared" si="84"/>
        <v>512</v>
      </c>
      <c r="E638" s="1" t="s">
        <v>43</v>
      </c>
      <c r="F638" s="1" t="s">
        <v>81</v>
      </c>
      <c r="I638">
        <v>201402</v>
      </c>
      <c r="J638" t="str">
        <f t="shared" si="85"/>
        <v>2014</v>
      </c>
      <c r="K638" s="2">
        <v>21688.95</v>
      </c>
      <c r="L638">
        <f t="shared" si="86"/>
        <v>0</v>
      </c>
      <c r="M638" s="2">
        <f t="shared" si="87"/>
        <v>21688.95</v>
      </c>
      <c r="N638">
        <f t="shared" si="88"/>
        <v>0</v>
      </c>
      <c r="O638">
        <f t="shared" si="89"/>
        <v>21688.95</v>
      </c>
      <c r="P638" s="2" t="str">
        <f t="shared" si="90"/>
        <v>5125621 - E W BROWN UNIT  12014</v>
      </c>
    </row>
    <row r="639" spans="1:16" x14ac:dyDescent="0.25">
      <c r="A639" s="1" t="s">
        <v>5</v>
      </c>
      <c r="B639" s="1" t="s">
        <v>38</v>
      </c>
      <c r="C639" s="1" t="s">
        <v>11</v>
      </c>
      <c r="D639" s="5" t="str">
        <f t="shared" si="84"/>
        <v>512</v>
      </c>
      <c r="E639" s="1" t="s">
        <v>43</v>
      </c>
      <c r="F639" s="1" t="s">
        <v>81</v>
      </c>
      <c r="I639">
        <v>201403</v>
      </c>
      <c r="J639" t="str">
        <f t="shared" si="85"/>
        <v>2014</v>
      </c>
      <c r="K639" s="2">
        <v>13728.36</v>
      </c>
      <c r="L639">
        <f t="shared" si="86"/>
        <v>0</v>
      </c>
      <c r="M639" s="2">
        <f t="shared" si="87"/>
        <v>13728.36</v>
      </c>
      <c r="N639">
        <f t="shared" si="88"/>
        <v>0</v>
      </c>
      <c r="O639">
        <f t="shared" si="89"/>
        <v>13728.36</v>
      </c>
      <c r="P639" s="2" t="str">
        <f t="shared" si="90"/>
        <v>5125621 - E W BROWN UNIT  12014</v>
      </c>
    </row>
    <row r="640" spans="1:16" x14ac:dyDescent="0.25">
      <c r="A640" s="1" t="s">
        <v>5</v>
      </c>
      <c r="B640" s="1" t="s">
        <v>38</v>
      </c>
      <c r="C640" s="1" t="s">
        <v>11</v>
      </c>
      <c r="D640" s="5" t="str">
        <f t="shared" si="84"/>
        <v>512</v>
      </c>
      <c r="E640" s="1" t="s">
        <v>43</v>
      </c>
      <c r="F640" s="1" t="s">
        <v>81</v>
      </c>
      <c r="I640">
        <v>201404</v>
      </c>
      <c r="J640" t="str">
        <f t="shared" si="85"/>
        <v>2014</v>
      </c>
      <c r="K640" s="2">
        <v>325100.39</v>
      </c>
      <c r="L640">
        <f t="shared" si="86"/>
        <v>0</v>
      </c>
      <c r="M640" s="2">
        <f t="shared" si="87"/>
        <v>325100.39</v>
      </c>
      <c r="N640">
        <f t="shared" si="88"/>
        <v>0</v>
      </c>
      <c r="O640">
        <f t="shared" si="89"/>
        <v>325100.39</v>
      </c>
      <c r="P640" s="2" t="str">
        <f t="shared" si="90"/>
        <v>5125621 - E W BROWN UNIT  12014</v>
      </c>
    </row>
    <row r="641" spans="1:16" x14ac:dyDescent="0.25">
      <c r="A641" s="1" t="s">
        <v>5</v>
      </c>
      <c r="B641" s="1" t="s">
        <v>38</v>
      </c>
      <c r="C641" s="1" t="s">
        <v>11</v>
      </c>
      <c r="D641" s="5" t="str">
        <f t="shared" si="84"/>
        <v>512</v>
      </c>
      <c r="E641" s="1" t="s">
        <v>43</v>
      </c>
      <c r="F641" s="1" t="s">
        <v>81</v>
      </c>
      <c r="I641">
        <v>201405</v>
      </c>
      <c r="J641" t="str">
        <f t="shared" si="85"/>
        <v>2014</v>
      </c>
      <c r="K641" s="2">
        <v>18950.77</v>
      </c>
      <c r="L641">
        <f t="shared" si="86"/>
        <v>0</v>
      </c>
      <c r="M641" s="2">
        <f t="shared" si="87"/>
        <v>18950.77</v>
      </c>
      <c r="N641">
        <f t="shared" si="88"/>
        <v>0</v>
      </c>
      <c r="O641">
        <f t="shared" si="89"/>
        <v>18950.77</v>
      </c>
      <c r="P641" s="2" t="str">
        <f t="shared" si="90"/>
        <v>5125621 - E W BROWN UNIT  12014</v>
      </c>
    </row>
    <row r="642" spans="1:16" x14ac:dyDescent="0.25">
      <c r="A642" s="1" t="s">
        <v>5</v>
      </c>
      <c r="B642" s="1" t="s">
        <v>38</v>
      </c>
      <c r="C642" s="1" t="s">
        <v>11</v>
      </c>
      <c r="D642" s="5" t="str">
        <f t="shared" si="84"/>
        <v>512</v>
      </c>
      <c r="E642" s="1" t="s">
        <v>43</v>
      </c>
      <c r="F642" s="1" t="s">
        <v>81</v>
      </c>
      <c r="I642">
        <v>201406</v>
      </c>
      <c r="J642" t="str">
        <f t="shared" si="85"/>
        <v>2014</v>
      </c>
      <c r="K642" s="2">
        <v>6362.3</v>
      </c>
      <c r="L642">
        <f t="shared" si="86"/>
        <v>0</v>
      </c>
      <c r="M642" s="2">
        <f t="shared" si="87"/>
        <v>6362.3</v>
      </c>
      <c r="N642">
        <f t="shared" si="88"/>
        <v>0</v>
      </c>
      <c r="O642">
        <f t="shared" si="89"/>
        <v>6362.3</v>
      </c>
      <c r="P642" s="2" t="str">
        <f t="shared" si="90"/>
        <v>5125621 - E W BROWN UNIT  12014</v>
      </c>
    </row>
    <row r="643" spans="1:16" x14ac:dyDescent="0.25">
      <c r="A643" s="1" t="s">
        <v>5</v>
      </c>
      <c r="B643" s="1" t="s">
        <v>38</v>
      </c>
      <c r="C643" s="1" t="s">
        <v>11</v>
      </c>
      <c r="D643" s="5" t="str">
        <f t="shared" si="84"/>
        <v>512</v>
      </c>
      <c r="E643" s="1" t="s">
        <v>43</v>
      </c>
      <c r="F643" s="1" t="s">
        <v>81</v>
      </c>
      <c r="I643">
        <v>201407</v>
      </c>
      <c r="J643" t="str">
        <f t="shared" si="85"/>
        <v>2014</v>
      </c>
      <c r="K643" s="2">
        <v>-4746</v>
      </c>
      <c r="L643">
        <f t="shared" si="86"/>
        <v>0</v>
      </c>
      <c r="M643" s="2">
        <f t="shared" si="87"/>
        <v>-4746</v>
      </c>
      <c r="N643">
        <f t="shared" si="88"/>
        <v>0</v>
      </c>
      <c r="O643">
        <f t="shared" si="89"/>
        <v>-4746</v>
      </c>
      <c r="P643" s="2" t="str">
        <f t="shared" si="90"/>
        <v>5125621 - E W BROWN UNIT  12014</v>
      </c>
    </row>
    <row r="644" spans="1:16" x14ac:dyDescent="0.25">
      <c r="A644" s="1" t="s">
        <v>5</v>
      </c>
      <c r="B644" s="1" t="s">
        <v>38</v>
      </c>
      <c r="C644" s="1" t="s">
        <v>11</v>
      </c>
      <c r="D644" s="5" t="str">
        <f t="shared" si="84"/>
        <v>512</v>
      </c>
      <c r="E644" s="1" t="s">
        <v>43</v>
      </c>
      <c r="F644" s="1" t="s">
        <v>81</v>
      </c>
      <c r="I644">
        <v>201408</v>
      </c>
      <c r="J644" t="str">
        <f t="shared" si="85"/>
        <v>2014</v>
      </c>
      <c r="K644" s="2">
        <v>2736</v>
      </c>
      <c r="L644">
        <f t="shared" si="86"/>
        <v>0</v>
      </c>
      <c r="M644" s="2">
        <f t="shared" si="87"/>
        <v>2736</v>
      </c>
      <c r="N644">
        <f t="shared" si="88"/>
        <v>0</v>
      </c>
      <c r="O644">
        <f t="shared" si="89"/>
        <v>2736</v>
      </c>
      <c r="P644" s="2" t="str">
        <f t="shared" si="90"/>
        <v>5125621 - E W BROWN UNIT  12014</v>
      </c>
    </row>
    <row r="645" spans="1:16" x14ac:dyDescent="0.25">
      <c r="A645" s="1" t="s">
        <v>5</v>
      </c>
      <c r="B645" s="1" t="s">
        <v>38</v>
      </c>
      <c r="C645" s="1" t="s">
        <v>11</v>
      </c>
      <c r="D645" s="5" t="str">
        <f t="shared" si="84"/>
        <v>512</v>
      </c>
      <c r="E645" s="1" t="s">
        <v>43</v>
      </c>
      <c r="F645" s="1" t="s">
        <v>81</v>
      </c>
      <c r="I645">
        <v>201501</v>
      </c>
      <c r="J645" t="str">
        <f t="shared" si="85"/>
        <v>2015</v>
      </c>
      <c r="K645" s="2">
        <v>764.48</v>
      </c>
      <c r="L645">
        <f t="shared" si="86"/>
        <v>0</v>
      </c>
      <c r="M645" s="2">
        <f t="shared" si="87"/>
        <v>764.48</v>
      </c>
      <c r="N645">
        <f t="shared" si="88"/>
        <v>0</v>
      </c>
      <c r="O645">
        <f t="shared" si="89"/>
        <v>764.48</v>
      </c>
      <c r="P645" s="2" t="str">
        <f t="shared" si="90"/>
        <v>5125621 - E W BROWN UNIT  12015</v>
      </c>
    </row>
    <row r="646" spans="1:16" x14ac:dyDescent="0.25">
      <c r="A646" s="1" t="s">
        <v>5</v>
      </c>
      <c r="B646" s="1" t="s">
        <v>38</v>
      </c>
      <c r="C646" s="1" t="s">
        <v>11</v>
      </c>
      <c r="D646" s="5" t="str">
        <f t="shared" si="84"/>
        <v>512</v>
      </c>
      <c r="E646" s="1" t="s">
        <v>43</v>
      </c>
      <c r="F646" s="1" t="s">
        <v>81</v>
      </c>
      <c r="I646">
        <v>201502</v>
      </c>
      <c r="J646" t="str">
        <f t="shared" si="85"/>
        <v>2015</v>
      </c>
      <c r="K646" s="2">
        <v>13148.95</v>
      </c>
      <c r="L646">
        <f t="shared" si="86"/>
        <v>0</v>
      </c>
      <c r="M646" s="2">
        <f t="shared" si="87"/>
        <v>13148.95</v>
      </c>
      <c r="N646">
        <f t="shared" si="88"/>
        <v>0</v>
      </c>
      <c r="O646">
        <f t="shared" si="89"/>
        <v>13148.95</v>
      </c>
      <c r="P646" s="2" t="str">
        <f t="shared" si="90"/>
        <v>5125621 - E W BROWN UNIT  12015</v>
      </c>
    </row>
    <row r="647" spans="1:16" x14ac:dyDescent="0.25">
      <c r="A647" s="1" t="s">
        <v>5</v>
      </c>
      <c r="B647" s="1" t="s">
        <v>38</v>
      </c>
      <c r="C647" s="1" t="s">
        <v>11</v>
      </c>
      <c r="D647" s="5" t="str">
        <f t="shared" si="84"/>
        <v>512</v>
      </c>
      <c r="E647" s="1" t="s">
        <v>43</v>
      </c>
      <c r="F647" s="1" t="s">
        <v>81</v>
      </c>
      <c r="I647">
        <v>201503</v>
      </c>
      <c r="J647" t="str">
        <f t="shared" si="85"/>
        <v>2015</v>
      </c>
      <c r="K647" s="2">
        <v>461519.41</v>
      </c>
      <c r="L647">
        <f t="shared" si="86"/>
        <v>0</v>
      </c>
      <c r="M647" s="2">
        <f t="shared" si="87"/>
        <v>461519.41</v>
      </c>
      <c r="N647">
        <f t="shared" si="88"/>
        <v>0</v>
      </c>
      <c r="O647">
        <f t="shared" si="89"/>
        <v>461519.41</v>
      </c>
      <c r="P647" s="2" t="str">
        <f t="shared" si="90"/>
        <v>5125621 - E W BROWN UNIT  12015</v>
      </c>
    </row>
    <row r="648" spans="1:16" x14ac:dyDescent="0.25">
      <c r="A648" s="1" t="s">
        <v>5</v>
      </c>
      <c r="B648" s="1" t="s">
        <v>38</v>
      </c>
      <c r="C648" s="1" t="s">
        <v>11</v>
      </c>
      <c r="D648" s="5" t="str">
        <f t="shared" si="84"/>
        <v>512</v>
      </c>
      <c r="E648" s="1" t="s">
        <v>43</v>
      </c>
      <c r="F648" s="1" t="s">
        <v>81</v>
      </c>
      <c r="I648">
        <v>201504</v>
      </c>
      <c r="J648" t="str">
        <f t="shared" si="85"/>
        <v>2015</v>
      </c>
      <c r="K648" s="2">
        <v>268013.24</v>
      </c>
      <c r="L648">
        <f t="shared" si="86"/>
        <v>0</v>
      </c>
      <c r="M648" s="2">
        <f t="shared" si="87"/>
        <v>268013.24</v>
      </c>
      <c r="N648">
        <f t="shared" si="88"/>
        <v>0</v>
      </c>
      <c r="O648">
        <f t="shared" si="89"/>
        <v>268013.24</v>
      </c>
      <c r="P648" s="2" t="str">
        <f t="shared" si="90"/>
        <v>5125621 - E W BROWN UNIT  12015</v>
      </c>
    </row>
    <row r="649" spans="1:16" x14ac:dyDescent="0.25">
      <c r="A649" s="1" t="s">
        <v>5</v>
      </c>
      <c r="B649" s="1" t="s">
        <v>38</v>
      </c>
      <c r="C649" s="1" t="s">
        <v>11</v>
      </c>
      <c r="D649" s="5" t="str">
        <f t="shared" si="84"/>
        <v>512</v>
      </c>
      <c r="E649" s="1" t="s">
        <v>43</v>
      </c>
      <c r="F649" s="1" t="s">
        <v>81</v>
      </c>
      <c r="I649">
        <v>201505</v>
      </c>
      <c r="J649" t="str">
        <f t="shared" si="85"/>
        <v>2015</v>
      </c>
      <c r="K649" s="2">
        <v>16238.02</v>
      </c>
      <c r="L649">
        <f t="shared" si="86"/>
        <v>0</v>
      </c>
      <c r="M649" s="2">
        <f t="shared" si="87"/>
        <v>16238.02</v>
      </c>
      <c r="N649">
        <f t="shared" si="88"/>
        <v>0</v>
      </c>
      <c r="O649">
        <f t="shared" si="89"/>
        <v>16238.02</v>
      </c>
      <c r="P649" s="2" t="str">
        <f t="shared" si="90"/>
        <v>5125621 - E W BROWN UNIT  12015</v>
      </c>
    </row>
    <row r="650" spans="1:16" x14ac:dyDescent="0.25">
      <c r="A650" s="1" t="s">
        <v>5</v>
      </c>
      <c r="B650" s="1" t="s">
        <v>38</v>
      </c>
      <c r="C650" s="1" t="s">
        <v>11</v>
      </c>
      <c r="D650" s="5" t="str">
        <f t="shared" si="84"/>
        <v>512</v>
      </c>
      <c r="E650" s="1" t="s">
        <v>43</v>
      </c>
      <c r="F650" s="1" t="s">
        <v>81</v>
      </c>
      <c r="I650">
        <v>201506</v>
      </c>
      <c r="J650" t="str">
        <f t="shared" si="85"/>
        <v>2015</v>
      </c>
      <c r="K650" s="2">
        <v>33129.360000000001</v>
      </c>
      <c r="L650">
        <f t="shared" si="86"/>
        <v>0</v>
      </c>
      <c r="M650" s="2">
        <f t="shared" si="87"/>
        <v>33129.360000000001</v>
      </c>
      <c r="N650">
        <f t="shared" si="88"/>
        <v>0</v>
      </c>
      <c r="O650">
        <f t="shared" si="89"/>
        <v>33129.360000000001</v>
      </c>
      <c r="P650" s="2" t="str">
        <f t="shared" si="90"/>
        <v>5125621 - E W BROWN UNIT  12015</v>
      </c>
    </row>
    <row r="651" spans="1:16" x14ac:dyDescent="0.25">
      <c r="A651" s="1" t="s">
        <v>5</v>
      </c>
      <c r="B651" s="1" t="s">
        <v>38</v>
      </c>
      <c r="C651" s="1" t="s">
        <v>11</v>
      </c>
      <c r="D651" s="5" t="str">
        <f t="shared" si="84"/>
        <v>512</v>
      </c>
      <c r="E651" s="1" t="s">
        <v>43</v>
      </c>
      <c r="F651" s="1" t="s">
        <v>81</v>
      </c>
      <c r="I651">
        <v>201507</v>
      </c>
      <c r="J651" t="str">
        <f t="shared" si="85"/>
        <v>2015</v>
      </c>
      <c r="K651" s="2">
        <v>677.54</v>
      </c>
      <c r="L651">
        <f t="shared" si="86"/>
        <v>0</v>
      </c>
      <c r="M651" s="2">
        <f t="shared" si="87"/>
        <v>677.54</v>
      </c>
      <c r="N651">
        <f t="shared" si="88"/>
        <v>0</v>
      </c>
      <c r="O651">
        <f t="shared" si="89"/>
        <v>677.54</v>
      </c>
      <c r="P651" s="2" t="str">
        <f t="shared" si="90"/>
        <v>5125621 - E W BROWN UNIT  12015</v>
      </c>
    </row>
    <row r="652" spans="1:16" x14ac:dyDescent="0.25">
      <c r="A652" s="1" t="s">
        <v>5</v>
      </c>
      <c r="B652" s="1" t="s">
        <v>38</v>
      </c>
      <c r="C652" s="1" t="s">
        <v>11</v>
      </c>
      <c r="D652" s="5" t="str">
        <f t="shared" si="84"/>
        <v>512</v>
      </c>
      <c r="E652" s="1" t="s">
        <v>43</v>
      </c>
      <c r="F652" s="1" t="s">
        <v>81</v>
      </c>
      <c r="I652">
        <v>201603</v>
      </c>
      <c r="J652" t="str">
        <f t="shared" si="85"/>
        <v>2016</v>
      </c>
      <c r="K652" s="2">
        <v>257341.12</v>
      </c>
      <c r="L652">
        <f t="shared" si="86"/>
        <v>0</v>
      </c>
      <c r="M652" s="2">
        <f t="shared" si="87"/>
        <v>257341.12</v>
      </c>
      <c r="N652">
        <f t="shared" si="88"/>
        <v>0</v>
      </c>
      <c r="O652">
        <f t="shared" si="89"/>
        <v>257341.12</v>
      </c>
      <c r="P652" s="2" t="str">
        <f t="shared" si="90"/>
        <v>5125621 - E W BROWN UNIT  12016</v>
      </c>
    </row>
    <row r="653" spans="1:16" x14ac:dyDescent="0.25">
      <c r="A653" s="1" t="s">
        <v>5</v>
      </c>
      <c r="B653" s="1" t="s">
        <v>38</v>
      </c>
      <c r="C653" s="1" t="s">
        <v>11</v>
      </c>
      <c r="D653" s="5" t="str">
        <f t="shared" si="84"/>
        <v>512</v>
      </c>
      <c r="E653" s="1" t="s">
        <v>43</v>
      </c>
      <c r="F653" s="1" t="s">
        <v>81</v>
      </c>
      <c r="I653">
        <v>201604</v>
      </c>
      <c r="J653" t="str">
        <f t="shared" si="85"/>
        <v>2016</v>
      </c>
      <c r="K653" s="2">
        <v>164669.57</v>
      </c>
      <c r="L653">
        <f t="shared" si="86"/>
        <v>0</v>
      </c>
      <c r="M653" s="2">
        <f t="shared" si="87"/>
        <v>164669.57</v>
      </c>
      <c r="N653">
        <f t="shared" si="88"/>
        <v>0</v>
      </c>
      <c r="O653">
        <f t="shared" si="89"/>
        <v>164669.57</v>
      </c>
      <c r="P653" s="2" t="str">
        <f t="shared" si="90"/>
        <v>5125621 - E W BROWN UNIT  12016</v>
      </c>
    </row>
    <row r="654" spans="1:16" x14ac:dyDescent="0.25">
      <c r="A654" s="1" t="s">
        <v>5</v>
      </c>
      <c r="B654" s="1" t="s">
        <v>38</v>
      </c>
      <c r="C654" s="1" t="s">
        <v>11</v>
      </c>
      <c r="D654" s="5" t="str">
        <f t="shared" si="84"/>
        <v>512</v>
      </c>
      <c r="E654" s="1" t="s">
        <v>43</v>
      </c>
      <c r="F654" s="1" t="s">
        <v>81</v>
      </c>
      <c r="I654">
        <v>201605</v>
      </c>
      <c r="J654" t="str">
        <f t="shared" si="85"/>
        <v>2016</v>
      </c>
      <c r="K654" s="2">
        <v>-9759.9500000000007</v>
      </c>
      <c r="L654">
        <f t="shared" si="86"/>
        <v>0</v>
      </c>
      <c r="M654" s="2">
        <f t="shared" si="87"/>
        <v>-9759.9500000000007</v>
      </c>
      <c r="N654">
        <f t="shared" si="88"/>
        <v>0</v>
      </c>
      <c r="O654">
        <f t="shared" si="89"/>
        <v>-9759.9500000000007</v>
      </c>
      <c r="P654" s="2" t="str">
        <f t="shared" si="90"/>
        <v>5125621 - E W BROWN UNIT  12016</v>
      </c>
    </row>
    <row r="655" spans="1:16" x14ac:dyDescent="0.25">
      <c r="A655" s="1" t="s">
        <v>5</v>
      </c>
      <c r="B655" s="1" t="s">
        <v>38</v>
      </c>
      <c r="C655" s="1" t="s">
        <v>11</v>
      </c>
      <c r="D655" s="5" t="str">
        <f t="shared" si="84"/>
        <v>512</v>
      </c>
      <c r="E655" s="1" t="s">
        <v>43</v>
      </c>
      <c r="F655" s="1" t="s">
        <v>81</v>
      </c>
      <c r="I655">
        <v>201606</v>
      </c>
      <c r="J655" t="str">
        <f t="shared" si="85"/>
        <v>2016</v>
      </c>
      <c r="K655" s="2">
        <v>-5664.94</v>
      </c>
      <c r="L655">
        <f t="shared" si="86"/>
        <v>0</v>
      </c>
      <c r="M655" s="2">
        <f t="shared" si="87"/>
        <v>-5664.94</v>
      </c>
      <c r="N655">
        <f t="shared" si="88"/>
        <v>0</v>
      </c>
      <c r="O655">
        <f t="shared" si="89"/>
        <v>-5664.94</v>
      </c>
      <c r="P655" s="2" t="str">
        <f t="shared" si="90"/>
        <v>5125621 - E W BROWN UNIT  12016</v>
      </c>
    </row>
    <row r="656" spans="1:16" x14ac:dyDescent="0.25">
      <c r="A656" s="1" t="s">
        <v>5</v>
      </c>
      <c r="B656" s="1" t="s">
        <v>38</v>
      </c>
      <c r="C656" s="1" t="s">
        <v>11</v>
      </c>
      <c r="D656" s="5" t="str">
        <f t="shared" si="84"/>
        <v>512</v>
      </c>
      <c r="E656" s="1" t="s">
        <v>43</v>
      </c>
      <c r="F656" s="1" t="s">
        <v>81</v>
      </c>
      <c r="I656">
        <v>201607</v>
      </c>
      <c r="J656" t="str">
        <f t="shared" si="85"/>
        <v>2016</v>
      </c>
      <c r="K656" s="2">
        <v>3732.86</v>
      </c>
      <c r="L656">
        <f t="shared" si="86"/>
        <v>0</v>
      </c>
      <c r="M656" s="2">
        <f t="shared" si="87"/>
        <v>3732.86</v>
      </c>
      <c r="N656">
        <f t="shared" si="88"/>
        <v>0</v>
      </c>
      <c r="O656">
        <f t="shared" si="89"/>
        <v>3732.86</v>
      </c>
      <c r="P656" s="2" t="str">
        <f t="shared" si="90"/>
        <v>5125621 - E W BROWN UNIT  12016</v>
      </c>
    </row>
    <row r="657" spans="1:16" x14ac:dyDescent="0.25">
      <c r="A657" s="1" t="s">
        <v>5</v>
      </c>
      <c r="B657" s="1" t="s">
        <v>38</v>
      </c>
      <c r="C657" s="1" t="s">
        <v>11</v>
      </c>
      <c r="D657" s="5" t="str">
        <f t="shared" si="84"/>
        <v>512</v>
      </c>
      <c r="E657" s="1" t="s">
        <v>43</v>
      </c>
      <c r="F657" s="1" t="s">
        <v>81</v>
      </c>
      <c r="I657">
        <v>201608</v>
      </c>
      <c r="J657" t="str">
        <f t="shared" si="85"/>
        <v>2016</v>
      </c>
      <c r="K657" s="2">
        <v>-9121.83</v>
      </c>
      <c r="L657">
        <f t="shared" si="86"/>
        <v>0</v>
      </c>
      <c r="M657" s="2">
        <f t="shared" si="87"/>
        <v>-9121.83</v>
      </c>
      <c r="N657">
        <f t="shared" si="88"/>
        <v>0</v>
      </c>
      <c r="O657">
        <f t="shared" si="89"/>
        <v>-9121.83</v>
      </c>
      <c r="P657" s="2" t="str">
        <f t="shared" si="90"/>
        <v>5125621 - E W BROWN UNIT  12016</v>
      </c>
    </row>
    <row r="658" spans="1:16" x14ac:dyDescent="0.25">
      <c r="A658" s="1" t="s">
        <v>5</v>
      </c>
      <c r="B658" s="1" t="s">
        <v>38</v>
      </c>
      <c r="C658" s="1" t="s">
        <v>11</v>
      </c>
      <c r="D658" s="5" t="str">
        <f t="shared" si="84"/>
        <v>512</v>
      </c>
      <c r="E658" s="1" t="s">
        <v>43</v>
      </c>
      <c r="F658" s="1" t="s">
        <v>81</v>
      </c>
      <c r="I658">
        <v>201612</v>
      </c>
      <c r="J658" t="str">
        <f t="shared" si="85"/>
        <v>2016</v>
      </c>
      <c r="K658" s="2">
        <v>-10800</v>
      </c>
      <c r="L658">
        <f t="shared" si="86"/>
        <v>0</v>
      </c>
      <c r="M658" s="2">
        <f t="shared" si="87"/>
        <v>-10800</v>
      </c>
      <c r="N658">
        <f t="shared" si="88"/>
        <v>0</v>
      </c>
      <c r="O658">
        <f t="shared" si="89"/>
        <v>-10800</v>
      </c>
      <c r="P658" s="2" t="str">
        <f t="shared" si="90"/>
        <v>5125621 - E W BROWN UNIT  12016</v>
      </c>
    </row>
    <row r="659" spans="1:16" x14ac:dyDescent="0.25">
      <c r="A659" s="1" t="s">
        <v>5</v>
      </c>
      <c r="B659" s="1" t="s">
        <v>38</v>
      </c>
      <c r="C659" s="1" t="s">
        <v>11</v>
      </c>
      <c r="D659" s="5" t="str">
        <f t="shared" si="84"/>
        <v>512</v>
      </c>
      <c r="E659" s="1" t="s">
        <v>40</v>
      </c>
      <c r="F659" s="1" t="s">
        <v>81</v>
      </c>
      <c r="I659">
        <v>201201</v>
      </c>
      <c r="J659" t="str">
        <f t="shared" si="85"/>
        <v>2012</v>
      </c>
      <c r="K659" s="2">
        <v>-3622.25</v>
      </c>
      <c r="L659">
        <f t="shared" si="86"/>
        <v>0</v>
      </c>
      <c r="M659" s="2">
        <f t="shared" si="87"/>
        <v>-3622.25</v>
      </c>
      <c r="N659">
        <f t="shared" si="88"/>
        <v>0</v>
      </c>
      <c r="O659">
        <f t="shared" si="89"/>
        <v>-3622.25</v>
      </c>
      <c r="P659" s="2" t="str">
        <f t="shared" si="90"/>
        <v>5125622 - E W BROWN UNIT  22012</v>
      </c>
    </row>
    <row r="660" spans="1:16" x14ac:dyDescent="0.25">
      <c r="A660" s="1" t="s">
        <v>5</v>
      </c>
      <c r="B660" s="1" t="s">
        <v>38</v>
      </c>
      <c r="C660" s="1" t="s">
        <v>11</v>
      </c>
      <c r="D660" s="5" t="str">
        <f t="shared" si="84"/>
        <v>512</v>
      </c>
      <c r="E660" s="1" t="s">
        <v>40</v>
      </c>
      <c r="F660" s="1" t="s">
        <v>81</v>
      </c>
      <c r="I660">
        <v>201202</v>
      </c>
      <c r="J660" t="str">
        <f t="shared" si="85"/>
        <v>2012</v>
      </c>
      <c r="K660" s="2">
        <v>680.07</v>
      </c>
      <c r="L660">
        <f t="shared" si="86"/>
        <v>0</v>
      </c>
      <c r="M660" s="2">
        <f t="shared" si="87"/>
        <v>680.07</v>
      </c>
      <c r="N660">
        <f t="shared" si="88"/>
        <v>0</v>
      </c>
      <c r="O660">
        <f t="shared" si="89"/>
        <v>680.07</v>
      </c>
      <c r="P660" s="2" t="str">
        <f t="shared" si="90"/>
        <v>5125622 - E W BROWN UNIT  22012</v>
      </c>
    </row>
    <row r="661" spans="1:16" x14ac:dyDescent="0.25">
      <c r="A661" s="1" t="s">
        <v>5</v>
      </c>
      <c r="B661" s="1" t="s">
        <v>38</v>
      </c>
      <c r="C661" s="1" t="s">
        <v>11</v>
      </c>
      <c r="D661" s="5" t="str">
        <f t="shared" si="84"/>
        <v>512</v>
      </c>
      <c r="E661" s="1" t="s">
        <v>40</v>
      </c>
      <c r="F661" s="1" t="s">
        <v>81</v>
      </c>
      <c r="I661">
        <v>201203</v>
      </c>
      <c r="J661" t="str">
        <f t="shared" si="85"/>
        <v>2012</v>
      </c>
      <c r="K661" s="2">
        <v>500</v>
      </c>
      <c r="L661">
        <f t="shared" si="86"/>
        <v>0</v>
      </c>
      <c r="M661" s="2">
        <f t="shared" si="87"/>
        <v>500</v>
      </c>
      <c r="N661">
        <f t="shared" si="88"/>
        <v>0</v>
      </c>
      <c r="O661">
        <f t="shared" si="89"/>
        <v>500</v>
      </c>
      <c r="P661" s="2" t="str">
        <f t="shared" si="90"/>
        <v>5125622 - E W BROWN UNIT  22012</v>
      </c>
    </row>
    <row r="662" spans="1:16" x14ac:dyDescent="0.25">
      <c r="A662" s="1" t="s">
        <v>5</v>
      </c>
      <c r="B662" s="1" t="s">
        <v>38</v>
      </c>
      <c r="C662" s="1" t="s">
        <v>11</v>
      </c>
      <c r="D662" s="5" t="str">
        <f t="shared" si="84"/>
        <v>512</v>
      </c>
      <c r="E662" s="1" t="s">
        <v>40</v>
      </c>
      <c r="F662" s="1" t="s">
        <v>81</v>
      </c>
      <c r="I662">
        <v>201206</v>
      </c>
      <c r="J662" t="str">
        <f t="shared" si="85"/>
        <v>2012</v>
      </c>
      <c r="K662" s="2">
        <v>389.25</v>
      </c>
      <c r="L662">
        <f t="shared" si="86"/>
        <v>0</v>
      </c>
      <c r="M662" s="2">
        <f t="shared" si="87"/>
        <v>389.25</v>
      </c>
      <c r="N662">
        <f t="shared" si="88"/>
        <v>0</v>
      </c>
      <c r="O662">
        <f t="shared" si="89"/>
        <v>389.25</v>
      </c>
      <c r="P662" s="2" t="str">
        <f t="shared" si="90"/>
        <v>5125622 - E W BROWN UNIT  22012</v>
      </c>
    </row>
    <row r="663" spans="1:16" x14ac:dyDescent="0.25">
      <c r="A663" s="1" t="s">
        <v>5</v>
      </c>
      <c r="B663" s="1" t="s">
        <v>38</v>
      </c>
      <c r="C663" s="1" t="s">
        <v>11</v>
      </c>
      <c r="D663" s="5" t="str">
        <f t="shared" si="84"/>
        <v>512</v>
      </c>
      <c r="E663" s="1" t="s">
        <v>40</v>
      </c>
      <c r="F663" s="1" t="s">
        <v>81</v>
      </c>
      <c r="I663">
        <v>201207</v>
      </c>
      <c r="J663" t="str">
        <f t="shared" si="85"/>
        <v>2012</v>
      </c>
      <c r="K663" s="2">
        <v>1868.02</v>
      </c>
      <c r="L663">
        <f t="shared" si="86"/>
        <v>0</v>
      </c>
      <c r="M663" s="2">
        <f t="shared" si="87"/>
        <v>1868.02</v>
      </c>
      <c r="N663">
        <f t="shared" si="88"/>
        <v>0</v>
      </c>
      <c r="O663">
        <f t="shared" si="89"/>
        <v>1868.02</v>
      </c>
      <c r="P663" s="2" t="str">
        <f t="shared" si="90"/>
        <v>5125622 - E W BROWN UNIT  22012</v>
      </c>
    </row>
    <row r="664" spans="1:16" x14ac:dyDescent="0.25">
      <c r="A664" s="1" t="s">
        <v>5</v>
      </c>
      <c r="B664" s="1" t="s">
        <v>38</v>
      </c>
      <c r="C664" s="1" t="s">
        <v>11</v>
      </c>
      <c r="D664" s="5" t="str">
        <f t="shared" si="84"/>
        <v>512</v>
      </c>
      <c r="E664" s="1" t="s">
        <v>40</v>
      </c>
      <c r="F664" s="1" t="s">
        <v>81</v>
      </c>
      <c r="I664">
        <v>201208</v>
      </c>
      <c r="J664" t="str">
        <f t="shared" si="85"/>
        <v>2012</v>
      </c>
      <c r="K664" s="2">
        <v>1091.47</v>
      </c>
      <c r="L664">
        <f t="shared" si="86"/>
        <v>0</v>
      </c>
      <c r="M664" s="2">
        <f t="shared" si="87"/>
        <v>1091.47</v>
      </c>
      <c r="N664">
        <f t="shared" si="88"/>
        <v>0</v>
      </c>
      <c r="O664">
        <f t="shared" si="89"/>
        <v>1091.47</v>
      </c>
      <c r="P664" s="2" t="str">
        <f t="shared" si="90"/>
        <v>5125622 - E W BROWN UNIT  22012</v>
      </c>
    </row>
    <row r="665" spans="1:16" x14ac:dyDescent="0.25">
      <c r="A665" s="1" t="s">
        <v>5</v>
      </c>
      <c r="B665" s="1" t="s">
        <v>38</v>
      </c>
      <c r="C665" s="1" t="s">
        <v>11</v>
      </c>
      <c r="D665" s="5" t="str">
        <f t="shared" si="84"/>
        <v>512</v>
      </c>
      <c r="E665" s="1" t="s">
        <v>40</v>
      </c>
      <c r="F665" s="1" t="s">
        <v>81</v>
      </c>
      <c r="I665">
        <v>201209</v>
      </c>
      <c r="J665" t="str">
        <f t="shared" si="85"/>
        <v>2012</v>
      </c>
      <c r="K665" s="2">
        <v>22222.58</v>
      </c>
      <c r="L665">
        <f t="shared" si="86"/>
        <v>0</v>
      </c>
      <c r="M665" s="2">
        <f t="shared" si="87"/>
        <v>22222.58</v>
      </c>
      <c r="N665">
        <f t="shared" si="88"/>
        <v>0</v>
      </c>
      <c r="O665">
        <f t="shared" si="89"/>
        <v>22222.58</v>
      </c>
      <c r="P665" s="2" t="str">
        <f t="shared" si="90"/>
        <v>5125622 - E W BROWN UNIT  22012</v>
      </c>
    </row>
    <row r="666" spans="1:16" x14ac:dyDescent="0.25">
      <c r="A666" s="1" t="s">
        <v>5</v>
      </c>
      <c r="B666" s="1" t="s">
        <v>38</v>
      </c>
      <c r="C666" s="1" t="s">
        <v>11</v>
      </c>
      <c r="D666" s="5" t="str">
        <f t="shared" si="84"/>
        <v>512</v>
      </c>
      <c r="E666" s="1" t="s">
        <v>40</v>
      </c>
      <c r="F666" s="1" t="s">
        <v>81</v>
      </c>
      <c r="I666">
        <v>201210</v>
      </c>
      <c r="J666" t="str">
        <f t="shared" si="85"/>
        <v>2012</v>
      </c>
      <c r="K666" s="2">
        <v>223919.68</v>
      </c>
      <c r="L666">
        <f t="shared" si="86"/>
        <v>0</v>
      </c>
      <c r="M666" s="2">
        <f t="shared" si="87"/>
        <v>223919.68</v>
      </c>
      <c r="N666">
        <f t="shared" si="88"/>
        <v>0</v>
      </c>
      <c r="O666">
        <f t="shared" si="89"/>
        <v>223919.68</v>
      </c>
      <c r="P666" s="2" t="str">
        <f t="shared" si="90"/>
        <v>5125622 - E W BROWN UNIT  22012</v>
      </c>
    </row>
    <row r="667" spans="1:16" x14ac:dyDescent="0.25">
      <c r="A667" s="1" t="s">
        <v>5</v>
      </c>
      <c r="B667" s="1" t="s">
        <v>38</v>
      </c>
      <c r="C667" s="1" t="s">
        <v>11</v>
      </c>
      <c r="D667" s="5" t="str">
        <f t="shared" si="84"/>
        <v>512</v>
      </c>
      <c r="E667" s="1" t="s">
        <v>40</v>
      </c>
      <c r="F667" s="1" t="s">
        <v>81</v>
      </c>
      <c r="I667">
        <v>201211</v>
      </c>
      <c r="J667" t="str">
        <f t="shared" si="85"/>
        <v>2012</v>
      </c>
      <c r="K667" s="2">
        <v>9521.6</v>
      </c>
      <c r="L667">
        <f t="shared" si="86"/>
        <v>0</v>
      </c>
      <c r="M667" s="2">
        <f t="shared" si="87"/>
        <v>9521.6</v>
      </c>
      <c r="N667">
        <f t="shared" si="88"/>
        <v>0</v>
      </c>
      <c r="O667">
        <f t="shared" si="89"/>
        <v>9521.6</v>
      </c>
      <c r="P667" s="2" t="str">
        <f t="shared" si="90"/>
        <v>5125622 - E W BROWN UNIT  22012</v>
      </c>
    </row>
    <row r="668" spans="1:16" x14ac:dyDescent="0.25">
      <c r="A668" s="1" t="s">
        <v>5</v>
      </c>
      <c r="B668" s="1" t="s">
        <v>38</v>
      </c>
      <c r="C668" s="1" t="s">
        <v>11</v>
      </c>
      <c r="D668" s="5" t="str">
        <f t="shared" si="84"/>
        <v>512</v>
      </c>
      <c r="E668" s="1" t="s">
        <v>40</v>
      </c>
      <c r="F668" s="1" t="s">
        <v>81</v>
      </c>
      <c r="I668">
        <v>201212</v>
      </c>
      <c r="J668" t="str">
        <f t="shared" si="85"/>
        <v>2012</v>
      </c>
      <c r="K668" s="2">
        <v>20108.189999999999</v>
      </c>
      <c r="L668">
        <f t="shared" si="86"/>
        <v>0</v>
      </c>
      <c r="M668" s="2">
        <f t="shared" si="87"/>
        <v>20108.189999999999</v>
      </c>
      <c r="N668">
        <f t="shared" si="88"/>
        <v>0</v>
      </c>
      <c r="O668">
        <f t="shared" si="89"/>
        <v>20108.189999999999</v>
      </c>
      <c r="P668" s="2" t="str">
        <f t="shared" si="90"/>
        <v>5125622 - E W BROWN UNIT  22012</v>
      </c>
    </row>
    <row r="669" spans="1:16" x14ac:dyDescent="0.25">
      <c r="A669" s="1" t="s">
        <v>5</v>
      </c>
      <c r="B669" s="1" t="s">
        <v>38</v>
      </c>
      <c r="C669" s="1" t="s">
        <v>11</v>
      </c>
      <c r="D669" s="5" t="str">
        <f t="shared" si="84"/>
        <v>512</v>
      </c>
      <c r="E669" s="1" t="s">
        <v>40</v>
      </c>
      <c r="F669" s="1" t="s">
        <v>81</v>
      </c>
      <c r="I669">
        <v>201301</v>
      </c>
      <c r="J669" t="str">
        <f t="shared" si="85"/>
        <v>2013</v>
      </c>
      <c r="K669" s="2">
        <v>3.2</v>
      </c>
      <c r="L669">
        <f t="shared" si="86"/>
        <v>0</v>
      </c>
      <c r="M669" s="2">
        <f t="shared" si="87"/>
        <v>3.2</v>
      </c>
      <c r="N669">
        <f t="shared" si="88"/>
        <v>0</v>
      </c>
      <c r="O669">
        <f t="shared" si="89"/>
        <v>3.2</v>
      </c>
      <c r="P669" s="2" t="str">
        <f t="shared" si="90"/>
        <v>5125622 - E W BROWN UNIT  22013</v>
      </c>
    </row>
    <row r="670" spans="1:16" x14ac:dyDescent="0.25">
      <c r="A670" s="1" t="s">
        <v>5</v>
      </c>
      <c r="B670" s="1" t="s">
        <v>38</v>
      </c>
      <c r="C670" s="1" t="s">
        <v>11</v>
      </c>
      <c r="D670" s="5" t="str">
        <f t="shared" si="84"/>
        <v>512</v>
      </c>
      <c r="E670" s="1" t="s">
        <v>40</v>
      </c>
      <c r="F670" s="1" t="s">
        <v>81</v>
      </c>
      <c r="I670">
        <v>201303</v>
      </c>
      <c r="J670" t="str">
        <f t="shared" si="85"/>
        <v>2013</v>
      </c>
      <c r="K670" s="2">
        <v>-966.98</v>
      </c>
      <c r="L670">
        <f t="shared" si="86"/>
        <v>0</v>
      </c>
      <c r="M670" s="2">
        <f t="shared" si="87"/>
        <v>-966.98</v>
      </c>
      <c r="N670">
        <f t="shared" si="88"/>
        <v>0</v>
      </c>
      <c r="O670">
        <f t="shared" si="89"/>
        <v>-966.98</v>
      </c>
      <c r="P670" s="2" t="str">
        <f t="shared" si="90"/>
        <v>5125622 - E W BROWN UNIT  22013</v>
      </c>
    </row>
    <row r="671" spans="1:16" x14ac:dyDescent="0.25">
      <c r="A671" s="1" t="s">
        <v>5</v>
      </c>
      <c r="B671" s="1" t="s">
        <v>38</v>
      </c>
      <c r="C671" s="1" t="s">
        <v>11</v>
      </c>
      <c r="D671" s="5" t="str">
        <f t="shared" si="84"/>
        <v>512</v>
      </c>
      <c r="E671" s="1" t="s">
        <v>40</v>
      </c>
      <c r="F671" s="1" t="s">
        <v>81</v>
      </c>
      <c r="I671">
        <v>201308</v>
      </c>
      <c r="J671" t="str">
        <f t="shared" si="85"/>
        <v>2013</v>
      </c>
      <c r="K671" s="2">
        <v>11306.81</v>
      </c>
      <c r="L671">
        <f t="shared" si="86"/>
        <v>0</v>
      </c>
      <c r="M671" s="2">
        <f t="shared" si="87"/>
        <v>11306.81</v>
      </c>
      <c r="N671">
        <f t="shared" si="88"/>
        <v>0</v>
      </c>
      <c r="O671">
        <f t="shared" si="89"/>
        <v>11306.81</v>
      </c>
      <c r="P671" s="2" t="str">
        <f t="shared" si="90"/>
        <v>5125622 - E W BROWN UNIT  22013</v>
      </c>
    </row>
    <row r="672" spans="1:16" x14ac:dyDescent="0.25">
      <c r="A672" s="1" t="s">
        <v>5</v>
      </c>
      <c r="B672" s="1" t="s">
        <v>38</v>
      </c>
      <c r="C672" s="1" t="s">
        <v>11</v>
      </c>
      <c r="D672" s="5" t="str">
        <f t="shared" si="84"/>
        <v>512</v>
      </c>
      <c r="E672" s="1" t="s">
        <v>40</v>
      </c>
      <c r="F672" s="1" t="s">
        <v>81</v>
      </c>
      <c r="I672">
        <v>201309</v>
      </c>
      <c r="J672" t="str">
        <f t="shared" si="85"/>
        <v>2013</v>
      </c>
      <c r="K672" s="2">
        <v>7189.45</v>
      </c>
      <c r="L672">
        <f t="shared" si="86"/>
        <v>0</v>
      </c>
      <c r="M672" s="2">
        <f t="shared" si="87"/>
        <v>7189.45</v>
      </c>
      <c r="N672">
        <f t="shared" si="88"/>
        <v>0</v>
      </c>
      <c r="O672">
        <f t="shared" si="89"/>
        <v>7189.45</v>
      </c>
      <c r="P672" s="2" t="str">
        <f t="shared" si="90"/>
        <v>5125622 - E W BROWN UNIT  22013</v>
      </c>
    </row>
    <row r="673" spans="1:16" x14ac:dyDescent="0.25">
      <c r="A673" s="1" t="s">
        <v>5</v>
      </c>
      <c r="B673" s="1" t="s">
        <v>38</v>
      </c>
      <c r="C673" s="1" t="s">
        <v>11</v>
      </c>
      <c r="D673" s="5" t="str">
        <f t="shared" si="84"/>
        <v>512</v>
      </c>
      <c r="E673" s="1" t="s">
        <v>40</v>
      </c>
      <c r="F673" s="1" t="s">
        <v>81</v>
      </c>
      <c r="I673">
        <v>201310</v>
      </c>
      <c r="J673" t="str">
        <f t="shared" si="85"/>
        <v>2013</v>
      </c>
      <c r="K673" s="2">
        <v>27444.1</v>
      </c>
      <c r="L673">
        <f t="shared" si="86"/>
        <v>0</v>
      </c>
      <c r="M673" s="2">
        <f t="shared" si="87"/>
        <v>27444.1</v>
      </c>
      <c r="N673">
        <f t="shared" si="88"/>
        <v>0</v>
      </c>
      <c r="O673">
        <f t="shared" si="89"/>
        <v>27444.1</v>
      </c>
      <c r="P673" s="2" t="str">
        <f t="shared" si="90"/>
        <v>5125622 - E W BROWN UNIT  22013</v>
      </c>
    </row>
    <row r="674" spans="1:16" x14ac:dyDescent="0.25">
      <c r="A674" s="1" t="s">
        <v>5</v>
      </c>
      <c r="B674" s="1" t="s">
        <v>38</v>
      </c>
      <c r="C674" s="1" t="s">
        <v>11</v>
      </c>
      <c r="D674" s="5" t="str">
        <f t="shared" si="84"/>
        <v>512</v>
      </c>
      <c r="E674" s="1" t="s">
        <v>40</v>
      </c>
      <c r="F674" s="1" t="s">
        <v>81</v>
      </c>
      <c r="I674">
        <v>201311</v>
      </c>
      <c r="J674" t="str">
        <f t="shared" si="85"/>
        <v>2013</v>
      </c>
      <c r="K674" s="2">
        <v>524718.68999999994</v>
      </c>
      <c r="L674">
        <f t="shared" si="86"/>
        <v>0</v>
      </c>
      <c r="M674" s="2">
        <f t="shared" si="87"/>
        <v>524718.68999999994</v>
      </c>
      <c r="N674">
        <f t="shared" si="88"/>
        <v>0</v>
      </c>
      <c r="O674">
        <f t="shared" si="89"/>
        <v>524718.68999999994</v>
      </c>
      <c r="P674" s="2" t="str">
        <f t="shared" si="90"/>
        <v>5125622 - E W BROWN UNIT  22013</v>
      </c>
    </row>
    <row r="675" spans="1:16" x14ac:dyDescent="0.25">
      <c r="A675" s="1" t="s">
        <v>5</v>
      </c>
      <c r="B675" s="1" t="s">
        <v>38</v>
      </c>
      <c r="C675" s="1" t="s">
        <v>11</v>
      </c>
      <c r="D675" s="5" t="str">
        <f t="shared" si="84"/>
        <v>512</v>
      </c>
      <c r="E675" s="1" t="s">
        <v>40</v>
      </c>
      <c r="F675" s="1" t="s">
        <v>81</v>
      </c>
      <c r="I675">
        <v>201312</v>
      </c>
      <c r="J675" t="str">
        <f t="shared" si="85"/>
        <v>2013</v>
      </c>
      <c r="K675" s="2">
        <v>77270.62</v>
      </c>
      <c r="L675">
        <f t="shared" si="86"/>
        <v>0</v>
      </c>
      <c r="M675" s="2">
        <f t="shared" si="87"/>
        <v>77270.62</v>
      </c>
      <c r="N675">
        <f t="shared" si="88"/>
        <v>0</v>
      </c>
      <c r="O675">
        <f t="shared" si="89"/>
        <v>77270.62</v>
      </c>
      <c r="P675" s="2" t="str">
        <f t="shared" si="90"/>
        <v>5125622 - E W BROWN UNIT  22013</v>
      </c>
    </row>
    <row r="676" spans="1:16" x14ac:dyDescent="0.25">
      <c r="A676" s="1" t="s">
        <v>5</v>
      </c>
      <c r="B676" s="1" t="s">
        <v>38</v>
      </c>
      <c r="C676" s="1" t="s">
        <v>11</v>
      </c>
      <c r="D676" s="5" t="str">
        <f t="shared" si="84"/>
        <v>512</v>
      </c>
      <c r="E676" s="1" t="s">
        <v>40</v>
      </c>
      <c r="F676" s="1" t="s">
        <v>81</v>
      </c>
      <c r="I676">
        <v>201401</v>
      </c>
      <c r="J676" t="str">
        <f t="shared" si="85"/>
        <v>2014</v>
      </c>
      <c r="K676" s="2">
        <v>-4377.3599999999997</v>
      </c>
      <c r="L676">
        <f t="shared" si="86"/>
        <v>0</v>
      </c>
      <c r="M676" s="2">
        <f t="shared" si="87"/>
        <v>-4377.3599999999997</v>
      </c>
      <c r="N676">
        <f t="shared" si="88"/>
        <v>0</v>
      </c>
      <c r="O676">
        <f t="shared" si="89"/>
        <v>-4377.3599999999997</v>
      </c>
      <c r="P676" s="2" t="str">
        <f t="shared" si="90"/>
        <v>5125622 - E W BROWN UNIT  22014</v>
      </c>
    </row>
    <row r="677" spans="1:16" x14ac:dyDescent="0.25">
      <c r="A677" s="1" t="s">
        <v>5</v>
      </c>
      <c r="B677" s="1" t="s">
        <v>38</v>
      </c>
      <c r="C677" s="1" t="s">
        <v>11</v>
      </c>
      <c r="D677" s="5" t="str">
        <f t="shared" si="84"/>
        <v>512</v>
      </c>
      <c r="E677" s="1" t="s">
        <v>40</v>
      </c>
      <c r="F677" s="1" t="s">
        <v>81</v>
      </c>
      <c r="I677">
        <v>201402</v>
      </c>
      <c r="J677" t="str">
        <f t="shared" si="85"/>
        <v>2014</v>
      </c>
      <c r="K677" s="2">
        <v>4450.57</v>
      </c>
      <c r="L677">
        <f t="shared" si="86"/>
        <v>0</v>
      </c>
      <c r="M677" s="2">
        <f t="shared" si="87"/>
        <v>4450.57</v>
      </c>
      <c r="N677">
        <f t="shared" si="88"/>
        <v>0</v>
      </c>
      <c r="O677">
        <f t="shared" si="89"/>
        <v>4450.57</v>
      </c>
      <c r="P677" s="2" t="str">
        <f t="shared" si="90"/>
        <v>5125622 - E W BROWN UNIT  22014</v>
      </c>
    </row>
    <row r="678" spans="1:16" x14ac:dyDescent="0.25">
      <c r="A678" s="1" t="s">
        <v>5</v>
      </c>
      <c r="B678" s="1" t="s">
        <v>38</v>
      </c>
      <c r="C678" s="1" t="s">
        <v>11</v>
      </c>
      <c r="D678" s="5" t="str">
        <f t="shared" si="84"/>
        <v>512</v>
      </c>
      <c r="E678" s="1" t="s">
        <v>40</v>
      </c>
      <c r="F678" s="1" t="s">
        <v>81</v>
      </c>
      <c r="I678">
        <v>201403</v>
      </c>
      <c r="J678" t="str">
        <f t="shared" si="85"/>
        <v>2014</v>
      </c>
      <c r="K678" s="2">
        <v>320.31</v>
      </c>
      <c r="L678">
        <f t="shared" si="86"/>
        <v>0</v>
      </c>
      <c r="M678" s="2">
        <f t="shared" si="87"/>
        <v>320.31</v>
      </c>
      <c r="N678">
        <f t="shared" si="88"/>
        <v>0</v>
      </c>
      <c r="O678">
        <f t="shared" si="89"/>
        <v>320.31</v>
      </c>
      <c r="P678" s="2" t="str">
        <f t="shared" si="90"/>
        <v>5125622 - E W BROWN UNIT  22014</v>
      </c>
    </row>
    <row r="679" spans="1:16" x14ac:dyDescent="0.25">
      <c r="A679" s="1" t="s">
        <v>5</v>
      </c>
      <c r="B679" s="1" t="s">
        <v>38</v>
      </c>
      <c r="C679" s="1" t="s">
        <v>11</v>
      </c>
      <c r="D679" s="5" t="str">
        <f t="shared" si="84"/>
        <v>512</v>
      </c>
      <c r="E679" s="1" t="s">
        <v>40</v>
      </c>
      <c r="F679" s="1" t="s">
        <v>81</v>
      </c>
      <c r="I679">
        <v>201404</v>
      </c>
      <c r="J679" t="str">
        <f t="shared" si="85"/>
        <v>2014</v>
      </c>
      <c r="K679" s="2">
        <v>0.17</v>
      </c>
      <c r="L679">
        <f t="shared" si="86"/>
        <v>0</v>
      </c>
      <c r="M679" s="2">
        <f t="shared" si="87"/>
        <v>0.17</v>
      </c>
      <c r="N679">
        <f t="shared" si="88"/>
        <v>0</v>
      </c>
      <c r="O679">
        <f t="shared" si="89"/>
        <v>0.17</v>
      </c>
      <c r="P679" s="2" t="str">
        <f t="shared" si="90"/>
        <v>5125622 - E W BROWN UNIT  22014</v>
      </c>
    </row>
    <row r="680" spans="1:16" x14ac:dyDescent="0.25">
      <c r="A680" s="1" t="s">
        <v>5</v>
      </c>
      <c r="B680" s="1" t="s">
        <v>38</v>
      </c>
      <c r="C680" s="1" t="s">
        <v>11</v>
      </c>
      <c r="D680" s="5" t="str">
        <f t="shared" si="84"/>
        <v>512</v>
      </c>
      <c r="E680" s="1" t="s">
        <v>40</v>
      </c>
      <c r="F680" s="1" t="s">
        <v>81</v>
      </c>
      <c r="I680">
        <v>201406</v>
      </c>
      <c r="J680" t="str">
        <f t="shared" si="85"/>
        <v>2014</v>
      </c>
      <c r="K680" s="2">
        <v>-3525.7</v>
      </c>
      <c r="L680">
        <f t="shared" si="86"/>
        <v>0</v>
      </c>
      <c r="M680" s="2">
        <f t="shared" si="87"/>
        <v>-3525.7</v>
      </c>
      <c r="N680">
        <f t="shared" si="88"/>
        <v>0</v>
      </c>
      <c r="O680">
        <f t="shared" si="89"/>
        <v>-3525.7</v>
      </c>
      <c r="P680" s="2" t="str">
        <f t="shared" si="90"/>
        <v>5125622 - E W BROWN UNIT  22014</v>
      </c>
    </row>
    <row r="681" spans="1:16" x14ac:dyDescent="0.25">
      <c r="A681" s="1" t="s">
        <v>5</v>
      </c>
      <c r="B681" s="1" t="s">
        <v>38</v>
      </c>
      <c r="C681" s="1" t="s">
        <v>11</v>
      </c>
      <c r="D681" s="5" t="str">
        <f t="shared" si="84"/>
        <v>512</v>
      </c>
      <c r="E681" s="1" t="s">
        <v>40</v>
      </c>
      <c r="F681" s="1" t="s">
        <v>81</v>
      </c>
      <c r="I681">
        <v>201407</v>
      </c>
      <c r="J681" t="str">
        <f t="shared" si="85"/>
        <v>2014</v>
      </c>
      <c r="K681" s="2">
        <v>9185.7900000000009</v>
      </c>
      <c r="L681">
        <f t="shared" si="86"/>
        <v>0</v>
      </c>
      <c r="M681" s="2">
        <f t="shared" si="87"/>
        <v>9185.7900000000009</v>
      </c>
      <c r="N681">
        <f t="shared" si="88"/>
        <v>0</v>
      </c>
      <c r="O681">
        <f t="shared" si="89"/>
        <v>9185.7900000000009</v>
      </c>
      <c r="P681" s="2" t="str">
        <f t="shared" si="90"/>
        <v>5125622 - E W BROWN UNIT  22014</v>
      </c>
    </row>
    <row r="682" spans="1:16" x14ac:dyDescent="0.25">
      <c r="A682" s="1" t="s">
        <v>5</v>
      </c>
      <c r="B682" s="1" t="s">
        <v>38</v>
      </c>
      <c r="C682" s="1" t="s">
        <v>11</v>
      </c>
      <c r="D682" s="5" t="str">
        <f t="shared" si="84"/>
        <v>512</v>
      </c>
      <c r="E682" s="1" t="s">
        <v>40</v>
      </c>
      <c r="F682" s="1" t="s">
        <v>81</v>
      </c>
      <c r="I682">
        <v>201408</v>
      </c>
      <c r="J682" t="str">
        <f t="shared" si="85"/>
        <v>2014</v>
      </c>
      <c r="K682" s="2">
        <v>806.18</v>
      </c>
      <c r="L682">
        <f t="shared" si="86"/>
        <v>0</v>
      </c>
      <c r="M682" s="2">
        <f t="shared" si="87"/>
        <v>806.18</v>
      </c>
      <c r="N682">
        <f t="shared" si="88"/>
        <v>0</v>
      </c>
      <c r="O682">
        <f t="shared" si="89"/>
        <v>806.18</v>
      </c>
      <c r="P682" s="2" t="str">
        <f t="shared" si="90"/>
        <v>5125622 - E W BROWN UNIT  22014</v>
      </c>
    </row>
    <row r="683" spans="1:16" x14ac:dyDescent="0.25">
      <c r="A683" s="1" t="s">
        <v>5</v>
      </c>
      <c r="B683" s="1" t="s">
        <v>38</v>
      </c>
      <c r="C683" s="1" t="s">
        <v>11</v>
      </c>
      <c r="D683" s="5" t="str">
        <f t="shared" si="84"/>
        <v>512</v>
      </c>
      <c r="E683" s="1" t="s">
        <v>40</v>
      </c>
      <c r="F683" s="1" t="s">
        <v>81</v>
      </c>
      <c r="I683">
        <v>201409</v>
      </c>
      <c r="J683" t="str">
        <f t="shared" si="85"/>
        <v>2014</v>
      </c>
      <c r="K683" s="2">
        <v>34628.410000000003</v>
      </c>
      <c r="L683">
        <f t="shared" si="86"/>
        <v>0</v>
      </c>
      <c r="M683" s="2">
        <f t="shared" si="87"/>
        <v>34628.410000000003</v>
      </c>
      <c r="N683">
        <f t="shared" si="88"/>
        <v>0</v>
      </c>
      <c r="O683">
        <f t="shared" si="89"/>
        <v>34628.410000000003</v>
      </c>
      <c r="P683" s="2" t="str">
        <f t="shared" si="90"/>
        <v>5125622 - E W BROWN UNIT  22014</v>
      </c>
    </row>
    <row r="684" spans="1:16" x14ac:dyDescent="0.25">
      <c r="A684" s="1" t="s">
        <v>5</v>
      </c>
      <c r="B684" s="1" t="s">
        <v>38</v>
      </c>
      <c r="C684" s="1" t="s">
        <v>11</v>
      </c>
      <c r="D684" s="5" t="str">
        <f t="shared" si="84"/>
        <v>512</v>
      </c>
      <c r="E684" s="1" t="s">
        <v>40</v>
      </c>
      <c r="F684" s="1" t="s">
        <v>81</v>
      </c>
      <c r="I684">
        <v>201410</v>
      </c>
      <c r="J684" t="str">
        <f t="shared" si="85"/>
        <v>2014</v>
      </c>
      <c r="K684" s="2">
        <v>315020.86</v>
      </c>
      <c r="L684">
        <f t="shared" si="86"/>
        <v>0</v>
      </c>
      <c r="M684" s="2">
        <f t="shared" si="87"/>
        <v>315020.86</v>
      </c>
      <c r="N684">
        <f t="shared" si="88"/>
        <v>0</v>
      </c>
      <c r="O684">
        <f t="shared" si="89"/>
        <v>315020.86</v>
      </c>
      <c r="P684" s="2" t="str">
        <f t="shared" si="90"/>
        <v>5125622 - E W BROWN UNIT  22014</v>
      </c>
    </row>
    <row r="685" spans="1:16" x14ac:dyDescent="0.25">
      <c r="A685" s="1" t="s">
        <v>5</v>
      </c>
      <c r="B685" s="1" t="s">
        <v>38</v>
      </c>
      <c r="C685" s="1" t="s">
        <v>11</v>
      </c>
      <c r="D685" s="5" t="str">
        <f t="shared" si="84"/>
        <v>512</v>
      </c>
      <c r="E685" s="1" t="s">
        <v>40</v>
      </c>
      <c r="F685" s="1" t="s">
        <v>81</v>
      </c>
      <c r="I685">
        <v>201411</v>
      </c>
      <c r="J685" t="str">
        <f t="shared" si="85"/>
        <v>2014</v>
      </c>
      <c r="K685" s="2">
        <v>163697.35999999999</v>
      </c>
      <c r="L685">
        <f t="shared" si="86"/>
        <v>0</v>
      </c>
      <c r="M685" s="2">
        <f t="shared" si="87"/>
        <v>163697.35999999999</v>
      </c>
      <c r="N685">
        <f t="shared" si="88"/>
        <v>0</v>
      </c>
      <c r="O685">
        <f t="shared" si="89"/>
        <v>163697.35999999999</v>
      </c>
      <c r="P685" s="2" t="str">
        <f t="shared" si="90"/>
        <v>5125622 - E W BROWN UNIT  22014</v>
      </c>
    </row>
    <row r="686" spans="1:16" x14ac:dyDescent="0.25">
      <c r="A686" s="1" t="s">
        <v>5</v>
      </c>
      <c r="B686" s="1" t="s">
        <v>38</v>
      </c>
      <c r="C686" s="1" t="s">
        <v>11</v>
      </c>
      <c r="D686" s="5" t="str">
        <f t="shared" si="84"/>
        <v>512</v>
      </c>
      <c r="E686" s="1" t="s">
        <v>40</v>
      </c>
      <c r="F686" s="1" t="s">
        <v>81</v>
      </c>
      <c r="I686">
        <v>201412</v>
      </c>
      <c r="J686" t="str">
        <f t="shared" si="85"/>
        <v>2014</v>
      </c>
      <c r="K686" s="2">
        <v>-5470.57</v>
      </c>
      <c r="L686">
        <f t="shared" si="86"/>
        <v>0</v>
      </c>
      <c r="M686" s="2">
        <f t="shared" si="87"/>
        <v>-5470.57</v>
      </c>
      <c r="N686">
        <f t="shared" si="88"/>
        <v>0</v>
      </c>
      <c r="O686">
        <f t="shared" si="89"/>
        <v>-5470.57</v>
      </c>
      <c r="P686" s="2" t="str">
        <f t="shared" si="90"/>
        <v>5125622 - E W BROWN UNIT  22014</v>
      </c>
    </row>
    <row r="687" spans="1:16" x14ac:dyDescent="0.25">
      <c r="A687" s="1" t="s">
        <v>5</v>
      </c>
      <c r="B687" s="1" t="s">
        <v>38</v>
      </c>
      <c r="C687" s="1" t="s">
        <v>11</v>
      </c>
      <c r="D687" s="5" t="str">
        <f t="shared" si="84"/>
        <v>512</v>
      </c>
      <c r="E687" s="1" t="s">
        <v>40</v>
      </c>
      <c r="F687" s="1" t="s">
        <v>81</v>
      </c>
      <c r="I687">
        <v>201501</v>
      </c>
      <c r="J687" t="str">
        <f t="shared" si="85"/>
        <v>2015</v>
      </c>
      <c r="K687" s="2">
        <v>-693.51</v>
      </c>
      <c r="L687">
        <f t="shared" si="86"/>
        <v>0</v>
      </c>
      <c r="M687" s="2">
        <f t="shared" si="87"/>
        <v>-693.51</v>
      </c>
      <c r="N687">
        <f t="shared" si="88"/>
        <v>0</v>
      </c>
      <c r="O687">
        <f t="shared" si="89"/>
        <v>-693.51</v>
      </c>
      <c r="P687" s="2" t="str">
        <f t="shared" si="90"/>
        <v>5125622 - E W BROWN UNIT  22015</v>
      </c>
    </row>
    <row r="688" spans="1:16" x14ac:dyDescent="0.25">
      <c r="A688" s="1" t="s">
        <v>5</v>
      </c>
      <c r="B688" s="1" t="s">
        <v>38</v>
      </c>
      <c r="C688" s="1" t="s">
        <v>11</v>
      </c>
      <c r="D688" s="5" t="str">
        <f t="shared" si="84"/>
        <v>512</v>
      </c>
      <c r="E688" s="1" t="s">
        <v>40</v>
      </c>
      <c r="F688" s="1" t="s">
        <v>81</v>
      </c>
      <c r="I688">
        <v>201502</v>
      </c>
      <c r="J688" t="str">
        <f t="shared" si="85"/>
        <v>2015</v>
      </c>
      <c r="K688" s="2">
        <v>142.38</v>
      </c>
      <c r="L688">
        <f t="shared" si="86"/>
        <v>0</v>
      </c>
      <c r="M688" s="2">
        <f t="shared" si="87"/>
        <v>142.38</v>
      </c>
      <c r="N688">
        <f t="shared" si="88"/>
        <v>0</v>
      </c>
      <c r="O688">
        <f t="shared" si="89"/>
        <v>142.38</v>
      </c>
      <c r="P688" s="2" t="str">
        <f t="shared" si="90"/>
        <v>5125622 - E W BROWN UNIT  22015</v>
      </c>
    </row>
    <row r="689" spans="1:16" x14ac:dyDescent="0.25">
      <c r="A689" s="1" t="s">
        <v>5</v>
      </c>
      <c r="B689" s="1" t="s">
        <v>38</v>
      </c>
      <c r="C689" s="1" t="s">
        <v>11</v>
      </c>
      <c r="D689" s="5" t="str">
        <f t="shared" si="84"/>
        <v>512</v>
      </c>
      <c r="E689" s="1" t="s">
        <v>40</v>
      </c>
      <c r="F689" s="1" t="s">
        <v>81</v>
      </c>
      <c r="I689">
        <v>201503</v>
      </c>
      <c r="J689" t="str">
        <f t="shared" si="85"/>
        <v>2015</v>
      </c>
      <c r="K689" s="2">
        <v>2261.36</v>
      </c>
      <c r="L689">
        <f t="shared" si="86"/>
        <v>0</v>
      </c>
      <c r="M689" s="2">
        <f t="shared" si="87"/>
        <v>2261.36</v>
      </c>
      <c r="N689">
        <f t="shared" si="88"/>
        <v>0</v>
      </c>
      <c r="O689">
        <f t="shared" si="89"/>
        <v>2261.36</v>
      </c>
      <c r="P689" s="2" t="str">
        <f t="shared" si="90"/>
        <v>5125622 - E W BROWN UNIT  22015</v>
      </c>
    </row>
    <row r="690" spans="1:16" x14ac:dyDescent="0.25">
      <c r="A690" s="1" t="s">
        <v>5</v>
      </c>
      <c r="B690" s="1" t="s">
        <v>38</v>
      </c>
      <c r="C690" s="1" t="s">
        <v>11</v>
      </c>
      <c r="D690" s="5" t="str">
        <f t="shared" si="84"/>
        <v>512</v>
      </c>
      <c r="E690" s="1" t="s">
        <v>40</v>
      </c>
      <c r="F690" s="1" t="s">
        <v>81</v>
      </c>
      <c r="I690">
        <v>201508</v>
      </c>
      <c r="J690" t="str">
        <f t="shared" si="85"/>
        <v>2015</v>
      </c>
      <c r="K690" s="2">
        <v>-22007.22</v>
      </c>
      <c r="L690">
        <f t="shared" si="86"/>
        <v>0</v>
      </c>
      <c r="M690" s="2">
        <f t="shared" si="87"/>
        <v>-22007.22</v>
      </c>
      <c r="N690">
        <f t="shared" si="88"/>
        <v>0</v>
      </c>
      <c r="O690">
        <f t="shared" si="89"/>
        <v>-22007.22</v>
      </c>
      <c r="P690" s="2" t="str">
        <f t="shared" si="90"/>
        <v>5125622 - E W BROWN UNIT  22015</v>
      </c>
    </row>
    <row r="691" spans="1:16" x14ac:dyDescent="0.25">
      <c r="A691" s="1" t="s">
        <v>5</v>
      </c>
      <c r="B691" s="1" t="s">
        <v>38</v>
      </c>
      <c r="C691" s="1" t="s">
        <v>11</v>
      </c>
      <c r="D691" s="5" t="str">
        <f t="shared" si="84"/>
        <v>512</v>
      </c>
      <c r="E691" s="1" t="s">
        <v>40</v>
      </c>
      <c r="F691" s="1" t="s">
        <v>81</v>
      </c>
      <c r="I691">
        <v>201509</v>
      </c>
      <c r="J691" t="str">
        <f t="shared" si="85"/>
        <v>2015</v>
      </c>
      <c r="K691" s="2">
        <v>36962.29</v>
      </c>
      <c r="L691">
        <f t="shared" si="86"/>
        <v>0</v>
      </c>
      <c r="M691" s="2">
        <f t="shared" si="87"/>
        <v>36962.29</v>
      </c>
      <c r="N691">
        <f t="shared" si="88"/>
        <v>0</v>
      </c>
      <c r="O691">
        <f t="shared" si="89"/>
        <v>36962.29</v>
      </c>
      <c r="P691" s="2" t="str">
        <f t="shared" si="90"/>
        <v>5125622 - E W BROWN UNIT  22015</v>
      </c>
    </row>
    <row r="692" spans="1:16" x14ac:dyDescent="0.25">
      <c r="A692" s="1" t="s">
        <v>5</v>
      </c>
      <c r="B692" s="1" t="s">
        <v>38</v>
      </c>
      <c r="C692" s="1" t="s">
        <v>11</v>
      </c>
      <c r="D692" s="5" t="str">
        <f t="shared" si="84"/>
        <v>512</v>
      </c>
      <c r="E692" s="1" t="s">
        <v>40</v>
      </c>
      <c r="F692" s="1" t="s">
        <v>81</v>
      </c>
      <c r="I692">
        <v>201510</v>
      </c>
      <c r="J692" t="str">
        <f t="shared" si="85"/>
        <v>2015</v>
      </c>
      <c r="K692" s="2">
        <v>187417.03</v>
      </c>
      <c r="L692">
        <f t="shared" si="86"/>
        <v>0</v>
      </c>
      <c r="M692" s="2">
        <f t="shared" si="87"/>
        <v>187417.03</v>
      </c>
      <c r="N692">
        <f t="shared" si="88"/>
        <v>0</v>
      </c>
      <c r="O692">
        <f t="shared" si="89"/>
        <v>187417.03</v>
      </c>
      <c r="P692" s="2" t="str">
        <f t="shared" si="90"/>
        <v>5125622 - E W BROWN UNIT  22015</v>
      </c>
    </row>
    <row r="693" spans="1:16" x14ac:dyDescent="0.25">
      <c r="A693" s="1" t="s">
        <v>5</v>
      </c>
      <c r="B693" s="1" t="s">
        <v>38</v>
      </c>
      <c r="C693" s="1" t="s">
        <v>11</v>
      </c>
      <c r="D693" s="5" t="str">
        <f t="shared" si="84"/>
        <v>512</v>
      </c>
      <c r="E693" s="1" t="s">
        <v>40</v>
      </c>
      <c r="F693" s="1" t="s">
        <v>81</v>
      </c>
      <c r="I693">
        <v>201511</v>
      </c>
      <c r="J693" t="str">
        <f t="shared" si="85"/>
        <v>2015</v>
      </c>
      <c r="K693" s="2">
        <v>-15733.54</v>
      </c>
      <c r="L693">
        <f t="shared" si="86"/>
        <v>0</v>
      </c>
      <c r="M693" s="2">
        <f t="shared" si="87"/>
        <v>-15733.54</v>
      </c>
      <c r="N693">
        <f t="shared" si="88"/>
        <v>0</v>
      </c>
      <c r="O693">
        <f t="shared" si="89"/>
        <v>-15733.54</v>
      </c>
      <c r="P693" s="2" t="str">
        <f t="shared" si="90"/>
        <v>5125622 - E W BROWN UNIT  22015</v>
      </c>
    </row>
    <row r="694" spans="1:16" x14ac:dyDescent="0.25">
      <c r="A694" s="1" t="s">
        <v>5</v>
      </c>
      <c r="B694" s="1" t="s">
        <v>38</v>
      </c>
      <c r="C694" s="1" t="s">
        <v>11</v>
      </c>
      <c r="D694" s="5" t="str">
        <f t="shared" ref="D694:D757" si="91">LEFT(C694,3)</f>
        <v>512</v>
      </c>
      <c r="E694" s="1" t="s">
        <v>40</v>
      </c>
      <c r="F694" s="1" t="s">
        <v>81</v>
      </c>
      <c r="I694">
        <v>201512</v>
      </c>
      <c r="J694" t="str">
        <f t="shared" ref="J694:J757" si="92">LEFT(I694,4)</f>
        <v>2015</v>
      </c>
      <c r="K694" s="2">
        <v>79.98</v>
      </c>
      <c r="L694">
        <f t="shared" ref="L694:L757" si="93">IF(LEFT(E694,4)="0311",(K694*-0.25),IF(LEFT(E694,4)="0321",(K694*-0.25),0))</f>
        <v>0</v>
      </c>
      <c r="M694" s="2">
        <f t="shared" ref="M694:M757" si="94">+K694+L694</f>
        <v>79.98</v>
      </c>
      <c r="N694">
        <f t="shared" ref="N694:N757" si="95">IF(F694="LGE",M694,0)+IF(F694="Joint",M694*G694,0)</f>
        <v>0</v>
      </c>
      <c r="O694">
        <f t="shared" ref="O694:O757" si="96">IF(F694="KU",M694,0)+IF(F694="Joint",M694*H694,0)</f>
        <v>79.98</v>
      </c>
      <c r="P694" s="2" t="str">
        <f t="shared" ref="P694:P757" si="97">D694&amp;E694&amp;J694</f>
        <v>5125622 - E W BROWN UNIT  22015</v>
      </c>
    </row>
    <row r="695" spans="1:16" x14ac:dyDescent="0.25">
      <c r="A695" s="1" t="s">
        <v>5</v>
      </c>
      <c r="B695" s="1" t="s">
        <v>38</v>
      </c>
      <c r="C695" s="1" t="s">
        <v>11</v>
      </c>
      <c r="D695" s="5" t="str">
        <f t="shared" si="91"/>
        <v>512</v>
      </c>
      <c r="E695" s="1" t="s">
        <v>40</v>
      </c>
      <c r="F695" s="1" t="s">
        <v>81</v>
      </c>
      <c r="I695">
        <v>201601</v>
      </c>
      <c r="J695" t="str">
        <f t="shared" si="92"/>
        <v>2016</v>
      </c>
      <c r="K695" s="2">
        <v>-3964.04</v>
      </c>
      <c r="L695">
        <f t="shared" si="93"/>
        <v>0</v>
      </c>
      <c r="M695" s="2">
        <f t="shared" si="94"/>
        <v>-3964.04</v>
      </c>
      <c r="N695">
        <f t="shared" si="95"/>
        <v>0</v>
      </c>
      <c r="O695">
        <f t="shared" si="96"/>
        <v>-3964.04</v>
      </c>
      <c r="P695" s="2" t="str">
        <f t="shared" si="97"/>
        <v>5125622 - E W BROWN UNIT  22016</v>
      </c>
    </row>
    <row r="696" spans="1:16" x14ac:dyDescent="0.25">
      <c r="A696" s="1" t="s">
        <v>5</v>
      </c>
      <c r="B696" s="1" t="s">
        <v>38</v>
      </c>
      <c r="C696" s="1" t="s">
        <v>11</v>
      </c>
      <c r="D696" s="5" t="str">
        <f t="shared" si="91"/>
        <v>512</v>
      </c>
      <c r="E696" s="1" t="s">
        <v>40</v>
      </c>
      <c r="F696" s="1" t="s">
        <v>81</v>
      </c>
      <c r="I696">
        <v>201602</v>
      </c>
      <c r="J696" t="str">
        <f t="shared" si="92"/>
        <v>2016</v>
      </c>
      <c r="K696" s="2">
        <v>1429.83</v>
      </c>
      <c r="L696">
        <f t="shared" si="93"/>
        <v>0</v>
      </c>
      <c r="M696" s="2">
        <f t="shared" si="94"/>
        <v>1429.83</v>
      </c>
      <c r="N696">
        <f t="shared" si="95"/>
        <v>0</v>
      </c>
      <c r="O696">
        <f t="shared" si="96"/>
        <v>1429.83</v>
      </c>
      <c r="P696" s="2" t="str">
        <f t="shared" si="97"/>
        <v>5125622 - E W BROWN UNIT  22016</v>
      </c>
    </row>
    <row r="697" spans="1:16" x14ac:dyDescent="0.25">
      <c r="A697" s="1" t="s">
        <v>5</v>
      </c>
      <c r="B697" s="1" t="s">
        <v>38</v>
      </c>
      <c r="C697" s="1" t="s">
        <v>11</v>
      </c>
      <c r="D697" s="5" t="str">
        <f t="shared" si="91"/>
        <v>512</v>
      </c>
      <c r="E697" s="1" t="s">
        <v>40</v>
      </c>
      <c r="F697" s="1" t="s">
        <v>81</v>
      </c>
      <c r="I697">
        <v>201603</v>
      </c>
      <c r="J697" t="str">
        <f t="shared" si="92"/>
        <v>2016</v>
      </c>
      <c r="K697" s="2">
        <v>284496.28999999998</v>
      </c>
      <c r="L697">
        <f t="shared" si="93"/>
        <v>0</v>
      </c>
      <c r="M697" s="2">
        <f t="shared" si="94"/>
        <v>284496.28999999998</v>
      </c>
      <c r="N697">
        <f t="shared" si="95"/>
        <v>0</v>
      </c>
      <c r="O697">
        <f t="shared" si="96"/>
        <v>284496.28999999998</v>
      </c>
      <c r="P697" s="2" t="str">
        <f t="shared" si="97"/>
        <v>5125622 - E W BROWN UNIT  22016</v>
      </c>
    </row>
    <row r="698" spans="1:16" x14ac:dyDescent="0.25">
      <c r="A698" s="1" t="s">
        <v>5</v>
      </c>
      <c r="B698" s="1" t="s">
        <v>38</v>
      </c>
      <c r="C698" s="1" t="s">
        <v>11</v>
      </c>
      <c r="D698" s="5" t="str">
        <f t="shared" si="91"/>
        <v>512</v>
      </c>
      <c r="E698" s="1" t="s">
        <v>40</v>
      </c>
      <c r="F698" s="1" t="s">
        <v>81</v>
      </c>
      <c r="I698">
        <v>201604</v>
      </c>
      <c r="J698" t="str">
        <f t="shared" si="92"/>
        <v>2016</v>
      </c>
      <c r="K698" s="2">
        <v>219766.71</v>
      </c>
      <c r="L698">
        <f t="shared" si="93"/>
        <v>0</v>
      </c>
      <c r="M698" s="2">
        <f t="shared" si="94"/>
        <v>219766.71</v>
      </c>
      <c r="N698">
        <f t="shared" si="95"/>
        <v>0</v>
      </c>
      <c r="O698">
        <f t="shared" si="96"/>
        <v>219766.71</v>
      </c>
      <c r="P698" s="2" t="str">
        <f t="shared" si="97"/>
        <v>5125622 - E W BROWN UNIT  22016</v>
      </c>
    </row>
    <row r="699" spans="1:16" x14ac:dyDescent="0.25">
      <c r="A699" s="1" t="s">
        <v>5</v>
      </c>
      <c r="B699" s="1" t="s">
        <v>38</v>
      </c>
      <c r="C699" s="1" t="s">
        <v>11</v>
      </c>
      <c r="D699" s="5" t="str">
        <f t="shared" si="91"/>
        <v>512</v>
      </c>
      <c r="E699" s="1" t="s">
        <v>40</v>
      </c>
      <c r="F699" s="1" t="s">
        <v>81</v>
      </c>
      <c r="I699">
        <v>201605</v>
      </c>
      <c r="J699" t="str">
        <f t="shared" si="92"/>
        <v>2016</v>
      </c>
      <c r="K699" s="2">
        <v>8474.68</v>
      </c>
      <c r="L699">
        <f t="shared" si="93"/>
        <v>0</v>
      </c>
      <c r="M699" s="2">
        <f t="shared" si="94"/>
        <v>8474.68</v>
      </c>
      <c r="N699">
        <f t="shared" si="95"/>
        <v>0</v>
      </c>
      <c r="O699">
        <f t="shared" si="96"/>
        <v>8474.68</v>
      </c>
      <c r="P699" s="2" t="str">
        <f t="shared" si="97"/>
        <v>5125622 - E W BROWN UNIT  22016</v>
      </c>
    </row>
    <row r="700" spans="1:16" x14ac:dyDescent="0.25">
      <c r="A700" s="1" t="s">
        <v>5</v>
      </c>
      <c r="B700" s="1" t="s">
        <v>38</v>
      </c>
      <c r="C700" s="1" t="s">
        <v>11</v>
      </c>
      <c r="D700" s="5" t="str">
        <f t="shared" si="91"/>
        <v>512</v>
      </c>
      <c r="E700" s="1" t="s">
        <v>40</v>
      </c>
      <c r="F700" s="1" t="s">
        <v>81</v>
      </c>
      <c r="I700">
        <v>201606</v>
      </c>
      <c r="J700" t="str">
        <f t="shared" si="92"/>
        <v>2016</v>
      </c>
      <c r="K700" s="2">
        <v>-7632.1</v>
      </c>
      <c r="L700">
        <f t="shared" si="93"/>
        <v>0</v>
      </c>
      <c r="M700" s="2">
        <f t="shared" si="94"/>
        <v>-7632.1</v>
      </c>
      <c r="N700">
        <f t="shared" si="95"/>
        <v>0</v>
      </c>
      <c r="O700">
        <f t="shared" si="96"/>
        <v>-7632.1</v>
      </c>
      <c r="P700" s="2" t="str">
        <f t="shared" si="97"/>
        <v>5125622 - E W BROWN UNIT  22016</v>
      </c>
    </row>
    <row r="701" spans="1:16" x14ac:dyDescent="0.25">
      <c r="A701" s="1" t="s">
        <v>5</v>
      </c>
      <c r="B701" s="1" t="s">
        <v>38</v>
      </c>
      <c r="C701" s="1" t="s">
        <v>11</v>
      </c>
      <c r="D701" s="5" t="str">
        <f t="shared" si="91"/>
        <v>512</v>
      </c>
      <c r="E701" s="1" t="s">
        <v>40</v>
      </c>
      <c r="F701" s="1" t="s">
        <v>81</v>
      </c>
      <c r="I701">
        <v>201607</v>
      </c>
      <c r="J701" t="str">
        <f t="shared" si="92"/>
        <v>2016</v>
      </c>
      <c r="K701" s="2">
        <v>-1690.37</v>
      </c>
      <c r="L701">
        <f t="shared" si="93"/>
        <v>0</v>
      </c>
      <c r="M701" s="2">
        <f t="shared" si="94"/>
        <v>-1690.37</v>
      </c>
      <c r="N701">
        <f t="shared" si="95"/>
        <v>0</v>
      </c>
      <c r="O701">
        <f t="shared" si="96"/>
        <v>-1690.37</v>
      </c>
      <c r="P701" s="2" t="str">
        <f t="shared" si="97"/>
        <v>5125622 - E W BROWN UNIT  22016</v>
      </c>
    </row>
    <row r="702" spans="1:16" x14ac:dyDescent="0.25">
      <c r="A702" s="1" t="s">
        <v>5</v>
      </c>
      <c r="B702" s="1" t="s">
        <v>38</v>
      </c>
      <c r="C702" s="1" t="s">
        <v>11</v>
      </c>
      <c r="D702" s="5" t="str">
        <f t="shared" si="91"/>
        <v>512</v>
      </c>
      <c r="E702" s="1" t="s">
        <v>40</v>
      </c>
      <c r="F702" s="1" t="s">
        <v>81</v>
      </c>
      <c r="I702">
        <v>201608</v>
      </c>
      <c r="J702" t="str">
        <f t="shared" si="92"/>
        <v>2016</v>
      </c>
      <c r="K702" s="2">
        <v>-6967.11</v>
      </c>
      <c r="L702">
        <f t="shared" si="93"/>
        <v>0</v>
      </c>
      <c r="M702" s="2">
        <f t="shared" si="94"/>
        <v>-6967.11</v>
      </c>
      <c r="N702">
        <f t="shared" si="95"/>
        <v>0</v>
      </c>
      <c r="O702">
        <f t="shared" si="96"/>
        <v>-6967.11</v>
      </c>
      <c r="P702" s="2" t="str">
        <f t="shared" si="97"/>
        <v>5125622 - E W BROWN UNIT  22016</v>
      </c>
    </row>
    <row r="703" spans="1:16" x14ac:dyDescent="0.25">
      <c r="A703" s="1" t="s">
        <v>5</v>
      </c>
      <c r="B703" s="1" t="s">
        <v>38</v>
      </c>
      <c r="C703" s="1" t="s">
        <v>11</v>
      </c>
      <c r="D703" s="5" t="str">
        <f t="shared" si="91"/>
        <v>512</v>
      </c>
      <c r="E703" s="1" t="s">
        <v>41</v>
      </c>
      <c r="F703" s="1" t="s">
        <v>81</v>
      </c>
      <c r="I703">
        <v>201203</v>
      </c>
      <c r="J703" t="str">
        <f t="shared" si="92"/>
        <v>2012</v>
      </c>
      <c r="K703" s="2">
        <v>500</v>
      </c>
      <c r="L703">
        <f t="shared" si="93"/>
        <v>0</v>
      </c>
      <c r="M703" s="2">
        <f t="shared" si="94"/>
        <v>500</v>
      </c>
      <c r="N703">
        <f t="shared" si="95"/>
        <v>0</v>
      </c>
      <c r="O703">
        <f t="shared" si="96"/>
        <v>500</v>
      </c>
      <c r="P703" s="2" t="str">
        <f t="shared" si="97"/>
        <v>5125623 - E W BROWN UNIT  32012</v>
      </c>
    </row>
    <row r="704" spans="1:16" x14ac:dyDescent="0.25">
      <c r="A704" s="1" t="s">
        <v>5</v>
      </c>
      <c r="B704" s="1" t="s">
        <v>38</v>
      </c>
      <c r="C704" s="1" t="s">
        <v>11</v>
      </c>
      <c r="D704" s="5" t="str">
        <f t="shared" si="91"/>
        <v>512</v>
      </c>
      <c r="E704" s="1" t="s">
        <v>41</v>
      </c>
      <c r="F704" s="1" t="s">
        <v>81</v>
      </c>
      <c r="I704">
        <v>201205</v>
      </c>
      <c r="J704" t="str">
        <f t="shared" si="92"/>
        <v>2012</v>
      </c>
      <c r="K704" s="2">
        <v>7004.15</v>
      </c>
      <c r="L704">
        <f t="shared" si="93"/>
        <v>0</v>
      </c>
      <c r="M704" s="2">
        <f t="shared" si="94"/>
        <v>7004.15</v>
      </c>
      <c r="N704">
        <f t="shared" si="95"/>
        <v>0</v>
      </c>
      <c r="O704">
        <f t="shared" si="96"/>
        <v>7004.15</v>
      </c>
      <c r="P704" s="2" t="str">
        <f t="shared" si="97"/>
        <v>5125623 - E W BROWN UNIT  32012</v>
      </c>
    </row>
    <row r="705" spans="1:16" x14ac:dyDescent="0.25">
      <c r="A705" s="1" t="s">
        <v>5</v>
      </c>
      <c r="B705" s="1" t="s">
        <v>38</v>
      </c>
      <c r="C705" s="1" t="s">
        <v>11</v>
      </c>
      <c r="D705" s="5" t="str">
        <f t="shared" si="91"/>
        <v>512</v>
      </c>
      <c r="E705" s="1" t="s">
        <v>41</v>
      </c>
      <c r="F705" s="1" t="s">
        <v>81</v>
      </c>
      <c r="I705">
        <v>201206</v>
      </c>
      <c r="J705" t="str">
        <f t="shared" si="92"/>
        <v>2012</v>
      </c>
      <c r="K705" s="2">
        <v>11898.11</v>
      </c>
      <c r="L705">
        <f t="shared" si="93"/>
        <v>0</v>
      </c>
      <c r="M705" s="2">
        <f t="shared" si="94"/>
        <v>11898.11</v>
      </c>
      <c r="N705">
        <f t="shared" si="95"/>
        <v>0</v>
      </c>
      <c r="O705">
        <f t="shared" si="96"/>
        <v>11898.11</v>
      </c>
      <c r="P705" s="2" t="str">
        <f t="shared" si="97"/>
        <v>5125623 - E W BROWN UNIT  32012</v>
      </c>
    </row>
    <row r="706" spans="1:16" x14ac:dyDescent="0.25">
      <c r="A706" s="1" t="s">
        <v>5</v>
      </c>
      <c r="B706" s="1" t="s">
        <v>38</v>
      </c>
      <c r="C706" s="1" t="s">
        <v>11</v>
      </c>
      <c r="D706" s="5" t="str">
        <f t="shared" si="91"/>
        <v>512</v>
      </c>
      <c r="E706" s="1" t="s">
        <v>41</v>
      </c>
      <c r="F706" s="1" t="s">
        <v>81</v>
      </c>
      <c r="I706">
        <v>201207</v>
      </c>
      <c r="J706" t="str">
        <f t="shared" si="92"/>
        <v>2012</v>
      </c>
      <c r="K706" s="2">
        <v>1342.4</v>
      </c>
      <c r="L706">
        <f t="shared" si="93"/>
        <v>0</v>
      </c>
      <c r="M706" s="2">
        <f t="shared" si="94"/>
        <v>1342.4</v>
      </c>
      <c r="N706">
        <f t="shared" si="95"/>
        <v>0</v>
      </c>
      <c r="O706">
        <f t="shared" si="96"/>
        <v>1342.4</v>
      </c>
      <c r="P706" s="2" t="str">
        <f t="shared" si="97"/>
        <v>5125623 - E W BROWN UNIT  32012</v>
      </c>
    </row>
    <row r="707" spans="1:16" x14ac:dyDescent="0.25">
      <c r="A707" s="1" t="s">
        <v>5</v>
      </c>
      <c r="B707" s="1" t="s">
        <v>38</v>
      </c>
      <c r="C707" s="1" t="s">
        <v>11</v>
      </c>
      <c r="D707" s="5" t="str">
        <f t="shared" si="91"/>
        <v>512</v>
      </c>
      <c r="E707" s="1" t="s">
        <v>41</v>
      </c>
      <c r="F707" s="1" t="s">
        <v>81</v>
      </c>
      <c r="I707">
        <v>201208</v>
      </c>
      <c r="J707" t="str">
        <f t="shared" si="92"/>
        <v>2012</v>
      </c>
      <c r="K707" s="2">
        <v>11071.77</v>
      </c>
      <c r="L707">
        <f t="shared" si="93"/>
        <v>0</v>
      </c>
      <c r="M707" s="2">
        <f t="shared" si="94"/>
        <v>11071.77</v>
      </c>
      <c r="N707">
        <f t="shared" si="95"/>
        <v>0</v>
      </c>
      <c r="O707">
        <f t="shared" si="96"/>
        <v>11071.77</v>
      </c>
      <c r="P707" s="2" t="str">
        <f t="shared" si="97"/>
        <v>5125623 - E W BROWN UNIT  32012</v>
      </c>
    </row>
    <row r="708" spans="1:16" x14ac:dyDescent="0.25">
      <c r="A708" s="1" t="s">
        <v>5</v>
      </c>
      <c r="B708" s="1" t="s">
        <v>38</v>
      </c>
      <c r="C708" s="1" t="s">
        <v>11</v>
      </c>
      <c r="D708" s="5" t="str">
        <f t="shared" si="91"/>
        <v>512</v>
      </c>
      <c r="E708" s="1" t="s">
        <v>41</v>
      </c>
      <c r="F708" s="1" t="s">
        <v>81</v>
      </c>
      <c r="I708">
        <v>201209</v>
      </c>
      <c r="J708" t="str">
        <f t="shared" si="92"/>
        <v>2012</v>
      </c>
      <c r="K708" s="2">
        <v>355226.53</v>
      </c>
      <c r="L708">
        <f t="shared" si="93"/>
        <v>0</v>
      </c>
      <c r="M708" s="2">
        <f t="shared" si="94"/>
        <v>355226.53</v>
      </c>
      <c r="N708">
        <f t="shared" si="95"/>
        <v>0</v>
      </c>
      <c r="O708">
        <f t="shared" si="96"/>
        <v>355226.53</v>
      </c>
      <c r="P708" s="2" t="str">
        <f t="shared" si="97"/>
        <v>5125623 - E W BROWN UNIT  32012</v>
      </c>
    </row>
    <row r="709" spans="1:16" x14ac:dyDescent="0.25">
      <c r="A709" s="1" t="s">
        <v>5</v>
      </c>
      <c r="B709" s="1" t="s">
        <v>38</v>
      </c>
      <c r="C709" s="1" t="s">
        <v>11</v>
      </c>
      <c r="D709" s="5" t="str">
        <f t="shared" si="91"/>
        <v>512</v>
      </c>
      <c r="E709" s="1" t="s">
        <v>41</v>
      </c>
      <c r="F709" s="1" t="s">
        <v>81</v>
      </c>
      <c r="I709">
        <v>201210</v>
      </c>
      <c r="J709" t="str">
        <f t="shared" si="92"/>
        <v>2012</v>
      </c>
      <c r="K709" s="2">
        <v>531993.75</v>
      </c>
      <c r="L709">
        <f t="shared" si="93"/>
        <v>0</v>
      </c>
      <c r="M709" s="2">
        <f t="shared" si="94"/>
        <v>531993.75</v>
      </c>
      <c r="N709">
        <f t="shared" si="95"/>
        <v>0</v>
      </c>
      <c r="O709">
        <f t="shared" si="96"/>
        <v>531993.75</v>
      </c>
      <c r="P709" s="2" t="str">
        <f t="shared" si="97"/>
        <v>5125623 - E W BROWN UNIT  32012</v>
      </c>
    </row>
    <row r="710" spans="1:16" x14ac:dyDescent="0.25">
      <c r="A710" s="1" t="s">
        <v>5</v>
      </c>
      <c r="B710" s="1" t="s">
        <v>38</v>
      </c>
      <c r="C710" s="1" t="s">
        <v>11</v>
      </c>
      <c r="D710" s="5" t="str">
        <f t="shared" si="91"/>
        <v>512</v>
      </c>
      <c r="E710" s="1" t="s">
        <v>41</v>
      </c>
      <c r="F710" s="1" t="s">
        <v>81</v>
      </c>
      <c r="I710">
        <v>201211</v>
      </c>
      <c r="J710" t="str">
        <f t="shared" si="92"/>
        <v>2012</v>
      </c>
      <c r="K710" s="2">
        <v>906374.7</v>
      </c>
      <c r="L710">
        <f t="shared" si="93"/>
        <v>0</v>
      </c>
      <c r="M710" s="2">
        <f t="shared" si="94"/>
        <v>906374.7</v>
      </c>
      <c r="N710">
        <f t="shared" si="95"/>
        <v>0</v>
      </c>
      <c r="O710">
        <f t="shared" si="96"/>
        <v>906374.7</v>
      </c>
      <c r="P710" s="2" t="str">
        <f t="shared" si="97"/>
        <v>5125623 - E W BROWN UNIT  32012</v>
      </c>
    </row>
    <row r="711" spans="1:16" x14ac:dyDescent="0.25">
      <c r="A711" s="1" t="s">
        <v>5</v>
      </c>
      <c r="B711" s="1" t="s">
        <v>38</v>
      </c>
      <c r="C711" s="1" t="s">
        <v>11</v>
      </c>
      <c r="D711" s="5" t="str">
        <f t="shared" si="91"/>
        <v>512</v>
      </c>
      <c r="E711" s="1" t="s">
        <v>41</v>
      </c>
      <c r="F711" s="1" t="s">
        <v>81</v>
      </c>
      <c r="I711">
        <v>201212</v>
      </c>
      <c r="J711" t="str">
        <f t="shared" si="92"/>
        <v>2012</v>
      </c>
      <c r="K711" s="2">
        <v>-45166.89</v>
      </c>
      <c r="L711">
        <f t="shared" si="93"/>
        <v>0</v>
      </c>
      <c r="M711" s="2">
        <f t="shared" si="94"/>
        <v>-45166.89</v>
      </c>
      <c r="N711">
        <f t="shared" si="95"/>
        <v>0</v>
      </c>
      <c r="O711">
        <f t="shared" si="96"/>
        <v>-45166.89</v>
      </c>
      <c r="P711" s="2" t="str">
        <f t="shared" si="97"/>
        <v>5125623 - E W BROWN UNIT  32012</v>
      </c>
    </row>
    <row r="712" spans="1:16" x14ac:dyDescent="0.25">
      <c r="A712" s="1" t="s">
        <v>5</v>
      </c>
      <c r="B712" s="1" t="s">
        <v>38</v>
      </c>
      <c r="C712" s="1" t="s">
        <v>11</v>
      </c>
      <c r="D712" s="5" t="str">
        <f t="shared" si="91"/>
        <v>512</v>
      </c>
      <c r="E712" s="1" t="s">
        <v>41</v>
      </c>
      <c r="F712" s="1" t="s">
        <v>81</v>
      </c>
      <c r="I712">
        <v>201301</v>
      </c>
      <c r="J712" t="str">
        <f t="shared" si="92"/>
        <v>2013</v>
      </c>
      <c r="K712" s="2">
        <v>14573.37</v>
      </c>
      <c r="L712">
        <f t="shared" si="93"/>
        <v>0</v>
      </c>
      <c r="M712" s="2">
        <f t="shared" si="94"/>
        <v>14573.37</v>
      </c>
      <c r="N712">
        <f t="shared" si="95"/>
        <v>0</v>
      </c>
      <c r="O712">
        <f t="shared" si="96"/>
        <v>14573.37</v>
      </c>
      <c r="P712" s="2" t="str">
        <f t="shared" si="97"/>
        <v>5125623 - E W BROWN UNIT  32013</v>
      </c>
    </row>
    <row r="713" spans="1:16" x14ac:dyDescent="0.25">
      <c r="A713" s="1" t="s">
        <v>5</v>
      </c>
      <c r="B713" s="1" t="s">
        <v>38</v>
      </c>
      <c r="C713" s="1" t="s">
        <v>11</v>
      </c>
      <c r="D713" s="5" t="str">
        <f t="shared" si="91"/>
        <v>512</v>
      </c>
      <c r="E713" s="1" t="s">
        <v>41</v>
      </c>
      <c r="F713" s="1" t="s">
        <v>81</v>
      </c>
      <c r="I713">
        <v>201302</v>
      </c>
      <c r="J713" t="str">
        <f t="shared" si="92"/>
        <v>2013</v>
      </c>
      <c r="K713" s="2">
        <v>1575.71</v>
      </c>
      <c r="L713">
        <f t="shared" si="93"/>
        <v>0</v>
      </c>
      <c r="M713" s="2">
        <f t="shared" si="94"/>
        <v>1575.71</v>
      </c>
      <c r="N713">
        <f t="shared" si="95"/>
        <v>0</v>
      </c>
      <c r="O713">
        <f t="shared" si="96"/>
        <v>1575.71</v>
      </c>
      <c r="P713" s="2" t="str">
        <f t="shared" si="97"/>
        <v>5125623 - E W BROWN UNIT  32013</v>
      </c>
    </row>
    <row r="714" spans="1:16" x14ac:dyDescent="0.25">
      <c r="A714" s="1" t="s">
        <v>5</v>
      </c>
      <c r="B714" s="1" t="s">
        <v>38</v>
      </c>
      <c r="C714" s="1" t="s">
        <v>11</v>
      </c>
      <c r="D714" s="5" t="str">
        <f t="shared" si="91"/>
        <v>512</v>
      </c>
      <c r="E714" s="1" t="s">
        <v>41</v>
      </c>
      <c r="F714" s="1" t="s">
        <v>81</v>
      </c>
      <c r="I714">
        <v>201303</v>
      </c>
      <c r="J714" t="str">
        <f t="shared" si="92"/>
        <v>2013</v>
      </c>
      <c r="K714" s="2">
        <v>300307.08</v>
      </c>
      <c r="L714">
        <f t="shared" si="93"/>
        <v>0</v>
      </c>
      <c r="M714" s="2">
        <f t="shared" si="94"/>
        <v>300307.08</v>
      </c>
      <c r="N714">
        <f t="shared" si="95"/>
        <v>0</v>
      </c>
      <c r="O714">
        <f t="shared" si="96"/>
        <v>300307.08</v>
      </c>
      <c r="P714" s="2" t="str">
        <f t="shared" si="97"/>
        <v>5125623 - E W BROWN UNIT  32013</v>
      </c>
    </row>
    <row r="715" spans="1:16" x14ac:dyDescent="0.25">
      <c r="A715" s="1" t="s">
        <v>5</v>
      </c>
      <c r="B715" s="1" t="s">
        <v>38</v>
      </c>
      <c r="C715" s="1" t="s">
        <v>11</v>
      </c>
      <c r="D715" s="5" t="str">
        <f t="shared" si="91"/>
        <v>512</v>
      </c>
      <c r="E715" s="1" t="s">
        <v>41</v>
      </c>
      <c r="F715" s="1" t="s">
        <v>81</v>
      </c>
      <c r="I715">
        <v>201304</v>
      </c>
      <c r="J715" t="str">
        <f t="shared" si="92"/>
        <v>2013</v>
      </c>
      <c r="K715" s="2">
        <v>37769.81</v>
      </c>
      <c r="L715">
        <f t="shared" si="93"/>
        <v>0</v>
      </c>
      <c r="M715" s="2">
        <f t="shared" si="94"/>
        <v>37769.81</v>
      </c>
      <c r="N715">
        <f t="shared" si="95"/>
        <v>0</v>
      </c>
      <c r="O715">
        <f t="shared" si="96"/>
        <v>37769.81</v>
      </c>
      <c r="P715" s="2" t="str">
        <f t="shared" si="97"/>
        <v>5125623 - E W BROWN UNIT  32013</v>
      </c>
    </row>
    <row r="716" spans="1:16" x14ac:dyDescent="0.25">
      <c r="A716" s="1" t="s">
        <v>5</v>
      </c>
      <c r="B716" s="1" t="s">
        <v>38</v>
      </c>
      <c r="C716" s="1" t="s">
        <v>11</v>
      </c>
      <c r="D716" s="5" t="str">
        <f t="shared" si="91"/>
        <v>512</v>
      </c>
      <c r="E716" s="1" t="s">
        <v>41</v>
      </c>
      <c r="F716" s="1" t="s">
        <v>81</v>
      </c>
      <c r="I716">
        <v>201305</v>
      </c>
      <c r="J716" t="str">
        <f t="shared" si="92"/>
        <v>2013</v>
      </c>
      <c r="K716" s="2">
        <v>-14980.24</v>
      </c>
      <c r="L716">
        <f t="shared" si="93"/>
        <v>0</v>
      </c>
      <c r="M716" s="2">
        <f t="shared" si="94"/>
        <v>-14980.24</v>
      </c>
      <c r="N716">
        <f t="shared" si="95"/>
        <v>0</v>
      </c>
      <c r="O716">
        <f t="shared" si="96"/>
        <v>-14980.24</v>
      </c>
      <c r="P716" s="2" t="str">
        <f t="shared" si="97"/>
        <v>5125623 - E W BROWN UNIT  32013</v>
      </c>
    </row>
    <row r="717" spans="1:16" x14ac:dyDescent="0.25">
      <c r="A717" s="1" t="s">
        <v>5</v>
      </c>
      <c r="B717" s="1" t="s">
        <v>38</v>
      </c>
      <c r="C717" s="1" t="s">
        <v>11</v>
      </c>
      <c r="D717" s="5" t="str">
        <f t="shared" si="91"/>
        <v>512</v>
      </c>
      <c r="E717" s="1" t="s">
        <v>41</v>
      </c>
      <c r="F717" s="1" t="s">
        <v>81</v>
      </c>
      <c r="I717">
        <v>201306</v>
      </c>
      <c r="J717" t="str">
        <f t="shared" si="92"/>
        <v>2013</v>
      </c>
      <c r="K717" s="2">
        <v>-3148</v>
      </c>
      <c r="L717">
        <f t="shared" si="93"/>
        <v>0</v>
      </c>
      <c r="M717" s="2">
        <f t="shared" si="94"/>
        <v>-3148</v>
      </c>
      <c r="N717">
        <f t="shared" si="95"/>
        <v>0</v>
      </c>
      <c r="O717">
        <f t="shared" si="96"/>
        <v>-3148</v>
      </c>
      <c r="P717" s="2" t="str">
        <f t="shared" si="97"/>
        <v>5125623 - E W BROWN UNIT  32013</v>
      </c>
    </row>
    <row r="718" spans="1:16" x14ac:dyDescent="0.25">
      <c r="A718" s="1" t="s">
        <v>5</v>
      </c>
      <c r="B718" s="1" t="s">
        <v>38</v>
      </c>
      <c r="C718" s="1" t="s">
        <v>11</v>
      </c>
      <c r="D718" s="5" t="str">
        <f t="shared" si="91"/>
        <v>512</v>
      </c>
      <c r="E718" s="1" t="s">
        <v>41</v>
      </c>
      <c r="F718" s="1" t="s">
        <v>81</v>
      </c>
      <c r="I718">
        <v>201307</v>
      </c>
      <c r="J718" t="str">
        <f t="shared" si="92"/>
        <v>2013</v>
      </c>
      <c r="K718" s="2">
        <v>-10876.56</v>
      </c>
      <c r="L718">
        <f t="shared" si="93"/>
        <v>0</v>
      </c>
      <c r="M718" s="2">
        <f t="shared" si="94"/>
        <v>-10876.56</v>
      </c>
      <c r="N718">
        <f t="shared" si="95"/>
        <v>0</v>
      </c>
      <c r="O718">
        <f t="shared" si="96"/>
        <v>-10876.56</v>
      </c>
      <c r="P718" s="2" t="str">
        <f t="shared" si="97"/>
        <v>5125623 - E W BROWN UNIT  32013</v>
      </c>
    </row>
    <row r="719" spans="1:16" x14ac:dyDescent="0.25">
      <c r="A719" s="1" t="s">
        <v>5</v>
      </c>
      <c r="B719" s="1" t="s">
        <v>38</v>
      </c>
      <c r="C719" s="1" t="s">
        <v>11</v>
      </c>
      <c r="D719" s="5" t="str">
        <f t="shared" si="91"/>
        <v>512</v>
      </c>
      <c r="E719" s="1" t="s">
        <v>41</v>
      </c>
      <c r="F719" s="1" t="s">
        <v>81</v>
      </c>
      <c r="I719">
        <v>201308</v>
      </c>
      <c r="J719" t="str">
        <f t="shared" si="92"/>
        <v>2013</v>
      </c>
      <c r="K719" s="2">
        <v>587.11</v>
      </c>
      <c r="L719">
        <f t="shared" si="93"/>
        <v>0</v>
      </c>
      <c r="M719" s="2">
        <f t="shared" si="94"/>
        <v>587.11</v>
      </c>
      <c r="N719">
        <f t="shared" si="95"/>
        <v>0</v>
      </c>
      <c r="O719">
        <f t="shared" si="96"/>
        <v>587.11</v>
      </c>
      <c r="P719" s="2" t="str">
        <f t="shared" si="97"/>
        <v>5125623 - E W BROWN UNIT  32013</v>
      </c>
    </row>
    <row r="720" spans="1:16" x14ac:dyDescent="0.25">
      <c r="A720" s="1" t="s">
        <v>5</v>
      </c>
      <c r="B720" s="1" t="s">
        <v>38</v>
      </c>
      <c r="C720" s="1" t="s">
        <v>11</v>
      </c>
      <c r="D720" s="5" t="str">
        <f t="shared" si="91"/>
        <v>512</v>
      </c>
      <c r="E720" s="1" t="s">
        <v>41</v>
      </c>
      <c r="F720" s="1" t="s">
        <v>81</v>
      </c>
      <c r="I720">
        <v>201401</v>
      </c>
      <c r="J720" t="str">
        <f t="shared" si="92"/>
        <v>2014</v>
      </c>
      <c r="K720" s="2">
        <v>3807.44</v>
      </c>
      <c r="L720">
        <f t="shared" si="93"/>
        <v>0</v>
      </c>
      <c r="M720" s="2">
        <f t="shared" si="94"/>
        <v>3807.44</v>
      </c>
      <c r="N720">
        <f t="shared" si="95"/>
        <v>0</v>
      </c>
      <c r="O720">
        <f t="shared" si="96"/>
        <v>3807.44</v>
      </c>
      <c r="P720" s="2" t="str">
        <f t="shared" si="97"/>
        <v>5125623 - E W BROWN UNIT  32014</v>
      </c>
    </row>
    <row r="721" spans="1:16" x14ac:dyDescent="0.25">
      <c r="A721" s="1" t="s">
        <v>5</v>
      </c>
      <c r="B721" s="1" t="s">
        <v>38</v>
      </c>
      <c r="C721" s="1" t="s">
        <v>11</v>
      </c>
      <c r="D721" s="5" t="str">
        <f t="shared" si="91"/>
        <v>512</v>
      </c>
      <c r="E721" s="1" t="s">
        <v>41</v>
      </c>
      <c r="F721" s="1" t="s">
        <v>81</v>
      </c>
      <c r="I721">
        <v>201402</v>
      </c>
      <c r="J721" t="str">
        <f t="shared" si="92"/>
        <v>2014</v>
      </c>
      <c r="K721" s="2">
        <v>896.53</v>
      </c>
      <c r="L721">
        <f t="shared" si="93"/>
        <v>0</v>
      </c>
      <c r="M721" s="2">
        <f t="shared" si="94"/>
        <v>896.53</v>
      </c>
      <c r="N721">
        <f t="shared" si="95"/>
        <v>0</v>
      </c>
      <c r="O721">
        <f t="shared" si="96"/>
        <v>896.53</v>
      </c>
      <c r="P721" s="2" t="str">
        <f t="shared" si="97"/>
        <v>5125623 - E W BROWN UNIT  32014</v>
      </c>
    </row>
    <row r="722" spans="1:16" x14ac:dyDescent="0.25">
      <c r="A722" s="1" t="s">
        <v>5</v>
      </c>
      <c r="B722" s="1" t="s">
        <v>38</v>
      </c>
      <c r="C722" s="1" t="s">
        <v>11</v>
      </c>
      <c r="D722" s="5" t="str">
        <f t="shared" si="91"/>
        <v>512</v>
      </c>
      <c r="E722" s="1" t="s">
        <v>41</v>
      </c>
      <c r="F722" s="1" t="s">
        <v>81</v>
      </c>
      <c r="I722">
        <v>201403</v>
      </c>
      <c r="J722" t="str">
        <f t="shared" si="92"/>
        <v>2014</v>
      </c>
      <c r="K722" s="2">
        <v>56163.87</v>
      </c>
      <c r="L722">
        <f t="shared" si="93"/>
        <v>0</v>
      </c>
      <c r="M722" s="2">
        <f t="shared" si="94"/>
        <v>56163.87</v>
      </c>
      <c r="N722">
        <f t="shared" si="95"/>
        <v>0</v>
      </c>
      <c r="O722">
        <f t="shared" si="96"/>
        <v>56163.87</v>
      </c>
      <c r="P722" s="2" t="str">
        <f t="shared" si="97"/>
        <v>5125623 - E W BROWN UNIT  32014</v>
      </c>
    </row>
    <row r="723" spans="1:16" x14ac:dyDescent="0.25">
      <c r="A723" s="1" t="s">
        <v>5</v>
      </c>
      <c r="B723" s="1" t="s">
        <v>38</v>
      </c>
      <c r="C723" s="1" t="s">
        <v>11</v>
      </c>
      <c r="D723" s="5" t="str">
        <f t="shared" si="91"/>
        <v>512</v>
      </c>
      <c r="E723" s="1" t="s">
        <v>41</v>
      </c>
      <c r="F723" s="1" t="s">
        <v>81</v>
      </c>
      <c r="I723">
        <v>201404</v>
      </c>
      <c r="J723" t="str">
        <f t="shared" si="92"/>
        <v>2014</v>
      </c>
      <c r="K723" s="2">
        <v>849250.48</v>
      </c>
      <c r="L723">
        <f t="shared" si="93"/>
        <v>0</v>
      </c>
      <c r="M723" s="2">
        <f t="shared" si="94"/>
        <v>849250.48</v>
      </c>
      <c r="N723">
        <f t="shared" si="95"/>
        <v>0</v>
      </c>
      <c r="O723">
        <f t="shared" si="96"/>
        <v>849250.48</v>
      </c>
      <c r="P723" s="2" t="str">
        <f t="shared" si="97"/>
        <v>5125623 - E W BROWN UNIT  32014</v>
      </c>
    </row>
    <row r="724" spans="1:16" x14ac:dyDescent="0.25">
      <c r="A724" s="1" t="s">
        <v>5</v>
      </c>
      <c r="B724" s="1" t="s">
        <v>38</v>
      </c>
      <c r="C724" s="1" t="s">
        <v>11</v>
      </c>
      <c r="D724" s="5" t="str">
        <f t="shared" si="91"/>
        <v>512</v>
      </c>
      <c r="E724" s="1" t="s">
        <v>41</v>
      </c>
      <c r="F724" s="1" t="s">
        <v>81</v>
      </c>
      <c r="I724">
        <v>201405</v>
      </c>
      <c r="J724" t="str">
        <f t="shared" si="92"/>
        <v>2014</v>
      </c>
      <c r="K724" s="2">
        <v>183435.35</v>
      </c>
      <c r="L724">
        <f t="shared" si="93"/>
        <v>0</v>
      </c>
      <c r="M724" s="2">
        <f t="shared" si="94"/>
        <v>183435.35</v>
      </c>
      <c r="N724">
        <f t="shared" si="95"/>
        <v>0</v>
      </c>
      <c r="O724">
        <f t="shared" si="96"/>
        <v>183435.35</v>
      </c>
      <c r="P724" s="2" t="str">
        <f t="shared" si="97"/>
        <v>5125623 - E W BROWN UNIT  32014</v>
      </c>
    </row>
    <row r="725" spans="1:16" x14ac:dyDescent="0.25">
      <c r="A725" s="1" t="s">
        <v>5</v>
      </c>
      <c r="B725" s="1" t="s">
        <v>38</v>
      </c>
      <c r="C725" s="1" t="s">
        <v>11</v>
      </c>
      <c r="D725" s="5" t="str">
        <f t="shared" si="91"/>
        <v>512</v>
      </c>
      <c r="E725" s="1" t="s">
        <v>41</v>
      </c>
      <c r="F725" s="1" t="s">
        <v>81</v>
      </c>
      <c r="I725">
        <v>201406</v>
      </c>
      <c r="J725" t="str">
        <f t="shared" si="92"/>
        <v>2014</v>
      </c>
      <c r="K725" s="2">
        <v>5534.44</v>
      </c>
      <c r="L725">
        <f t="shared" si="93"/>
        <v>0</v>
      </c>
      <c r="M725" s="2">
        <f t="shared" si="94"/>
        <v>5534.44</v>
      </c>
      <c r="N725">
        <f t="shared" si="95"/>
        <v>0</v>
      </c>
      <c r="O725">
        <f t="shared" si="96"/>
        <v>5534.44</v>
      </c>
      <c r="P725" s="2" t="str">
        <f t="shared" si="97"/>
        <v>5125623 - E W BROWN UNIT  32014</v>
      </c>
    </row>
    <row r="726" spans="1:16" x14ac:dyDescent="0.25">
      <c r="A726" s="1" t="s">
        <v>5</v>
      </c>
      <c r="B726" s="1" t="s">
        <v>38</v>
      </c>
      <c r="C726" s="1" t="s">
        <v>11</v>
      </c>
      <c r="D726" s="5" t="str">
        <f t="shared" si="91"/>
        <v>512</v>
      </c>
      <c r="E726" s="1" t="s">
        <v>41</v>
      </c>
      <c r="F726" s="1" t="s">
        <v>81</v>
      </c>
      <c r="I726">
        <v>201407</v>
      </c>
      <c r="J726" t="str">
        <f t="shared" si="92"/>
        <v>2014</v>
      </c>
      <c r="K726" s="2">
        <v>1198.25</v>
      </c>
      <c r="L726">
        <f t="shared" si="93"/>
        <v>0</v>
      </c>
      <c r="M726" s="2">
        <f t="shared" si="94"/>
        <v>1198.25</v>
      </c>
      <c r="N726">
        <f t="shared" si="95"/>
        <v>0</v>
      </c>
      <c r="O726">
        <f t="shared" si="96"/>
        <v>1198.25</v>
      </c>
      <c r="P726" s="2" t="str">
        <f t="shared" si="97"/>
        <v>5125623 - E W BROWN UNIT  32014</v>
      </c>
    </row>
    <row r="727" spans="1:16" x14ac:dyDescent="0.25">
      <c r="A727" s="1" t="s">
        <v>5</v>
      </c>
      <c r="B727" s="1" t="s">
        <v>38</v>
      </c>
      <c r="C727" s="1" t="s">
        <v>11</v>
      </c>
      <c r="D727" s="5" t="str">
        <f t="shared" si="91"/>
        <v>512</v>
      </c>
      <c r="E727" s="1" t="s">
        <v>41</v>
      </c>
      <c r="F727" s="1" t="s">
        <v>81</v>
      </c>
      <c r="I727">
        <v>201408</v>
      </c>
      <c r="J727" t="str">
        <f t="shared" si="92"/>
        <v>2014</v>
      </c>
      <c r="K727" s="2">
        <v>-56422</v>
      </c>
      <c r="L727">
        <f t="shared" si="93"/>
        <v>0</v>
      </c>
      <c r="M727" s="2">
        <f t="shared" si="94"/>
        <v>-56422</v>
      </c>
      <c r="N727">
        <f t="shared" si="95"/>
        <v>0</v>
      </c>
      <c r="O727">
        <f t="shared" si="96"/>
        <v>-56422</v>
      </c>
      <c r="P727" s="2" t="str">
        <f t="shared" si="97"/>
        <v>5125623 - E W BROWN UNIT  32014</v>
      </c>
    </row>
    <row r="728" spans="1:16" x14ac:dyDescent="0.25">
      <c r="A728" s="1" t="s">
        <v>5</v>
      </c>
      <c r="B728" s="1" t="s">
        <v>38</v>
      </c>
      <c r="C728" s="1" t="s">
        <v>11</v>
      </c>
      <c r="D728" s="5" t="str">
        <f t="shared" si="91"/>
        <v>512</v>
      </c>
      <c r="E728" s="1" t="s">
        <v>41</v>
      </c>
      <c r="F728" s="1" t="s">
        <v>81</v>
      </c>
      <c r="I728">
        <v>201503</v>
      </c>
      <c r="J728" t="str">
        <f t="shared" si="92"/>
        <v>2015</v>
      </c>
      <c r="K728" s="2">
        <v>4445.7700000000004</v>
      </c>
      <c r="L728">
        <f t="shared" si="93"/>
        <v>0</v>
      </c>
      <c r="M728" s="2">
        <f t="shared" si="94"/>
        <v>4445.7700000000004</v>
      </c>
      <c r="N728">
        <f t="shared" si="95"/>
        <v>0</v>
      </c>
      <c r="O728">
        <f t="shared" si="96"/>
        <v>4445.7700000000004</v>
      </c>
      <c r="P728" s="2" t="str">
        <f t="shared" si="97"/>
        <v>5125623 - E W BROWN UNIT  32015</v>
      </c>
    </row>
    <row r="729" spans="1:16" x14ac:dyDescent="0.25">
      <c r="A729" s="1" t="s">
        <v>5</v>
      </c>
      <c r="B729" s="1" t="s">
        <v>38</v>
      </c>
      <c r="C729" s="1" t="s">
        <v>11</v>
      </c>
      <c r="D729" s="5" t="str">
        <f t="shared" si="91"/>
        <v>512</v>
      </c>
      <c r="E729" s="1" t="s">
        <v>41</v>
      </c>
      <c r="F729" s="1" t="s">
        <v>81</v>
      </c>
      <c r="I729">
        <v>201504</v>
      </c>
      <c r="J729" t="str">
        <f t="shared" si="92"/>
        <v>2015</v>
      </c>
      <c r="K729" s="2">
        <v>108474</v>
      </c>
      <c r="L729">
        <f t="shared" si="93"/>
        <v>0</v>
      </c>
      <c r="M729" s="2">
        <f t="shared" si="94"/>
        <v>108474</v>
      </c>
      <c r="N729">
        <f t="shared" si="95"/>
        <v>0</v>
      </c>
      <c r="O729">
        <f t="shared" si="96"/>
        <v>108474</v>
      </c>
      <c r="P729" s="2" t="str">
        <f t="shared" si="97"/>
        <v>5125623 - E W BROWN UNIT  32015</v>
      </c>
    </row>
    <row r="730" spans="1:16" x14ac:dyDescent="0.25">
      <c r="A730" s="1" t="s">
        <v>5</v>
      </c>
      <c r="B730" s="1" t="s">
        <v>38</v>
      </c>
      <c r="C730" s="1" t="s">
        <v>11</v>
      </c>
      <c r="D730" s="5" t="str">
        <f t="shared" si="91"/>
        <v>512</v>
      </c>
      <c r="E730" s="1" t="s">
        <v>41</v>
      </c>
      <c r="F730" s="1" t="s">
        <v>81</v>
      </c>
      <c r="I730">
        <v>201505</v>
      </c>
      <c r="J730" t="str">
        <f t="shared" si="92"/>
        <v>2015</v>
      </c>
      <c r="K730" s="2">
        <v>45276.56</v>
      </c>
      <c r="L730">
        <f t="shared" si="93"/>
        <v>0</v>
      </c>
      <c r="M730" s="2">
        <f t="shared" si="94"/>
        <v>45276.56</v>
      </c>
      <c r="N730">
        <f t="shared" si="95"/>
        <v>0</v>
      </c>
      <c r="O730">
        <f t="shared" si="96"/>
        <v>45276.56</v>
      </c>
      <c r="P730" s="2" t="str">
        <f t="shared" si="97"/>
        <v>5125623 - E W BROWN UNIT  32015</v>
      </c>
    </row>
    <row r="731" spans="1:16" x14ac:dyDescent="0.25">
      <c r="A731" s="1" t="s">
        <v>5</v>
      </c>
      <c r="B731" s="1" t="s">
        <v>38</v>
      </c>
      <c r="C731" s="1" t="s">
        <v>11</v>
      </c>
      <c r="D731" s="5" t="str">
        <f t="shared" si="91"/>
        <v>512</v>
      </c>
      <c r="E731" s="1" t="s">
        <v>41</v>
      </c>
      <c r="F731" s="1" t="s">
        <v>81</v>
      </c>
      <c r="I731">
        <v>201506</v>
      </c>
      <c r="J731" t="str">
        <f t="shared" si="92"/>
        <v>2015</v>
      </c>
      <c r="K731" s="2">
        <v>44035.81</v>
      </c>
      <c r="L731">
        <f t="shared" si="93"/>
        <v>0</v>
      </c>
      <c r="M731" s="2">
        <f t="shared" si="94"/>
        <v>44035.81</v>
      </c>
      <c r="N731">
        <f t="shared" si="95"/>
        <v>0</v>
      </c>
      <c r="O731">
        <f t="shared" si="96"/>
        <v>44035.81</v>
      </c>
      <c r="P731" s="2" t="str">
        <f t="shared" si="97"/>
        <v>5125623 - E W BROWN UNIT  32015</v>
      </c>
    </row>
    <row r="732" spans="1:16" x14ac:dyDescent="0.25">
      <c r="A732" s="1" t="s">
        <v>5</v>
      </c>
      <c r="B732" s="1" t="s">
        <v>38</v>
      </c>
      <c r="C732" s="1" t="s">
        <v>11</v>
      </c>
      <c r="D732" s="5" t="str">
        <f t="shared" si="91"/>
        <v>512</v>
      </c>
      <c r="E732" s="1" t="s">
        <v>41</v>
      </c>
      <c r="F732" s="1" t="s">
        <v>81</v>
      </c>
      <c r="I732">
        <v>201507</v>
      </c>
      <c r="J732" t="str">
        <f t="shared" si="92"/>
        <v>2015</v>
      </c>
      <c r="K732" s="2">
        <v>0</v>
      </c>
      <c r="L732">
        <f t="shared" si="93"/>
        <v>0</v>
      </c>
      <c r="M732" s="2">
        <f t="shared" si="94"/>
        <v>0</v>
      </c>
      <c r="N732">
        <f t="shared" si="95"/>
        <v>0</v>
      </c>
      <c r="O732">
        <f t="shared" si="96"/>
        <v>0</v>
      </c>
      <c r="P732" s="2" t="str">
        <f t="shared" si="97"/>
        <v>5125623 - E W BROWN UNIT  32015</v>
      </c>
    </row>
    <row r="733" spans="1:16" x14ac:dyDescent="0.25">
      <c r="A733" s="1" t="s">
        <v>5</v>
      </c>
      <c r="B733" s="1" t="s">
        <v>38</v>
      </c>
      <c r="C733" s="1" t="s">
        <v>11</v>
      </c>
      <c r="D733" s="5" t="str">
        <f t="shared" si="91"/>
        <v>512</v>
      </c>
      <c r="E733" s="1" t="s">
        <v>41</v>
      </c>
      <c r="F733" s="1" t="s">
        <v>81</v>
      </c>
      <c r="I733">
        <v>201508</v>
      </c>
      <c r="J733" t="str">
        <f t="shared" si="92"/>
        <v>2015</v>
      </c>
      <c r="K733" s="2">
        <v>174.04</v>
      </c>
      <c r="L733">
        <f t="shared" si="93"/>
        <v>0</v>
      </c>
      <c r="M733" s="2">
        <f t="shared" si="94"/>
        <v>174.04</v>
      </c>
      <c r="N733">
        <f t="shared" si="95"/>
        <v>0</v>
      </c>
      <c r="O733">
        <f t="shared" si="96"/>
        <v>174.04</v>
      </c>
      <c r="P733" s="2" t="str">
        <f t="shared" si="97"/>
        <v>5125623 - E W BROWN UNIT  32015</v>
      </c>
    </row>
    <row r="734" spans="1:16" x14ac:dyDescent="0.25">
      <c r="A734" s="1" t="s">
        <v>5</v>
      </c>
      <c r="B734" s="1" t="s">
        <v>38</v>
      </c>
      <c r="C734" s="1" t="s">
        <v>11</v>
      </c>
      <c r="D734" s="5" t="str">
        <f t="shared" si="91"/>
        <v>512</v>
      </c>
      <c r="E734" s="1" t="s">
        <v>41</v>
      </c>
      <c r="F734" s="1" t="s">
        <v>81</v>
      </c>
      <c r="I734">
        <v>201509</v>
      </c>
      <c r="J734" t="str">
        <f t="shared" si="92"/>
        <v>2015</v>
      </c>
      <c r="K734" s="2">
        <v>30233.59</v>
      </c>
      <c r="L734">
        <f t="shared" si="93"/>
        <v>0</v>
      </c>
      <c r="M734" s="2">
        <f t="shared" si="94"/>
        <v>30233.59</v>
      </c>
      <c r="N734">
        <f t="shared" si="95"/>
        <v>0</v>
      </c>
      <c r="O734">
        <f t="shared" si="96"/>
        <v>30233.59</v>
      </c>
      <c r="P734" s="2" t="str">
        <f t="shared" si="97"/>
        <v>5125623 - E W BROWN UNIT  32015</v>
      </c>
    </row>
    <row r="735" spans="1:16" x14ac:dyDescent="0.25">
      <c r="A735" s="1" t="s">
        <v>5</v>
      </c>
      <c r="B735" s="1" t="s">
        <v>38</v>
      </c>
      <c r="C735" s="1" t="s">
        <v>11</v>
      </c>
      <c r="D735" s="5" t="str">
        <f t="shared" si="91"/>
        <v>512</v>
      </c>
      <c r="E735" s="1" t="s">
        <v>41</v>
      </c>
      <c r="F735" s="1" t="s">
        <v>81</v>
      </c>
      <c r="I735">
        <v>201510</v>
      </c>
      <c r="J735" t="str">
        <f t="shared" si="92"/>
        <v>2015</v>
      </c>
      <c r="K735" s="2">
        <v>550111.65</v>
      </c>
      <c r="L735">
        <f t="shared" si="93"/>
        <v>0</v>
      </c>
      <c r="M735" s="2">
        <f t="shared" si="94"/>
        <v>550111.65</v>
      </c>
      <c r="N735">
        <f t="shared" si="95"/>
        <v>0</v>
      </c>
      <c r="O735">
        <f t="shared" si="96"/>
        <v>550111.65</v>
      </c>
      <c r="P735" s="2" t="str">
        <f t="shared" si="97"/>
        <v>5125623 - E W BROWN UNIT  32015</v>
      </c>
    </row>
    <row r="736" spans="1:16" x14ac:dyDescent="0.25">
      <c r="A736" s="1" t="s">
        <v>5</v>
      </c>
      <c r="B736" s="1" t="s">
        <v>38</v>
      </c>
      <c r="C736" s="1" t="s">
        <v>11</v>
      </c>
      <c r="D736" s="5" t="str">
        <f t="shared" si="91"/>
        <v>512</v>
      </c>
      <c r="E736" s="1" t="s">
        <v>41</v>
      </c>
      <c r="F736" s="1" t="s">
        <v>81</v>
      </c>
      <c r="I736">
        <v>201511</v>
      </c>
      <c r="J736" t="str">
        <f t="shared" si="92"/>
        <v>2015</v>
      </c>
      <c r="K736" s="2">
        <v>275773.31</v>
      </c>
      <c r="L736">
        <f t="shared" si="93"/>
        <v>0</v>
      </c>
      <c r="M736" s="2">
        <f t="shared" si="94"/>
        <v>275773.31</v>
      </c>
      <c r="N736">
        <f t="shared" si="95"/>
        <v>0</v>
      </c>
      <c r="O736">
        <f t="shared" si="96"/>
        <v>275773.31</v>
      </c>
      <c r="P736" s="2" t="str">
        <f t="shared" si="97"/>
        <v>5125623 - E W BROWN UNIT  32015</v>
      </c>
    </row>
    <row r="737" spans="1:16" x14ac:dyDescent="0.25">
      <c r="A737" s="1" t="s">
        <v>5</v>
      </c>
      <c r="B737" s="1" t="s">
        <v>38</v>
      </c>
      <c r="C737" s="1" t="s">
        <v>11</v>
      </c>
      <c r="D737" s="5" t="str">
        <f t="shared" si="91"/>
        <v>512</v>
      </c>
      <c r="E737" s="1" t="s">
        <v>41</v>
      </c>
      <c r="F737" s="1" t="s">
        <v>81</v>
      </c>
      <c r="I737">
        <v>201512</v>
      </c>
      <c r="J737" t="str">
        <f t="shared" si="92"/>
        <v>2015</v>
      </c>
      <c r="K737" s="2">
        <v>16777.3</v>
      </c>
      <c r="L737">
        <f t="shared" si="93"/>
        <v>0</v>
      </c>
      <c r="M737" s="2">
        <f t="shared" si="94"/>
        <v>16777.3</v>
      </c>
      <c r="N737">
        <f t="shared" si="95"/>
        <v>0</v>
      </c>
      <c r="O737">
        <f t="shared" si="96"/>
        <v>16777.3</v>
      </c>
      <c r="P737" s="2" t="str">
        <f t="shared" si="97"/>
        <v>5125623 - E W BROWN UNIT  32015</v>
      </c>
    </row>
    <row r="738" spans="1:16" x14ac:dyDescent="0.25">
      <c r="A738" s="1" t="s">
        <v>5</v>
      </c>
      <c r="B738" s="1" t="s">
        <v>38</v>
      </c>
      <c r="C738" s="1" t="s">
        <v>11</v>
      </c>
      <c r="D738" s="5" t="str">
        <f t="shared" si="91"/>
        <v>512</v>
      </c>
      <c r="E738" s="1" t="s">
        <v>41</v>
      </c>
      <c r="F738" s="1" t="s">
        <v>81</v>
      </c>
      <c r="I738">
        <v>201601</v>
      </c>
      <c r="J738" t="str">
        <f t="shared" si="92"/>
        <v>2016</v>
      </c>
      <c r="K738" s="2">
        <v>-3302.92</v>
      </c>
      <c r="L738">
        <f t="shared" si="93"/>
        <v>0</v>
      </c>
      <c r="M738" s="2">
        <f t="shared" si="94"/>
        <v>-3302.92</v>
      </c>
      <c r="N738">
        <f t="shared" si="95"/>
        <v>0</v>
      </c>
      <c r="O738">
        <f t="shared" si="96"/>
        <v>-3302.92</v>
      </c>
      <c r="P738" s="2" t="str">
        <f t="shared" si="97"/>
        <v>5125623 - E W BROWN UNIT  32016</v>
      </c>
    </row>
    <row r="739" spans="1:16" x14ac:dyDescent="0.25">
      <c r="A739" s="1" t="s">
        <v>5</v>
      </c>
      <c r="B739" s="1" t="s">
        <v>38</v>
      </c>
      <c r="C739" s="1" t="s">
        <v>11</v>
      </c>
      <c r="D739" s="5" t="str">
        <f t="shared" si="91"/>
        <v>512</v>
      </c>
      <c r="E739" s="1" t="s">
        <v>41</v>
      </c>
      <c r="F739" s="1" t="s">
        <v>81</v>
      </c>
      <c r="I739">
        <v>201602</v>
      </c>
      <c r="J739" t="str">
        <f t="shared" si="92"/>
        <v>2016</v>
      </c>
      <c r="K739" s="2">
        <v>10776.5</v>
      </c>
      <c r="L739">
        <f t="shared" si="93"/>
        <v>0</v>
      </c>
      <c r="M739" s="2">
        <f t="shared" si="94"/>
        <v>10776.5</v>
      </c>
      <c r="N739">
        <f t="shared" si="95"/>
        <v>0</v>
      </c>
      <c r="O739">
        <f t="shared" si="96"/>
        <v>10776.5</v>
      </c>
      <c r="P739" s="2" t="str">
        <f t="shared" si="97"/>
        <v>5125623 - E W BROWN UNIT  32016</v>
      </c>
    </row>
    <row r="740" spans="1:16" x14ac:dyDescent="0.25">
      <c r="A740" s="1" t="s">
        <v>5</v>
      </c>
      <c r="B740" s="1" t="s">
        <v>38</v>
      </c>
      <c r="C740" s="1" t="s">
        <v>11</v>
      </c>
      <c r="D740" s="5" t="str">
        <f t="shared" si="91"/>
        <v>512</v>
      </c>
      <c r="E740" s="1" t="s">
        <v>41</v>
      </c>
      <c r="F740" s="1" t="s">
        <v>81</v>
      </c>
      <c r="I740">
        <v>201603</v>
      </c>
      <c r="J740" t="str">
        <f t="shared" si="92"/>
        <v>2016</v>
      </c>
      <c r="K740" s="2">
        <v>272720.43</v>
      </c>
      <c r="L740">
        <f t="shared" si="93"/>
        <v>0</v>
      </c>
      <c r="M740" s="2">
        <f t="shared" si="94"/>
        <v>272720.43</v>
      </c>
      <c r="N740">
        <f t="shared" si="95"/>
        <v>0</v>
      </c>
      <c r="O740">
        <f t="shared" si="96"/>
        <v>272720.43</v>
      </c>
      <c r="P740" s="2" t="str">
        <f t="shared" si="97"/>
        <v>5125623 - E W BROWN UNIT  32016</v>
      </c>
    </row>
    <row r="741" spans="1:16" x14ac:dyDescent="0.25">
      <c r="A741" s="1" t="s">
        <v>5</v>
      </c>
      <c r="B741" s="1" t="s">
        <v>38</v>
      </c>
      <c r="C741" s="1" t="s">
        <v>11</v>
      </c>
      <c r="D741" s="5" t="str">
        <f t="shared" si="91"/>
        <v>512</v>
      </c>
      <c r="E741" s="1" t="s">
        <v>41</v>
      </c>
      <c r="F741" s="1" t="s">
        <v>81</v>
      </c>
      <c r="I741">
        <v>201604</v>
      </c>
      <c r="J741" t="str">
        <f t="shared" si="92"/>
        <v>2016</v>
      </c>
      <c r="K741" s="2">
        <v>560985.31000000006</v>
      </c>
      <c r="L741">
        <f t="shared" si="93"/>
        <v>0</v>
      </c>
      <c r="M741" s="2">
        <f t="shared" si="94"/>
        <v>560985.31000000006</v>
      </c>
      <c r="N741">
        <f t="shared" si="95"/>
        <v>0</v>
      </c>
      <c r="O741">
        <f t="shared" si="96"/>
        <v>560985.31000000006</v>
      </c>
      <c r="P741" s="2" t="str">
        <f t="shared" si="97"/>
        <v>5125623 - E W BROWN UNIT  32016</v>
      </c>
    </row>
    <row r="742" spans="1:16" x14ac:dyDescent="0.25">
      <c r="A742" s="1" t="s">
        <v>5</v>
      </c>
      <c r="B742" s="1" t="s">
        <v>38</v>
      </c>
      <c r="C742" s="1" t="s">
        <v>11</v>
      </c>
      <c r="D742" s="5" t="str">
        <f t="shared" si="91"/>
        <v>512</v>
      </c>
      <c r="E742" s="1" t="s">
        <v>41</v>
      </c>
      <c r="F742" s="1" t="s">
        <v>81</v>
      </c>
      <c r="I742">
        <v>201605</v>
      </c>
      <c r="J742" t="str">
        <f t="shared" si="92"/>
        <v>2016</v>
      </c>
      <c r="K742" s="2">
        <v>-85777.65</v>
      </c>
      <c r="L742">
        <f t="shared" si="93"/>
        <v>0</v>
      </c>
      <c r="M742" s="2">
        <f t="shared" si="94"/>
        <v>-85777.65</v>
      </c>
      <c r="N742">
        <f t="shared" si="95"/>
        <v>0</v>
      </c>
      <c r="O742">
        <f t="shared" si="96"/>
        <v>-85777.65</v>
      </c>
      <c r="P742" s="2" t="str">
        <f t="shared" si="97"/>
        <v>5125623 - E W BROWN UNIT  32016</v>
      </c>
    </row>
    <row r="743" spans="1:16" x14ac:dyDescent="0.25">
      <c r="A743" s="1" t="s">
        <v>5</v>
      </c>
      <c r="B743" s="1" t="s">
        <v>38</v>
      </c>
      <c r="C743" s="1" t="s">
        <v>11</v>
      </c>
      <c r="D743" s="5" t="str">
        <f t="shared" si="91"/>
        <v>512</v>
      </c>
      <c r="E743" s="1" t="s">
        <v>41</v>
      </c>
      <c r="F743" s="1" t="s">
        <v>81</v>
      </c>
      <c r="I743">
        <v>201606</v>
      </c>
      <c r="J743" t="str">
        <f t="shared" si="92"/>
        <v>2016</v>
      </c>
      <c r="K743" s="2">
        <v>-5562.6</v>
      </c>
      <c r="L743">
        <f t="shared" si="93"/>
        <v>0</v>
      </c>
      <c r="M743" s="2">
        <f t="shared" si="94"/>
        <v>-5562.6</v>
      </c>
      <c r="N743">
        <f t="shared" si="95"/>
        <v>0</v>
      </c>
      <c r="O743">
        <f t="shared" si="96"/>
        <v>-5562.6</v>
      </c>
      <c r="P743" s="2" t="str">
        <f t="shared" si="97"/>
        <v>5125623 - E W BROWN UNIT  32016</v>
      </c>
    </row>
    <row r="744" spans="1:16" x14ac:dyDescent="0.25">
      <c r="A744" s="1" t="s">
        <v>5</v>
      </c>
      <c r="B744" s="1" t="s">
        <v>38</v>
      </c>
      <c r="C744" s="1" t="s">
        <v>11</v>
      </c>
      <c r="D744" s="5" t="str">
        <f t="shared" si="91"/>
        <v>512</v>
      </c>
      <c r="E744" s="1" t="s">
        <v>41</v>
      </c>
      <c r="F744" s="1" t="s">
        <v>81</v>
      </c>
      <c r="I744">
        <v>201607</v>
      </c>
      <c r="J744" t="str">
        <f t="shared" si="92"/>
        <v>2016</v>
      </c>
      <c r="K744" s="2">
        <v>-17867.48</v>
      </c>
      <c r="L744">
        <f t="shared" si="93"/>
        <v>0</v>
      </c>
      <c r="M744" s="2">
        <f t="shared" si="94"/>
        <v>-17867.48</v>
      </c>
      <c r="N744">
        <f t="shared" si="95"/>
        <v>0</v>
      </c>
      <c r="O744">
        <f t="shared" si="96"/>
        <v>-17867.48</v>
      </c>
      <c r="P744" s="2" t="str">
        <f t="shared" si="97"/>
        <v>5125623 - E W BROWN UNIT  32016</v>
      </c>
    </row>
    <row r="745" spans="1:16" x14ac:dyDescent="0.25">
      <c r="A745" s="1" t="s">
        <v>5</v>
      </c>
      <c r="B745" s="1" t="s">
        <v>38</v>
      </c>
      <c r="C745" s="1" t="s">
        <v>11</v>
      </c>
      <c r="D745" s="5" t="str">
        <f t="shared" si="91"/>
        <v>512</v>
      </c>
      <c r="E745" s="1" t="s">
        <v>41</v>
      </c>
      <c r="F745" s="1" t="s">
        <v>81</v>
      </c>
      <c r="I745">
        <v>201608</v>
      </c>
      <c r="J745" t="str">
        <f t="shared" si="92"/>
        <v>2016</v>
      </c>
      <c r="K745" s="2">
        <v>166.2</v>
      </c>
      <c r="L745">
        <f t="shared" si="93"/>
        <v>0</v>
      </c>
      <c r="M745" s="2">
        <f t="shared" si="94"/>
        <v>166.2</v>
      </c>
      <c r="N745">
        <f t="shared" si="95"/>
        <v>0</v>
      </c>
      <c r="O745">
        <f t="shared" si="96"/>
        <v>166.2</v>
      </c>
      <c r="P745" s="2" t="str">
        <f t="shared" si="97"/>
        <v>5125623 - E W BROWN UNIT  32016</v>
      </c>
    </row>
    <row r="746" spans="1:16" x14ac:dyDescent="0.25">
      <c r="A746" s="1" t="s">
        <v>5</v>
      </c>
      <c r="B746" s="1" t="s">
        <v>38</v>
      </c>
      <c r="C746" s="1" t="s">
        <v>11</v>
      </c>
      <c r="D746" s="5" t="str">
        <f t="shared" si="91"/>
        <v>512</v>
      </c>
      <c r="E746" s="1" t="s">
        <v>44</v>
      </c>
      <c r="F746" s="1" t="s">
        <v>81</v>
      </c>
      <c r="I746">
        <v>201209</v>
      </c>
      <c r="J746" t="str">
        <f t="shared" si="92"/>
        <v>2012</v>
      </c>
      <c r="K746" s="2">
        <v>777.1</v>
      </c>
      <c r="L746">
        <f t="shared" si="93"/>
        <v>0</v>
      </c>
      <c r="M746" s="2">
        <f t="shared" si="94"/>
        <v>777.1</v>
      </c>
      <c r="N746">
        <f t="shared" si="95"/>
        <v>0</v>
      </c>
      <c r="O746">
        <f t="shared" si="96"/>
        <v>777.1</v>
      </c>
      <c r="P746" s="2" t="str">
        <f t="shared" si="97"/>
        <v>5125624 - E W BROWN UNITS 1 &amp; 22012</v>
      </c>
    </row>
    <row r="747" spans="1:16" x14ac:dyDescent="0.25">
      <c r="A747" s="1" t="s">
        <v>5</v>
      </c>
      <c r="B747" s="1" t="s">
        <v>38</v>
      </c>
      <c r="C747" s="1" t="s">
        <v>11</v>
      </c>
      <c r="D747" s="5" t="str">
        <f t="shared" si="91"/>
        <v>512</v>
      </c>
      <c r="E747" s="1" t="s">
        <v>44</v>
      </c>
      <c r="F747" s="1" t="s">
        <v>81</v>
      </c>
      <c r="I747">
        <v>201210</v>
      </c>
      <c r="J747" t="str">
        <f t="shared" si="92"/>
        <v>2012</v>
      </c>
      <c r="K747" s="2">
        <v>492.01</v>
      </c>
      <c r="L747">
        <f t="shared" si="93"/>
        <v>0</v>
      </c>
      <c r="M747" s="2">
        <f t="shared" si="94"/>
        <v>492.01</v>
      </c>
      <c r="N747">
        <f t="shared" si="95"/>
        <v>0</v>
      </c>
      <c r="O747">
        <f t="shared" si="96"/>
        <v>492.01</v>
      </c>
      <c r="P747" s="2" t="str">
        <f t="shared" si="97"/>
        <v>5125624 - E W BROWN UNITS 1 &amp; 22012</v>
      </c>
    </row>
    <row r="748" spans="1:16" x14ac:dyDescent="0.25">
      <c r="A748" s="1" t="s">
        <v>5</v>
      </c>
      <c r="B748" s="1" t="s">
        <v>38</v>
      </c>
      <c r="C748" s="1" t="s">
        <v>11</v>
      </c>
      <c r="D748" s="5" t="str">
        <f t="shared" si="91"/>
        <v>512</v>
      </c>
      <c r="E748" s="1" t="s">
        <v>44</v>
      </c>
      <c r="F748" s="1" t="s">
        <v>81</v>
      </c>
      <c r="I748">
        <v>201211</v>
      </c>
      <c r="J748" t="str">
        <f t="shared" si="92"/>
        <v>2012</v>
      </c>
      <c r="K748" s="2">
        <v>461.9</v>
      </c>
      <c r="L748">
        <f t="shared" si="93"/>
        <v>0</v>
      </c>
      <c r="M748" s="2">
        <f t="shared" si="94"/>
        <v>461.9</v>
      </c>
      <c r="N748">
        <f t="shared" si="95"/>
        <v>0</v>
      </c>
      <c r="O748">
        <f t="shared" si="96"/>
        <v>461.9</v>
      </c>
      <c r="P748" s="2" t="str">
        <f t="shared" si="97"/>
        <v>5125624 - E W BROWN UNITS 1 &amp; 22012</v>
      </c>
    </row>
    <row r="749" spans="1:16" x14ac:dyDescent="0.25">
      <c r="A749" s="1" t="s">
        <v>5</v>
      </c>
      <c r="B749" s="1" t="s">
        <v>38</v>
      </c>
      <c r="C749" s="1" t="s">
        <v>11</v>
      </c>
      <c r="D749" s="5" t="str">
        <f t="shared" si="91"/>
        <v>512</v>
      </c>
      <c r="E749" s="1" t="s">
        <v>44</v>
      </c>
      <c r="F749" s="1" t="s">
        <v>81</v>
      </c>
      <c r="I749">
        <v>201304</v>
      </c>
      <c r="J749" t="str">
        <f t="shared" si="92"/>
        <v>2013</v>
      </c>
      <c r="K749" s="2">
        <v>2590.54</v>
      </c>
      <c r="L749">
        <f t="shared" si="93"/>
        <v>0</v>
      </c>
      <c r="M749" s="2">
        <f t="shared" si="94"/>
        <v>2590.54</v>
      </c>
      <c r="N749">
        <f t="shared" si="95"/>
        <v>0</v>
      </c>
      <c r="O749">
        <f t="shared" si="96"/>
        <v>2590.54</v>
      </c>
      <c r="P749" s="2" t="str">
        <f t="shared" si="97"/>
        <v>5125624 - E W BROWN UNITS 1 &amp; 22013</v>
      </c>
    </row>
    <row r="750" spans="1:16" x14ac:dyDescent="0.25">
      <c r="A750" s="1" t="s">
        <v>5</v>
      </c>
      <c r="B750" s="1" t="s">
        <v>38</v>
      </c>
      <c r="C750" s="1" t="s">
        <v>11</v>
      </c>
      <c r="D750" s="5" t="str">
        <f t="shared" si="91"/>
        <v>512</v>
      </c>
      <c r="E750" s="1" t="s">
        <v>44</v>
      </c>
      <c r="F750" s="1" t="s">
        <v>81</v>
      </c>
      <c r="I750">
        <v>201310</v>
      </c>
      <c r="J750" t="str">
        <f t="shared" si="92"/>
        <v>2013</v>
      </c>
      <c r="K750" s="2">
        <v>471.2</v>
      </c>
      <c r="L750">
        <f t="shared" si="93"/>
        <v>0</v>
      </c>
      <c r="M750" s="2">
        <f t="shared" si="94"/>
        <v>471.2</v>
      </c>
      <c r="N750">
        <f t="shared" si="95"/>
        <v>0</v>
      </c>
      <c r="O750">
        <f t="shared" si="96"/>
        <v>471.2</v>
      </c>
      <c r="P750" s="2" t="str">
        <f t="shared" si="97"/>
        <v>5125624 - E W BROWN UNITS 1 &amp; 22013</v>
      </c>
    </row>
    <row r="751" spans="1:16" x14ac:dyDescent="0.25">
      <c r="A751" s="1" t="s">
        <v>5</v>
      </c>
      <c r="B751" s="1" t="s">
        <v>38</v>
      </c>
      <c r="C751" s="1" t="s">
        <v>11</v>
      </c>
      <c r="D751" s="5" t="str">
        <f t="shared" si="91"/>
        <v>512</v>
      </c>
      <c r="E751" s="1" t="s">
        <v>44</v>
      </c>
      <c r="F751" s="1" t="s">
        <v>81</v>
      </c>
      <c r="I751">
        <v>201311</v>
      </c>
      <c r="J751" t="str">
        <f t="shared" si="92"/>
        <v>2013</v>
      </c>
      <c r="K751" s="2">
        <v>6746.53</v>
      </c>
      <c r="L751">
        <f t="shared" si="93"/>
        <v>0</v>
      </c>
      <c r="M751" s="2">
        <f t="shared" si="94"/>
        <v>6746.53</v>
      </c>
      <c r="N751">
        <f t="shared" si="95"/>
        <v>0</v>
      </c>
      <c r="O751">
        <f t="shared" si="96"/>
        <v>6746.53</v>
      </c>
      <c r="P751" s="2" t="str">
        <f t="shared" si="97"/>
        <v>5125624 - E W BROWN UNITS 1 &amp; 22013</v>
      </c>
    </row>
    <row r="752" spans="1:16" x14ac:dyDescent="0.25">
      <c r="A752" s="1" t="s">
        <v>5</v>
      </c>
      <c r="B752" s="1" t="s">
        <v>38</v>
      </c>
      <c r="C752" s="1" t="s">
        <v>11</v>
      </c>
      <c r="D752" s="5" t="str">
        <f t="shared" si="91"/>
        <v>512</v>
      </c>
      <c r="E752" s="1" t="s">
        <v>44</v>
      </c>
      <c r="F752" s="1" t="s">
        <v>81</v>
      </c>
      <c r="I752">
        <v>201312</v>
      </c>
      <c r="J752" t="str">
        <f t="shared" si="92"/>
        <v>2013</v>
      </c>
      <c r="K752" s="2">
        <v>4847.22</v>
      </c>
      <c r="L752">
        <f t="shared" si="93"/>
        <v>0</v>
      </c>
      <c r="M752" s="2">
        <f t="shared" si="94"/>
        <v>4847.22</v>
      </c>
      <c r="N752">
        <f t="shared" si="95"/>
        <v>0</v>
      </c>
      <c r="O752">
        <f t="shared" si="96"/>
        <v>4847.22</v>
      </c>
      <c r="P752" s="2" t="str">
        <f t="shared" si="97"/>
        <v>5125624 - E W BROWN UNITS 1 &amp; 22013</v>
      </c>
    </row>
    <row r="753" spans="1:16" x14ac:dyDescent="0.25">
      <c r="A753" s="1" t="s">
        <v>5</v>
      </c>
      <c r="B753" s="1" t="s">
        <v>38</v>
      </c>
      <c r="C753" s="1" t="s">
        <v>11</v>
      </c>
      <c r="D753" s="5" t="str">
        <f t="shared" si="91"/>
        <v>512</v>
      </c>
      <c r="E753" s="1" t="s">
        <v>44</v>
      </c>
      <c r="F753" s="1" t="s">
        <v>81</v>
      </c>
      <c r="I753">
        <v>201404</v>
      </c>
      <c r="J753" t="str">
        <f t="shared" si="92"/>
        <v>2014</v>
      </c>
      <c r="K753" s="2">
        <v>36.53</v>
      </c>
      <c r="L753">
        <f t="shared" si="93"/>
        <v>0</v>
      </c>
      <c r="M753" s="2">
        <f t="shared" si="94"/>
        <v>36.53</v>
      </c>
      <c r="N753">
        <f t="shared" si="95"/>
        <v>0</v>
      </c>
      <c r="O753">
        <f t="shared" si="96"/>
        <v>36.53</v>
      </c>
      <c r="P753" s="2" t="str">
        <f t="shared" si="97"/>
        <v>5125624 - E W BROWN UNITS 1 &amp; 22014</v>
      </c>
    </row>
    <row r="754" spans="1:16" x14ac:dyDescent="0.25">
      <c r="A754" s="1" t="s">
        <v>5</v>
      </c>
      <c r="B754" s="1" t="s">
        <v>38</v>
      </c>
      <c r="C754" s="1" t="s">
        <v>11</v>
      </c>
      <c r="D754" s="5" t="str">
        <f t="shared" si="91"/>
        <v>512</v>
      </c>
      <c r="E754" s="1" t="s">
        <v>44</v>
      </c>
      <c r="F754" s="1" t="s">
        <v>81</v>
      </c>
      <c r="I754">
        <v>201405</v>
      </c>
      <c r="J754" t="str">
        <f t="shared" si="92"/>
        <v>2014</v>
      </c>
      <c r="K754" s="2">
        <v>30.26</v>
      </c>
      <c r="L754">
        <f t="shared" si="93"/>
        <v>0</v>
      </c>
      <c r="M754" s="2">
        <f t="shared" si="94"/>
        <v>30.26</v>
      </c>
      <c r="N754">
        <f t="shared" si="95"/>
        <v>0</v>
      </c>
      <c r="O754">
        <f t="shared" si="96"/>
        <v>30.26</v>
      </c>
      <c r="P754" s="2" t="str">
        <f t="shared" si="97"/>
        <v>5125624 - E W BROWN UNITS 1 &amp; 22014</v>
      </c>
    </row>
    <row r="755" spans="1:16" x14ac:dyDescent="0.25">
      <c r="A755" s="1" t="s">
        <v>5</v>
      </c>
      <c r="B755" s="1" t="s">
        <v>38</v>
      </c>
      <c r="C755" s="1" t="s">
        <v>11</v>
      </c>
      <c r="D755" s="5" t="str">
        <f t="shared" si="91"/>
        <v>512</v>
      </c>
      <c r="E755" s="1" t="s">
        <v>44</v>
      </c>
      <c r="F755" s="1" t="s">
        <v>81</v>
      </c>
      <c r="I755">
        <v>201410</v>
      </c>
      <c r="J755" t="str">
        <f t="shared" si="92"/>
        <v>2014</v>
      </c>
      <c r="K755" s="2">
        <v>528.13</v>
      </c>
      <c r="L755">
        <f t="shared" si="93"/>
        <v>0</v>
      </c>
      <c r="M755" s="2">
        <f t="shared" si="94"/>
        <v>528.13</v>
      </c>
      <c r="N755">
        <f t="shared" si="95"/>
        <v>0</v>
      </c>
      <c r="O755">
        <f t="shared" si="96"/>
        <v>528.13</v>
      </c>
      <c r="P755" s="2" t="str">
        <f t="shared" si="97"/>
        <v>5125624 - E W BROWN UNITS 1 &amp; 22014</v>
      </c>
    </row>
    <row r="756" spans="1:16" x14ac:dyDescent="0.25">
      <c r="A756" s="1" t="s">
        <v>5</v>
      </c>
      <c r="B756" s="1" t="s">
        <v>38</v>
      </c>
      <c r="C756" s="1" t="s">
        <v>11</v>
      </c>
      <c r="D756" s="5" t="str">
        <f t="shared" si="91"/>
        <v>512</v>
      </c>
      <c r="E756" s="1" t="s">
        <v>44</v>
      </c>
      <c r="F756" s="1" t="s">
        <v>81</v>
      </c>
      <c r="I756">
        <v>201503</v>
      </c>
      <c r="J756" t="str">
        <f t="shared" si="92"/>
        <v>2015</v>
      </c>
      <c r="K756" s="2">
        <v>1962.05</v>
      </c>
      <c r="L756">
        <f t="shared" si="93"/>
        <v>0</v>
      </c>
      <c r="M756" s="2">
        <f t="shared" si="94"/>
        <v>1962.05</v>
      </c>
      <c r="N756">
        <f t="shared" si="95"/>
        <v>0</v>
      </c>
      <c r="O756">
        <f t="shared" si="96"/>
        <v>1962.05</v>
      </c>
      <c r="P756" s="2" t="str">
        <f t="shared" si="97"/>
        <v>5125624 - E W BROWN UNITS 1 &amp; 22015</v>
      </c>
    </row>
    <row r="757" spans="1:16" x14ac:dyDescent="0.25">
      <c r="A757" s="1" t="s">
        <v>5</v>
      </c>
      <c r="B757" s="1" t="s">
        <v>38</v>
      </c>
      <c r="C757" s="1" t="s">
        <v>11</v>
      </c>
      <c r="D757" s="5" t="str">
        <f t="shared" si="91"/>
        <v>512</v>
      </c>
      <c r="E757" s="1" t="s">
        <v>44</v>
      </c>
      <c r="F757" s="1" t="s">
        <v>81</v>
      </c>
      <c r="I757">
        <v>201505</v>
      </c>
      <c r="J757" t="str">
        <f t="shared" si="92"/>
        <v>2015</v>
      </c>
      <c r="K757" s="2">
        <v>118.44</v>
      </c>
      <c r="L757">
        <f t="shared" si="93"/>
        <v>0</v>
      </c>
      <c r="M757" s="2">
        <f t="shared" si="94"/>
        <v>118.44</v>
      </c>
      <c r="N757">
        <f t="shared" si="95"/>
        <v>0</v>
      </c>
      <c r="O757">
        <f t="shared" si="96"/>
        <v>118.44</v>
      </c>
      <c r="P757" s="2" t="str">
        <f t="shared" si="97"/>
        <v>5125624 - E W BROWN UNITS 1 &amp; 22015</v>
      </c>
    </row>
    <row r="758" spans="1:16" x14ac:dyDescent="0.25">
      <c r="A758" s="1" t="s">
        <v>5</v>
      </c>
      <c r="B758" s="1" t="s">
        <v>38</v>
      </c>
      <c r="C758" s="1" t="s">
        <v>11</v>
      </c>
      <c r="D758" s="5" t="str">
        <f t="shared" ref="D758:D821" si="98">LEFT(C758,3)</f>
        <v>512</v>
      </c>
      <c r="E758" s="1" t="s">
        <v>44</v>
      </c>
      <c r="F758" s="1" t="s">
        <v>81</v>
      </c>
      <c r="I758">
        <v>201506</v>
      </c>
      <c r="J758" t="str">
        <f t="shared" ref="J758:J821" si="99">LEFT(I758,4)</f>
        <v>2015</v>
      </c>
      <c r="K758" s="2">
        <v>370.19</v>
      </c>
      <c r="L758">
        <f t="shared" ref="L758:L821" si="100">IF(LEFT(E758,4)="0311",(K758*-0.25),IF(LEFT(E758,4)="0321",(K758*-0.25),0))</f>
        <v>0</v>
      </c>
      <c r="M758" s="2">
        <f t="shared" ref="M758:M821" si="101">+K758+L758</f>
        <v>370.19</v>
      </c>
      <c r="N758">
        <f t="shared" ref="N758:N821" si="102">IF(F758="LGE",M758,0)+IF(F758="Joint",M758*G758,0)</f>
        <v>0</v>
      </c>
      <c r="O758">
        <f t="shared" ref="O758:O821" si="103">IF(F758="KU",M758,0)+IF(F758="Joint",M758*H758,0)</f>
        <v>370.19</v>
      </c>
      <c r="P758" s="2" t="str">
        <f t="shared" ref="P758:P821" si="104">D758&amp;E758&amp;J758</f>
        <v>5125624 - E W BROWN UNITS 1 &amp; 22015</v>
      </c>
    </row>
    <row r="759" spans="1:16" x14ac:dyDescent="0.25">
      <c r="A759" s="1" t="s">
        <v>5</v>
      </c>
      <c r="B759" s="1" t="s">
        <v>38</v>
      </c>
      <c r="C759" s="1" t="s">
        <v>11</v>
      </c>
      <c r="D759" s="5" t="str">
        <f t="shared" si="98"/>
        <v>512</v>
      </c>
      <c r="E759" s="1" t="s">
        <v>44</v>
      </c>
      <c r="F759" s="1" t="s">
        <v>81</v>
      </c>
      <c r="I759">
        <v>201603</v>
      </c>
      <c r="J759" t="str">
        <f t="shared" si="99"/>
        <v>2016</v>
      </c>
      <c r="K759" s="2">
        <v>40.64</v>
      </c>
      <c r="L759">
        <f t="shared" si="100"/>
        <v>0</v>
      </c>
      <c r="M759" s="2">
        <f t="shared" si="101"/>
        <v>40.64</v>
      </c>
      <c r="N759">
        <f t="shared" si="102"/>
        <v>0</v>
      </c>
      <c r="O759">
        <f t="shared" si="103"/>
        <v>40.64</v>
      </c>
      <c r="P759" s="2" t="str">
        <f t="shared" si="104"/>
        <v>5125624 - E W BROWN UNITS 1 &amp; 22016</v>
      </c>
    </row>
    <row r="760" spans="1:16" x14ac:dyDescent="0.25">
      <c r="A760" s="1" t="s">
        <v>5</v>
      </c>
      <c r="B760" s="1" t="s">
        <v>38</v>
      </c>
      <c r="C760" s="1" t="s">
        <v>11</v>
      </c>
      <c r="D760" s="5" t="str">
        <f t="shared" si="98"/>
        <v>512</v>
      </c>
      <c r="E760" s="1" t="s">
        <v>44</v>
      </c>
      <c r="F760" s="1" t="s">
        <v>81</v>
      </c>
      <c r="I760">
        <v>201608</v>
      </c>
      <c r="J760" t="str">
        <f t="shared" si="99"/>
        <v>2016</v>
      </c>
      <c r="K760" s="2">
        <v>33.24</v>
      </c>
      <c r="L760">
        <f t="shared" si="100"/>
        <v>0</v>
      </c>
      <c r="M760" s="2">
        <f t="shared" si="101"/>
        <v>33.24</v>
      </c>
      <c r="N760">
        <f t="shared" si="102"/>
        <v>0</v>
      </c>
      <c r="O760">
        <f t="shared" si="103"/>
        <v>33.24</v>
      </c>
      <c r="P760" s="2" t="str">
        <f t="shared" si="104"/>
        <v>5125624 - E W BROWN UNITS 1 &amp; 22016</v>
      </c>
    </row>
    <row r="761" spans="1:16" x14ac:dyDescent="0.25">
      <c r="A761" s="1" t="s">
        <v>5</v>
      </c>
      <c r="B761" s="1" t="s">
        <v>38</v>
      </c>
      <c r="C761" s="1" t="s">
        <v>11</v>
      </c>
      <c r="D761" s="5" t="str">
        <f t="shared" si="98"/>
        <v>512</v>
      </c>
      <c r="E761" s="1" t="s">
        <v>45</v>
      </c>
      <c r="F761" s="1" t="s">
        <v>81</v>
      </c>
      <c r="I761">
        <v>201404</v>
      </c>
      <c r="J761" t="str">
        <f t="shared" si="99"/>
        <v>2014</v>
      </c>
      <c r="K761" s="2">
        <v>10000</v>
      </c>
      <c r="L761">
        <f t="shared" si="100"/>
        <v>0</v>
      </c>
      <c r="M761" s="2">
        <f t="shared" si="101"/>
        <v>10000</v>
      </c>
      <c r="N761">
        <f t="shared" si="102"/>
        <v>0</v>
      </c>
      <c r="O761">
        <f t="shared" si="103"/>
        <v>10000</v>
      </c>
      <c r="P761" s="2" t="str">
        <f t="shared" si="104"/>
        <v>5125625 - E W BROWN UNITS 2 &amp; 32014</v>
      </c>
    </row>
    <row r="762" spans="1:16" x14ac:dyDescent="0.25">
      <c r="A762" s="1" t="s">
        <v>5</v>
      </c>
      <c r="B762" s="1" t="s">
        <v>38</v>
      </c>
      <c r="C762" s="1" t="s">
        <v>11</v>
      </c>
      <c r="D762" s="5" t="str">
        <f t="shared" si="98"/>
        <v>512</v>
      </c>
      <c r="E762" s="1" t="s">
        <v>45</v>
      </c>
      <c r="F762" s="1" t="s">
        <v>81</v>
      </c>
      <c r="I762">
        <v>201604</v>
      </c>
      <c r="J762" t="str">
        <f t="shared" si="99"/>
        <v>2016</v>
      </c>
      <c r="K762" s="2">
        <v>18810</v>
      </c>
      <c r="L762">
        <f t="shared" si="100"/>
        <v>0</v>
      </c>
      <c r="M762" s="2">
        <f t="shared" si="101"/>
        <v>18810</v>
      </c>
      <c r="N762">
        <f t="shared" si="102"/>
        <v>0</v>
      </c>
      <c r="O762">
        <f t="shared" si="103"/>
        <v>18810</v>
      </c>
      <c r="P762" s="2" t="str">
        <f t="shared" si="104"/>
        <v>5125625 - E W BROWN UNITS 2 &amp; 32016</v>
      </c>
    </row>
    <row r="763" spans="1:16" x14ac:dyDescent="0.25">
      <c r="A763" s="1" t="s">
        <v>5</v>
      </c>
      <c r="B763" s="1" t="s">
        <v>38</v>
      </c>
      <c r="C763" s="1" t="s">
        <v>11</v>
      </c>
      <c r="D763" s="5" t="str">
        <f t="shared" si="98"/>
        <v>512</v>
      </c>
      <c r="E763" s="1" t="s">
        <v>45</v>
      </c>
      <c r="F763" s="1" t="s">
        <v>81</v>
      </c>
      <c r="I763">
        <v>201606</v>
      </c>
      <c r="J763" t="str">
        <f t="shared" si="99"/>
        <v>2016</v>
      </c>
      <c r="K763" s="2">
        <v>9842.2099999999991</v>
      </c>
      <c r="L763">
        <f t="shared" si="100"/>
        <v>0</v>
      </c>
      <c r="M763" s="2">
        <f t="shared" si="101"/>
        <v>9842.2099999999991</v>
      </c>
      <c r="N763">
        <f t="shared" si="102"/>
        <v>0</v>
      </c>
      <c r="O763">
        <f t="shared" si="103"/>
        <v>9842.2099999999991</v>
      </c>
      <c r="P763" s="2" t="str">
        <f t="shared" si="104"/>
        <v>5125625 - E W BROWN UNITS 2 &amp; 32016</v>
      </c>
    </row>
    <row r="764" spans="1:16" x14ac:dyDescent="0.25">
      <c r="A764" s="1" t="s">
        <v>5</v>
      </c>
      <c r="B764" s="1" t="s">
        <v>38</v>
      </c>
      <c r="C764" s="1" t="s">
        <v>30</v>
      </c>
      <c r="D764" s="5" t="str">
        <f t="shared" si="98"/>
        <v>512</v>
      </c>
      <c r="E764" s="1" t="s">
        <v>41</v>
      </c>
      <c r="F764" s="1" t="s">
        <v>81</v>
      </c>
      <c r="I764">
        <v>201405</v>
      </c>
      <c r="J764" t="str">
        <f t="shared" si="99"/>
        <v>2014</v>
      </c>
      <c r="K764" s="2">
        <v>1264.5999999999999</v>
      </c>
      <c r="L764">
        <f t="shared" si="100"/>
        <v>0</v>
      </c>
      <c r="M764" s="2">
        <f t="shared" si="101"/>
        <v>1264.5999999999999</v>
      </c>
      <c r="N764">
        <f t="shared" si="102"/>
        <v>0</v>
      </c>
      <c r="O764">
        <f t="shared" si="103"/>
        <v>1264.5999999999999</v>
      </c>
      <c r="P764" s="2" t="str">
        <f t="shared" si="104"/>
        <v>5125623 - E W BROWN UNIT  32014</v>
      </c>
    </row>
    <row r="765" spans="1:16" x14ac:dyDescent="0.25">
      <c r="A765" s="1" t="s">
        <v>5</v>
      </c>
      <c r="B765" s="1" t="s">
        <v>38</v>
      </c>
      <c r="C765" s="1" t="s">
        <v>31</v>
      </c>
      <c r="D765" s="5" t="str">
        <f t="shared" si="98"/>
        <v>512</v>
      </c>
      <c r="E765" s="1" t="s">
        <v>41</v>
      </c>
      <c r="F765" s="1" t="s">
        <v>81</v>
      </c>
      <c r="I765">
        <v>201303</v>
      </c>
      <c r="J765" t="str">
        <f t="shared" si="99"/>
        <v>2013</v>
      </c>
      <c r="K765" s="2">
        <v>3262.58</v>
      </c>
      <c r="L765">
        <f t="shared" si="100"/>
        <v>0</v>
      </c>
      <c r="M765" s="2">
        <f t="shared" si="101"/>
        <v>3262.58</v>
      </c>
      <c r="N765">
        <f t="shared" si="102"/>
        <v>0</v>
      </c>
      <c r="O765">
        <f t="shared" si="103"/>
        <v>3262.58</v>
      </c>
      <c r="P765" s="2" t="str">
        <f t="shared" si="104"/>
        <v>5125623 - E W BROWN UNIT  32013</v>
      </c>
    </row>
    <row r="766" spans="1:16" x14ac:dyDescent="0.25">
      <c r="A766" s="1" t="s">
        <v>5</v>
      </c>
      <c r="B766" s="1" t="s">
        <v>38</v>
      </c>
      <c r="C766" s="1" t="s">
        <v>31</v>
      </c>
      <c r="D766" s="5" t="str">
        <f t="shared" si="98"/>
        <v>512</v>
      </c>
      <c r="E766" s="1" t="s">
        <v>41</v>
      </c>
      <c r="F766" s="1" t="s">
        <v>81</v>
      </c>
      <c r="I766">
        <v>201304</v>
      </c>
      <c r="J766" t="str">
        <f t="shared" si="99"/>
        <v>2013</v>
      </c>
      <c r="K766" s="2">
        <v>1263.5</v>
      </c>
      <c r="L766">
        <f t="shared" si="100"/>
        <v>0</v>
      </c>
      <c r="M766" s="2">
        <f t="shared" si="101"/>
        <v>1263.5</v>
      </c>
      <c r="N766">
        <f t="shared" si="102"/>
        <v>0</v>
      </c>
      <c r="O766">
        <f t="shared" si="103"/>
        <v>1263.5</v>
      </c>
      <c r="P766" s="2" t="str">
        <f t="shared" si="104"/>
        <v>5125623 - E W BROWN UNIT  32013</v>
      </c>
    </row>
    <row r="767" spans="1:16" x14ac:dyDescent="0.25">
      <c r="A767" s="1" t="s">
        <v>5</v>
      </c>
      <c r="B767" s="1" t="s">
        <v>38</v>
      </c>
      <c r="C767" s="1" t="s">
        <v>31</v>
      </c>
      <c r="D767" s="5" t="str">
        <f t="shared" si="98"/>
        <v>512</v>
      </c>
      <c r="E767" s="1" t="s">
        <v>41</v>
      </c>
      <c r="F767" s="1" t="s">
        <v>81</v>
      </c>
      <c r="I767">
        <v>201401</v>
      </c>
      <c r="J767" t="str">
        <f t="shared" si="99"/>
        <v>2014</v>
      </c>
      <c r="K767" s="2">
        <v>1677.94</v>
      </c>
      <c r="L767">
        <f t="shared" si="100"/>
        <v>0</v>
      </c>
      <c r="M767" s="2">
        <f t="shared" si="101"/>
        <v>1677.94</v>
      </c>
      <c r="N767">
        <f t="shared" si="102"/>
        <v>0</v>
      </c>
      <c r="O767">
        <f t="shared" si="103"/>
        <v>1677.94</v>
      </c>
      <c r="P767" s="2" t="str">
        <f t="shared" si="104"/>
        <v>5125623 - E W BROWN UNIT  32014</v>
      </c>
    </row>
    <row r="768" spans="1:16" x14ac:dyDescent="0.25">
      <c r="A768" s="1" t="s">
        <v>5</v>
      </c>
      <c r="B768" s="1" t="s">
        <v>38</v>
      </c>
      <c r="C768" s="1" t="s">
        <v>31</v>
      </c>
      <c r="D768" s="5" t="str">
        <f t="shared" si="98"/>
        <v>512</v>
      </c>
      <c r="E768" s="1" t="s">
        <v>41</v>
      </c>
      <c r="F768" s="1" t="s">
        <v>81</v>
      </c>
      <c r="I768">
        <v>201402</v>
      </c>
      <c r="J768" t="str">
        <f t="shared" si="99"/>
        <v>2014</v>
      </c>
      <c r="K768" s="2">
        <v>2599.33</v>
      </c>
      <c r="L768">
        <f t="shared" si="100"/>
        <v>0</v>
      </c>
      <c r="M768" s="2">
        <f t="shared" si="101"/>
        <v>2599.33</v>
      </c>
      <c r="N768">
        <f t="shared" si="102"/>
        <v>0</v>
      </c>
      <c r="O768">
        <f t="shared" si="103"/>
        <v>2599.33</v>
      </c>
      <c r="P768" s="2" t="str">
        <f t="shared" si="104"/>
        <v>5125623 - E W BROWN UNIT  32014</v>
      </c>
    </row>
    <row r="769" spans="1:16" x14ac:dyDescent="0.25">
      <c r="A769" s="1" t="s">
        <v>5</v>
      </c>
      <c r="B769" s="1" t="s">
        <v>38</v>
      </c>
      <c r="C769" s="1" t="s">
        <v>31</v>
      </c>
      <c r="D769" s="5" t="str">
        <f t="shared" si="98"/>
        <v>512</v>
      </c>
      <c r="E769" s="1" t="s">
        <v>41</v>
      </c>
      <c r="F769" s="1" t="s">
        <v>81</v>
      </c>
      <c r="I769">
        <v>201403</v>
      </c>
      <c r="J769" t="str">
        <f t="shared" si="99"/>
        <v>2014</v>
      </c>
      <c r="K769" s="2">
        <v>2158.8000000000002</v>
      </c>
      <c r="L769">
        <f t="shared" si="100"/>
        <v>0</v>
      </c>
      <c r="M769" s="2">
        <f t="shared" si="101"/>
        <v>2158.8000000000002</v>
      </c>
      <c r="N769">
        <f t="shared" si="102"/>
        <v>0</v>
      </c>
      <c r="O769">
        <f t="shared" si="103"/>
        <v>2158.8000000000002</v>
      </c>
      <c r="P769" s="2" t="str">
        <f t="shared" si="104"/>
        <v>5125623 - E W BROWN UNIT  32014</v>
      </c>
    </row>
    <row r="770" spans="1:16" x14ac:dyDescent="0.25">
      <c r="A770" s="1" t="s">
        <v>5</v>
      </c>
      <c r="B770" s="1" t="s">
        <v>38</v>
      </c>
      <c r="C770" s="1" t="s">
        <v>31</v>
      </c>
      <c r="D770" s="5" t="str">
        <f t="shared" si="98"/>
        <v>512</v>
      </c>
      <c r="E770" s="1" t="s">
        <v>41</v>
      </c>
      <c r="F770" s="1" t="s">
        <v>81</v>
      </c>
      <c r="I770">
        <v>201404</v>
      </c>
      <c r="J770" t="str">
        <f t="shared" si="99"/>
        <v>2014</v>
      </c>
      <c r="K770" s="2">
        <v>62793.57</v>
      </c>
      <c r="L770">
        <f t="shared" si="100"/>
        <v>0</v>
      </c>
      <c r="M770" s="2">
        <f t="shared" si="101"/>
        <v>62793.57</v>
      </c>
      <c r="N770">
        <f t="shared" si="102"/>
        <v>0</v>
      </c>
      <c r="O770">
        <f t="shared" si="103"/>
        <v>62793.57</v>
      </c>
      <c r="P770" s="2" t="str">
        <f t="shared" si="104"/>
        <v>5125623 - E W BROWN UNIT  32014</v>
      </c>
    </row>
    <row r="771" spans="1:16" x14ac:dyDescent="0.25">
      <c r="A771" s="1" t="s">
        <v>5</v>
      </c>
      <c r="B771" s="1" t="s">
        <v>38</v>
      </c>
      <c r="C771" s="1" t="s">
        <v>31</v>
      </c>
      <c r="D771" s="5" t="str">
        <f t="shared" si="98"/>
        <v>512</v>
      </c>
      <c r="E771" s="1" t="s">
        <v>41</v>
      </c>
      <c r="F771" s="1" t="s">
        <v>81</v>
      </c>
      <c r="I771">
        <v>201405</v>
      </c>
      <c r="J771" t="str">
        <f t="shared" si="99"/>
        <v>2014</v>
      </c>
      <c r="K771" s="2">
        <v>77445.14</v>
      </c>
      <c r="L771">
        <f t="shared" si="100"/>
        <v>0</v>
      </c>
      <c r="M771" s="2">
        <f t="shared" si="101"/>
        <v>77445.14</v>
      </c>
      <c r="N771">
        <f t="shared" si="102"/>
        <v>0</v>
      </c>
      <c r="O771">
        <f t="shared" si="103"/>
        <v>77445.14</v>
      </c>
      <c r="P771" s="2" t="str">
        <f t="shared" si="104"/>
        <v>5125623 - E W BROWN UNIT  32014</v>
      </c>
    </row>
    <row r="772" spans="1:16" x14ac:dyDescent="0.25">
      <c r="A772" s="1" t="s">
        <v>5</v>
      </c>
      <c r="B772" s="1" t="s">
        <v>38</v>
      </c>
      <c r="C772" s="1" t="s">
        <v>31</v>
      </c>
      <c r="D772" s="5" t="str">
        <f t="shared" si="98"/>
        <v>512</v>
      </c>
      <c r="E772" s="1" t="s">
        <v>41</v>
      </c>
      <c r="F772" s="1" t="s">
        <v>81</v>
      </c>
      <c r="I772">
        <v>201406</v>
      </c>
      <c r="J772" t="str">
        <f t="shared" si="99"/>
        <v>2014</v>
      </c>
      <c r="K772" s="2">
        <v>15615.85</v>
      </c>
      <c r="L772">
        <f t="shared" si="100"/>
        <v>0</v>
      </c>
      <c r="M772" s="2">
        <f t="shared" si="101"/>
        <v>15615.85</v>
      </c>
      <c r="N772">
        <f t="shared" si="102"/>
        <v>0</v>
      </c>
      <c r="O772">
        <f t="shared" si="103"/>
        <v>15615.85</v>
      </c>
      <c r="P772" s="2" t="str">
        <f t="shared" si="104"/>
        <v>5125623 - E W BROWN UNIT  32014</v>
      </c>
    </row>
    <row r="773" spans="1:16" x14ac:dyDescent="0.25">
      <c r="A773" s="1" t="s">
        <v>5</v>
      </c>
      <c r="B773" s="1" t="s">
        <v>38</v>
      </c>
      <c r="C773" s="1" t="s">
        <v>31</v>
      </c>
      <c r="D773" s="5" t="str">
        <f t="shared" si="98"/>
        <v>512</v>
      </c>
      <c r="E773" s="1" t="s">
        <v>41</v>
      </c>
      <c r="F773" s="1" t="s">
        <v>81</v>
      </c>
      <c r="I773">
        <v>201510</v>
      </c>
      <c r="J773" t="str">
        <f t="shared" si="99"/>
        <v>2015</v>
      </c>
      <c r="K773" s="2">
        <v>296.67</v>
      </c>
      <c r="L773">
        <f t="shared" si="100"/>
        <v>0</v>
      </c>
      <c r="M773" s="2">
        <f t="shared" si="101"/>
        <v>296.67</v>
      </c>
      <c r="N773">
        <f t="shared" si="102"/>
        <v>0</v>
      </c>
      <c r="O773">
        <f t="shared" si="103"/>
        <v>296.67</v>
      </c>
      <c r="P773" s="2" t="str">
        <f t="shared" si="104"/>
        <v>5125623 - E W BROWN UNIT  32015</v>
      </c>
    </row>
    <row r="774" spans="1:16" x14ac:dyDescent="0.25">
      <c r="A774" s="1" t="s">
        <v>5</v>
      </c>
      <c r="B774" s="1" t="s">
        <v>38</v>
      </c>
      <c r="C774" s="1" t="s">
        <v>31</v>
      </c>
      <c r="D774" s="5" t="str">
        <f t="shared" si="98"/>
        <v>512</v>
      </c>
      <c r="E774" s="1" t="s">
        <v>41</v>
      </c>
      <c r="F774" s="1" t="s">
        <v>81</v>
      </c>
      <c r="I774">
        <v>201511</v>
      </c>
      <c r="J774" t="str">
        <f t="shared" si="99"/>
        <v>2015</v>
      </c>
      <c r="K774" s="2">
        <v>21722.71</v>
      </c>
      <c r="L774">
        <f t="shared" si="100"/>
        <v>0</v>
      </c>
      <c r="M774" s="2">
        <f t="shared" si="101"/>
        <v>21722.71</v>
      </c>
      <c r="N774">
        <f t="shared" si="102"/>
        <v>0</v>
      </c>
      <c r="O774">
        <f t="shared" si="103"/>
        <v>21722.71</v>
      </c>
      <c r="P774" s="2" t="str">
        <f t="shared" si="104"/>
        <v>5125623 - E W BROWN UNIT  32015</v>
      </c>
    </row>
    <row r="775" spans="1:16" x14ac:dyDescent="0.25">
      <c r="A775" s="1" t="s">
        <v>5</v>
      </c>
      <c r="B775" s="1" t="s">
        <v>38</v>
      </c>
      <c r="C775" s="1" t="s">
        <v>31</v>
      </c>
      <c r="D775" s="5" t="str">
        <f t="shared" si="98"/>
        <v>512</v>
      </c>
      <c r="E775" s="1" t="s">
        <v>41</v>
      </c>
      <c r="F775" s="1" t="s">
        <v>81</v>
      </c>
      <c r="I775">
        <v>201512</v>
      </c>
      <c r="J775" t="str">
        <f t="shared" si="99"/>
        <v>2015</v>
      </c>
      <c r="K775" s="2">
        <v>486.64</v>
      </c>
      <c r="L775">
        <f t="shared" si="100"/>
        <v>0</v>
      </c>
      <c r="M775" s="2">
        <f t="shared" si="101"/>
        <v>486.64</v>
      </c>
      <c r="N775">
        <f t="shared" si="102"/>
        <v>0</v>
      </c>
      <c r="O775">
        <f t="shared" si="103"/>
        <v>486.64</v>
      </c>
      <c r="P775" s="2" t="str">
        <f t="shared" si="104"/>
        <v>5125623 - E W BROWN UNIT  32015</v>
      </c>
    </row>
    <row r="776" spans="1:16" x14ac:dyDescent="0.25">
      <c r="A776" s="1" t="s">
        <v>5</v>
      </c>
      <c r="B776" s="1" t="s">
        <v>38</v>
      </c>
      <c r="C776" s="1" t="s">
        <v>31</v>
      </c>
      <c r="D776" s="5" t="str">
        <f t="shared" si="98"/>
        <v>512</v>
      </c>
      <c r="E776" s="1" t="s">
        <v>41</v>
      </c>
      <c r="F776" s="1" t="s">
        <v>81</v>
      </c>
      <c r="I776">
        <v>201602</v>
      </c>
      <c r="J776" t="str">
        <f t="shared" si="99"/>
        <v>2016</v>
      </c>
      <c r="K776" s="2">
        <v>146.16</v>
      </c>
      <c r="L776">
        <f t="shared" si="100"/>
        <v>0</v>
      </c>
      <c r="M776" s="2">
        <f t="shared" si="101"/>
        <v>146.16</v>
      </c>
      <c r="N776">
        <f t="shared" si="102"/>
        <v>0</v>
      </c>
      <c r="O776">
        <f t="shared" si="103"/>
        <v>146.16</v>
      </c>
      <c r="P776" s="2" t="str">
        <f t="shared" si="104"/>
        <v>5125623 - E W BROWN UNIT  32016</v>
      </c>
    </row>
    <row r="777" spans="1:16" x14ac:dyDescent="0.25">
      <c r="A777" s="1" t="s">
        <v>5</v>
      </c>
      <c r="B777" s="1" t="s">
        <v>38</v>
      </c>
      <c r="C777" s="1" t="s">
        <v>31</v>
      </c>
      <c r="D777" s="5" t="str">
        <f t="shared" si="98"/>
        <v>512</v>
      </c>
      <c r="E777" s="1" t="s">
        <v>41</v>
      </c>
      <c r="F777" s="1" t="s">
        <v>81</v>
      </c>
      <c r="I777">
        <v>201603</v>
      </c>
      <c r="J777" t="str">
        <f t="shared" si="99"/>
        <v>2016</v>
      </c>
      <c r="K777" s="2">
        <v>67262.929999999993</v>
      </c>
      <c r="L777">
        <f t="shared" si="100"/>
        <v>0</v>
      </c>
      <c r="M777" s="2">
        <f t="shared" si="101"/>
        <v>67262.929999999993</v>
      </c>
      <c r="N777">
        <f t="shared" si="102"/>
        <v>0</v>
      </c>
      <c r="O777">
        <f t="shared" si="103"/>
        <v>67262.929999999993</v>
      </c>
      <c r="P777" s="2" t="str">
        <f t="shared" si="104"/>
        <v>5125623 - E W BROWN UNIT  32016</v>
      </c>
    </row>
    <row r="778" spans="1:16" x14ac:dyDescent="0.25">
      <c r="A778" s="1" t="s">
        <v>5</v>
      </c>
      <c r="B778" s="1" t="s">
        <v>38</v>
      </c>
      <c r="C778" s="1" t="s">
        <v>31</v>
      </c>
      <c r="D778" s="5" t="str">
        <f t="shared" si="98"/>
        <v>512</v>
      </c>
      <c r="E778" s="1" t="s">
        <v>41</v>
      </c>
      <c r="F778" s="1" t="s">
        <v>81</v>
      </c>
      <c r="I778">
        <v>201604</v>
      </c>
      <c r="J778" t="str">
        <f t="shared" si="99"/>
        <v>2016</v>
      </c>
      <c r="K778" s="2">
        <v>36043.760000000002</v>
      </c>
      <c r="L778">
        <f t="shared" si="100"/>
        <v>0</v>
      </c>
      <c r="M778" s="2">
        <f t="shared" si="101"/>
        <v>36043.760000000002</v>
      </c>
      <c r="N778">
        <f t="shared" si="102"/>
        <v>0</v>
      </c>
      <c r="O778">
        <f t="shared" si="103"/>
        <v>36043.760000000002</v>
      </c>
      <c r="P778" s="2" t="str">
        <f t="shared" si="104"/>
        <v>5125623 - E W BROWN UNIT  32016</v>
      </c>
    </row>
    <row r="779" spans="1:16" x14ac:dyDescent="0.25">
      <c r="A779" s="1" t="s">
        <v>5</v>
      </c>
      <c r="B779" s="1" t="s">
        <v>38</v>
      </c>
      <c r="C779" s="1" t="s">
        <v>31</v>
      </c>
      <c r="D779" s="5" t="str">
        <f t="shared" si="98"/>
        <v>512</v>
      </c>
      <c r="E779" s="1" t="s">
        <v>41</v>
      </c>
      <c r="F779" s="1" t="s">
        <v>81</v>
      </c>
      <c r="I779">
        <v>201607</v>
      </c>
      <c r="J779" t="str">
        <f t="shared" si="99"/>
        <v>2016</v>
      </c>
      <c r="K779" s="2">
        <v>11456.03</v>
      </c>
      <c r="L779">
        <f t="shared" si="100"/>
        <v>0</v>
      </c>
      <c r="M779" s="2">
        <f t="shared" si="101"/>
        <v>11456.03</v>
      </c>
      <c r="N779">
        <f t="shared" si="102"/>
        <v>0</v>
      </c>
      <c r="O779">
        <f t="shared" si="103"/>
        <v>11456.03</v>
      </c>
      <c r="P779" s="2" t="str">
        <f t="shared" si="104"/>
        <v>5125623 - E W BROWN UNIT  32016</v>
      </c>
    </row>
    <row r="780" spans="1:16" x14ac:dyDescent="0.25">
      <c r="A780" s="1" t="s">
        <v>5</v>
      </c>
      <c r="B780" s="1" t="s">
        <v>38</v>
      </c>
      <c r="C780" s="1" t="s">
        <v>23</v>
      </c>
      <c r="D780" s="5" t="str">
        <f t="shared" si="98"/>
        <v>512</v>
      </c>
      <c r="E780" s="1" t="s">
        <v>41</v>
      </c>
      <c r="F780" s="1" t="s">
        <v>81</v>
      </c>
      <c r="I780">
        <v>201511</v>
      </c>
      <c r="J780" t="str">
        <f t="shared" si="99"/>
        <v>2015</v>
      </c>
      <c r="K780" s="2">
        <v>533.91999999999996</v>
      </c>
      <c r="L780">
        <f t="shared" si="100"/>
        <v>0</v>
      </c>
      <c r="M780" s="2">
        <f t="shared" si="101"/>
        <v>533.91999999999996</v>
      </c>
      <c r="N780">
        <f t="shared" si="102"/>
        <v>0</v>
      </c>
      <c r="O780">
        <f t="shared" si="103"/>
        <v>533.91999999999996</v>
      </c>
      <c r="P780" s="2" t="str">
        <f t="shared" si="104"/>
        <v>5125623 - E W BROWN UNIT  32015</v>
      </c>
    </row>
    <row r="781" spans="1:16" x14ac:dyDescent="0.25">
      <c r="A781" s="1" t="s">
        <v>5</v>
      </c>
      <c r="B781" s="1" t="s">
        <v>38</v>
      </c>
      <c r="C781" s="1" t="s">
        <v>23</v>
      </c>
      <c r="D781" s="5" t="str">
        <f t="shared" si="98"/>
        <v>512</v>
      </c>
      <c r="E781" s="1" t="s">
        <v>41</v>
      </c>
      <c r="F781" s="1" t="s">
        <v>81</v>
      </c>
      <c r="I781">
        <v>201512</v>
      </c>
      <c r="J781" t="str">
        <f t="shared" si="99"/>
        <v>2015</v>
      </c>
      <c r="K781" s="2">
        <v>167.03</v>
      </c>
      <c r="L781">
        <f t="shared" si="100"/>
        <v>0</v>
      </c>
      <c r="M781" s="2">
        <f t="shared" si="101"/>
        <v>167.03</v>
      </c>
      <c r="N781">
        <f t="shared" si="102"/>
        <v>0</v>
      </c>
      <c r="O781">
        <f t="shared" si="103"/>
        <v>167.03</v>
      </c>
      <c r="P781" s="2" t="str">
        <f t="shared" si="104"/>
        <v>5125623 - E W BROWN UNIT  32015</v>
      </c>
    </row>
    <row r="782" spans="1:16" x14ac:dyDescent="0.25">
      <c r="A782" s="1" t="s">
        <v>5</v>
      </c>
      <c r="B782" s="1" t="s">
        <v>38</v>
      </c>
      <c r="C782" s="1" t="s">
        <v>12</v>
      </c>
      <c r="D782" s="5" t="str">
        <f t="shared" si="98"/>
        <v>513</v>
      </c>
      <c r="E782" s="1" t="s">
        <v>43</v>
      </c>
      <c r="F782" s="1" t="s">
        <v>81</v>
      </c>
      <c r="I782">
        <v>201203</v>
      </c>
      <c r="J782" t="str">
        <f t="shared" si="99"/>
        <v>2012</v>
      </c>
      <c r="K782" s="2">
        <v>2748.9</v>
      </c>
      <c r="L782">
        <f t="shared" si="100"/>
        <v>0</v>
      </c>
      <c r="M782" s="2">
        <f t="shared" si="101"/>
        <v>2748.9</v>
      </c>
      <c r="N782">
        <f t="shared" si="102"/>
        <v>0</v>
      </c>
      <c r="O782">
        <f t="shared" si="103"/>
        <v>2748.9</v>
      </c>
      <c r="P782" s="2" t="str">
        <f t="shared" si="104"/>
        <v>5135621 - E W BROWN UNIT  12012</v>
      </c>
    </row>
    <row r="783" spans="1:16" x14ac:dyDescent="0.25">
      <c r="A783" s="1" t="s">
        <v>5</v>
      </c>
      <c r="B783" s="1" t="s">
        <v>38</v>
      </c>
      <c r="C783" s="1" t="s">
        <v>12</v>
      </c>
      <c r="D783" s="5" t="str">
        <f t="shared" si="98"/>
        <v>513</v>
      </c>
      <c r="E783" s="1" t="s">
        <v>43</v>
      </c>
      <c r="F783" s="1" t="s">
        <v>81</v>
      </c>
      <c r="I783">
        <v>201207</v>
      </c>
      <c r="J783" t="str">
        <f t="shared" si="99"/>
        <v>2012</v>
      </c>
      <c r="K783" s="2">
        <v>3775.65</v>
      </c>
      <c r="L783">
        <f t="shared" si="100"/>
        <v>0</v>
      </c>
      <c r="M783" s="2">
        <f t="shared" si="101"/>
        <v>3775.65</v>
      </c>
      <c r="N783">
        <f t="shared" si="102"/>
        <v>0</v>
      </c>
      <c r="O783">
        <f t="shared" si="103"/>
        <v>3775.65</v>
      </c>
      <c r="P783" s="2" t="str">
        <f t="shared" si="104"/>
        <v>5135621 - E W BROWN UNIT  12012</v>
      </c>
    </row>
    <row r="784" spans="1:16" x14ac:dyDescent="0.25">
      <c r="A784" s="1" t="s">
        <v>5</v>
      </c>
      <c r="B784" s="1" t="s">
        <v>38</v>
      </c>
      <c r="C784" s="1" t="s">
        <v>12</v>
      </c>
      <c r="D784" s="5" t="str">
        <f t="shared" si="98"/>
        <v>513</v>
      </c>
      <c r="E784" s="1" t="s">
        <v>43</v>
      </c>
      <c r="F784" s="1" t="s">
        <v>81</v>
      </c>
      <c r="I784">
        <v>201208</v>
      </c>
      <c r="J784" t="str">
        <f t="shared" si="99"/>
        <v>2012</v>
      </c>
      <c r="K784" s="2">
        <v>417.9</v>
      </c>
      <c r="L784">
        <f t="shared" si="100"/>
        <v>0</v>
      </c>
      <c r="M784" s="2">
        <f t="shared" si="101"/>
        <v>417.9</v>
      </c>
      <c r="N784">
        <f t="shared" si="102"/>
        <v>0</v>
      </c>
      <c r="O784">
        <f t="shared" si="103"/>
        <v>417.9</v>
      </c>
      <c r="P784" s="2" t="str">
        <f t="shared" si="104"/>
        <v>5135621 - E W BROWN UNIT  12012</v>
      </c>
    </row>
    <row r="785" spans="1:16" x14ac:dyDescent="0.25">
      <c r="A785" s="1" t="s">
        <v>5</v>
      </c>
      <c r="B785" s="1" t="s">
        <v>38</v>
      </c>
      <c r="C785" s="1" t="s">
        <v>12</v>
      </c>
      <c r="D785" s="5" t="str">
        <f t="shared" si="98"/>
        <v>513</v>
      </c>
      <c r="E785" s="1" t="s">
        <v>43</v>
      </c>
      <c r="F785" s="1" t="s">
        <v>81</v>
      </c>
      <c r="I785">
        <v>201209</v>
      </c>
      <c r="J785" t="str">
        <f t="shared" si="99"/>
        <v>2012</v>
      </c>
      <c r="K785" s="2">
        <v>282.79000000000002</v>
      </c>
      <c r="L785">
        <f t="shared" si="100"/>
        <v>0</v>
      </c>
      <c r="M785" s="2">
        <f t="shared" si="101"/>
        <v>282.79000000000002</v>
      </c>
      <c r="N785">
        <f t="shared" si="102"/>
        <v>0</v>
      </c>
      <c r="O785">
        <f t="shared" si="103"/>
        <v>282.79000000000002</v>
      </c>
      <c r="P785" s="2" t="str">
        <f t="shared" si="104"/>
        <v>5135621 - E W BROWN UNIT  12012</v>
      </c>
    </row>
    <row r="786" spans="1:16" x14ac:dyDescent="0.25">
      <c r="A786" s="1" t="s">
        <v>5</v>
      </c>
      <c r="B786" s="1" t="s">
        <v>38</v>
      </c>
      <c r="C786" s="1" t="s">
        <v>12</v>
      </c>
      <c r="D786" s="5" t="str">
        <f t="shared" si="98"/>
        <v>513</v>
      </c>
      <c r="E786" s="1" t="s">
        <v>43</v>
      </c>
      <c r="F786" s="1" t="s">
        <v>81</v>
      </c>
      <c r="I786">
        <v>201210</v>
      </c>
      <c r="J786" t="str">
        <f t="shared" si="99"/>
        <v>2012</v>
      </c>
      <c r="K786" s="2">
        <v>106474.66</v>
      </c>
      <c r="L786">
        <f t="shared" si="100"/>
        <v>0</v>
      </c>
      <c r="M786" s="2">
        <f t="shared" si="101"/>
        <v>106474.66</v>
      </c>
      <c r="N786">
        <f t="shared" si="102"/>
        <v>0</v>
      </c>
      <c r="O786">
        <f t="shared" si="103"/>
        <v>106474.66</v>
      </c>
      <c r="P786" s="2" t="str">
        <f t="shared" si="104"/>
        <v>5135621 - E W BROWN UNIT  12012</v>
      </c>
    </row>
    <row r="787" spans="1:16" x14ac:dyDescent="0.25">
      <c r="A787" s="1" t="s">
        <v>5</v>
      </c>
      <c r="B787" s="1" t="s">
        <v>38</v>
      </c>
      <c r="C787" s="1" t="s">
        <v>12</v>
      </c>
      <c r="D787" s="5" t="str">
        <f t="shared" si="98"/>
        <v>513</v>
      </c>
      <c r="E787" s="1" t="s">
        <v>43</v>
      </c>
      <c r="F787" s="1" t="s">
        <v>81</v>
      </c>
      <c r="I787">
        <v>201211</v>
      </c>
      <c r="J787" t="str">
        <f t="shared" si="99"/>
        <v>2012</v>
      </c>
      <c r="K787" s="2">
        <v>26553.29</v>
      </c>
      <c r="L787">
        <f t="shared" si="100"/>
        <v>0</v>
      </c>
      <c r="M787" s="2">
        <f t="shared" si="101"/>
        <v>26553.29</v>
      </c>
      <c r="N787">
        <f t="shared" si="102"/>
        <v>0</v>
      </c>
      <c r="O787">
        <f t="shared" si="103"/>
        <v>26553.29</v>
      </c>
      <c r="P787" s="2" t="str">
        <f t="shared" si="104"/>
        <v>5135621 - E W BROWN UNIT  12012</v>
      </c>
    </row>
    <row r="788" spans="1:16" x14ac:dyDescent="0.25">
      <c r="A788" s="1" t="s">
        <v>5</v>
      </c>
      <c r="B788" s="1" t="s">
        <v>38</v>
      </c>
      <c r="C788" s="1" t="s">
        <v>12</v>
      </c>
      <c r="D788" s="5" t="str">
        <f t="shared" si="98"/>
        <v>513</v>
      </c>
      <c r="E788" s="1" t="s">
        <v>43</v>
      </c>
      <c r="F788" s="1" t="s">
        <v>81</v>
      </c>
      <c r="I788">
        <v>201212</v>
      </c>
      <c r="J788" t="str">
        <f t="shared" si="99"/>
        <v>2012</v>
      </c>
      <c r="K788" s="2">
        <v>-1820.8</v>
      </c>
      <c r="L788">
        <f t="shared" si="100"/>
        <v>0</v>
      </c>
      <c r="M788" s="2">
        <f t="shared" si="101"/>
        <v>-1820.8</v>
      </c>
      <c r="N788">
        <f t="shared" si="102"/>
        <v>0</v>
      </c>
      <c r="O788">
        <f t="shared" si="103"/>
        <v>-1820.8</v>
      </c>
      <c r="P788" s="2" t="str">
        <f t="shared" si="104"/>
        <v>5135621 - E W BROWN UNIT  12012</v>
      </c>
    </row>
    <row r="789" spans="1:16" x14ac:dyDescent="0.25">
      <c r="A789" s="1" t="s">
        <v>5</v>
      </c>
      <c r="B789" s="1" t="s">
        <v>38</v>
      </c>
      <c r="C789" s="1" t="s">
        <v>12</v>
      </c>
      <c r="D789" s="5" t="str">
        <f t="shared" si="98"/>
        <v>513</v>
      </c>
      <c r="E789" s="1" t="s">
        <v>43</v>
      </c>
      <c r="F789" s="1" t="s">
        <v>81</v>
      </c>
      <c r="I789">
        <v>201302</v>
      </c>
      <c r="J789" t="str">
        <f t="shared" si="99"/>
        <v>2013</v>
      </c>
      <c r="K789" s="2">
        <v>588.52</v>
      </c>
      <c r="L789">
        <f t="shared" si="100"/>
        <v>0</v>
      </c>
      <c r="M789" s="2">
        <f t="shared" si="101"/>
        <v>588.52</v>
      </c>
      <c r="N789">
        <f t="shared" si="102"/>
        <v>0</v>
      </c>
      <c r="O789">
        <f t="shared" si="103"/>
        <v>588.52</v>
      </c>
      <c r="P789" s="2" t="str">
        <f t="shared" si="104"/>
        <v>5135621 - E W BROWN UNIT  12013</v>
      </c>
    </row>
    <row r="790" spans="1:16" x14ac:dyDescent="0.25">
      <c r="A790" s="1" t="s">
        <v>5</v>
      </c>
      <c r="B790" s="1" t="s">
        <v>38</v>
      </c>
      <c r="C790" s="1" t="s">
        <v>12</v>
      </c>
      <c r="D790" s="5" t="str">
        <f t="shared" si="98"/>
        <v>513</v>
      </c>
      <c r="E790" s="1" t="s">
        <v>43</v>
      </c>
      <c r="F790" s="1" t="s">
        <v>81</v>
      </c>
      <c r="I790">
        <v>201303</v>
      </c>
      <c r="J790" t="str">
        <f t="shared" si="99"/>
        <v>2013</v>
      </c>
      <c r="K790" s="2">
        <v>17256.580000000002</v>
      </c>
      <c r="L790">
        <f t="shared" si="100"/>
        <v>0</v>
      </c>
      <c r="M790" s="2">
        <f t="shared" si="101"/>
        <v>17256.580000000002</v>
      </c>
      <c r="N790">
        <f t="shared" si="102"/>
        <v>0</v>
      </c>
      <c r="O790">
        <f t="shared" si="103"/>
        <v>17256.580000000002</v>
      </c>
      <c r="P790" s="2" t="str">
        <f t="shared" si="104"/>
        <v>5135621 - E W BROWN UNIT  12013</v>
      </c>
    </row>
    <row r="791" spans="1:16" x14ac:dyDescent="0.25">
      <c r="A791" s="1" t="s">
        <v>5</v>
      </c>
      <c r="B791" s="1" t="s">
        <v>38</v>
      </c>
      <c r="C791" s="1" t="s">
        <v>12</v>
      </c>
      <c r="D791" s="5" t="str">
        <f t="shared" si="98"/>
        <v>513</v>
      </c>
      <c r="E791" s="1" t="s">
        <v>43</v>
      </c>
      <c r="F791" s="1" t="s">
        <v>81</v>
      </c>
      <c r="I791">
        <v>201304</v>
      </c>
      <c r="J791" t="str">
        <f t="shared" si="99"/>
        <v>2013</v>
      </c>
      <c r="K791" s="2">
        <v>41755.129999999997</v>
      </c>
      <c r="L791">
        <f t="shared" si="100"/>
        <v>0</v>
      </c>
      <c r="M791" s="2">
        <f t="shared" si="101"/>
        <v>41755.129999999997</v>
      </c>
      <c r="N791">
        <f t="shared" si="102"/>
        <v>0</v>
      </c>
      <c r="O791">
        <f t="shared" si="103"/>
        <v>41755.129999999997</v>
      </c>
      <c r="P791" s="2" t="str">
        <f t="shared" si="104"/>
        <v>5135621 - E W BROWN UNIT  12013</v>
      </c>
    </row>
    <row r="792" spans="1:16" x14ac:dyDescent="0.25">
      <c r="A792" s="1" t="s">
        <v>5</v>
      </c>
      <c r="B792" s="1" t="s">
        <v>38</v>
      </c>
      <c r="C792" s="1" t="s">
        <v>12</v>
      </c>
      <c r="D792" s="5" t="str">
        <f t="shared" si="98"/>
        <v>513</v>
      </c>
      <c r="E792" s="1" t="s">
        <v>43</v>
      </c>
      <c r="F792" s="1" t="s">
        <v>81</v>
      </c>
      <c r="I792">
        <v>201305</v>
      </c>
      <c r="J792" t="str">
        <f t="shared" si="99"/>
        <v>2013</v>
      </c>
      <c r="K792" s="2">
        <v>-7982.88</v>
      </c>
      <c r="L792">
        <f t="shared" si="100"/>
        <v>0</v>
      </c>
      <c r="M792" s="2">
        <f t="shared" si="101"/>
        <v>-7982.88</v>
      </c>
      <c r="N792">
        <f t="shared" si="102"/>
        <v>0</v>
      </c>
      <c r="O792">
        <f t="shared" si="103"/>
        <v>-7982.88</v>
      </c>
      <c r="P792" s="2" t="str">
        <f t="shared" si="104"/>
        <v>5135621 - E W BROWN UNIT  12013</v>
      </c>
    </row>
    <row r="793" spans="1:16" x14ac:dyDescent="0.25">
      <c r="A793" s="1" t="s">
        <v>5</v>
      </c>
      <c r="B793" s="1" t="s">
        <v>38</v>
      </c>
      <c r="C793" s="1" t="s">
        <v>12</v>
      </c>
      <c r="D793" s="5" t="str">
        <f t="shared" si="98"/>
        <v>513</v>
      </c>
      <c r="E793" s="1" t="s">
        <v>43</v>
      </c>
      <c r="F793" s="1" t="s">
        <v>81</v>
      </c>
      <c r="I793">
        <v>201306</v>
      </c>
      <c r="J793" t="str">
        <f t="shared" si="99"/>
        <v>2013</v>
      </c>
      <c r="K793" s="2">
        <v>-6305.9</v>
      </c>
      <c r="L793">
        <f t="shared" si="100"/>
        <v>0</v>
      </c>
      <c r="M793" s="2">
        <f t="shared" si="101"/>
        <v>-6305.9</v>
      </c>
      <c r="N793">
        <f t="shared" si="102"/>
        <v>0</v>
      </c>
      <c r="O793">
        <f t="shared" si="103"/>
        <v>-6305.9</v>
      </c>
      <c r="P793" s="2" t="str">
        <f t="shared" si="104"/>
        <v>5135621 - E W BROWN UNIT  12013</v>
      </c>
    </row>
    <row r="794" spans="1:16" x14ac:dyDescent="0.25">
      <c r="A794" s="1" t="s">
        <v>5</v>
      </c>
      <c r="B794" s="1" t="s">
        <v>38</v>
      </c>
      <c r="C794" s="1" t="s">
        <v>12</v>
      </c>
      <c r="D794" s="5" t="str">
        <f t="shared" si="98"/>
        <v>513</v>
      </c>
      <c r="E794" s="1" t="s">
        <v>43</v>
      </c>
      <c r="F794" s="1" t="s">
        <v>81</v>
      </c>
      <c r="I794">
        <v>201402</v>
      </c>
      <c r="J794" t="str">
        <f t="shared" si="99"/>
        <v>2014</v>
      </c>
      <c r="K794" s="2">
        <v>299.06</v>
      </c>
      <c r="L794">
        <f t="shared" si="100"/>
        <v>0</v>
      </c>
      <c r="M794" s="2">
        <f t="shared" si="101"/>
        <v>299.06</v>
      </c>
      <c r="N794">
        <f t="shared" si="102"/>
        <v>0</v>
      </c>
      <c r="O794">
        <f t="shared" si="103"/>
        <v>299.06</v>
      </c>
      <c r="P794" s="2" t="str">
        <f t="shared" si="104"/>
        <v>5135621 - E W BROWN UNIT  12014</v>
      </c>
    </row>
    <row r="795" spans="1:16" x14ac:dyDescent="0.25">
      <c r="A795" s="1" t="s">
        <v>5</v>
      </c>
      <c r="B795" s="1" t="s">
        <v>38</v>
      </c>
      <c r="C795" s="1" t="s">
        <v>12</v>
      </c>
      <c r="D795" s="5" t="str">
        <f t="shared" si="98"/>
        <v>513</v>
      </c>
      <c r="E795" s="1" t="s">
        <v>43</v>
      </c>
      <c r="F795" s="1" t="s">
        <v>81</v>
      </c>
      <c r="I795">
        <v>201403</v>
      </c>
      <c r="J795" t="str">
        <f t="shared" si="99"/>
        <v>2014</v>
      </c>
      <c r="K795" s="2">
        <v>348.72</v>
      </c>
      <c r="L795">
        <f t="shared" si="100"/>
        <v>0</v>
      </c>
      <c r="M795" s="2">
        <f t="shared" si="101"/>
        <v>348.72</v>
      </c>
      <c r="N795">
        <f t="shared" si="102"/>
        <v>0</v>
      </c>
      <c r="O795">
        <f t="shared" si="103"/>
        <v>348.72</v>
      </c>
      <c r="P795" s="2" t="str">
        <f t="shared" si="104"/>
        <v>5135621 - E W BROWN UNIT  12014</v>
      </c>
    </row>
    <row r="796" spans="1:16" x14ac:dyDescent="0.25">
      <c r="A796" s="1" t="s">
        <v>5</v>
      </c>
      <c r="B796" s="1" t="s">
        <v>38</v>
      </c>
      <c r="C796" s="1" t="s">
        <v>12</v>
      </c>
      <c r="D796" s="5" t="str">
        <f t="shared" si="98"/>
        <v>513</v>
      </c>
      <c r="E796" s="1" t="s">
        <v>43</v>
      </c>
      <c r="F796" s="1" t="s">
        <v>81</v>
      </c>
      <c r="I796">
        <v>201404</v>
      </c>
      <c r="J796" t="str">
        <f t="shared" si="99"/>
        <v>2014</v>
      </c>
      <c r="K796" s="2">
        <v>21406.22</v>
      </c>
      <c r="L796">
        <f t="shared" si="100"/>
        <v>0</v>
      </c>
      <c r="M796" s="2">
        <f t="shared" si="101"/>
        <v>21406.22</v>
      </c>
      <c r="N796">
        <f t="shared" si="102"/>
        <v>0</v>
      </c>
      <c r="O796">
        <f t="shared" si="103"/>
        <v>21406.22</v>
      </c>
      <c r="P796" s="2" t="str">
        <f t="shared" si="104"/>
        <v>5135621 - E W BROWN UNIT  12014</v>
      </c>
    </row>
    <row r="797" spans="1:16" x14ac:dyDescent="0.25">
      <c r="A797" s="1" t="s">
        <v>5</v>
      </c>
      <c r="B797" s="1" t="s">
        <v>38</v>
      </c>
      <c r="C797" s="1" t="s">
        <v>12</v>
      </c>
      <c r="D797" s="5" t="str">
        <f t="shared" si="98"/>
        <v>513</v>
      </c>
      <c r="E797" s="1" t="s">
        <v>43</v>
      </c>
      <c r="F797" s="1" t="s">
        <v>81</v>
      </c>
      <c r="I797">
        <v>201405</v>
      </c>
      <c r="J797" t="str">
        <f t="shared" si="99"/>
        <v>2014</v>
      </c>
      <c r="K797" s="2">
        <v>2913.53</v>
      </c>
      <c r="L797">
        <f t="shared" si="100"/>
        <v>0</v>
      </c>
      <c r="M797" s="2">
        <f t="shared" si="101"/>
        <v>2913.53</v>
      </c>
      <c r="N797">
        <f t="shared" si="102"/>
        <v>0</v>
      </c>
      <c r="O797">
        <f t="shared" si="103"/>
        <v>2913.53</v>
      </c>
      <c r="P797" s="2" t="str">
        <f t="shared" si="104"/>
        <v>5135621 - E W BROWN UNIT  12014</v>
      </c>
    </row>
    <row r="798" spans="1:16" x14ac:dyDescent="0.25">
      <c r="A798" s="1" t="s">
        <v>5</v>
      </c>
      <c r="B798" s="1" t="s">
        <v>38</v>
      </c>
      <c r="C798" s="1" t="s">
        <v>12</v>
      </c>
      <c r="D798" s="5" t="str">
        <f t="shared" si="98"/>
        <v>513</v>
      </c>
      <c r="E798" s="1" t="s">
        <v>43</v>
      </c>
      <c r="F798" s="1" t="s">
        <v>81</v>
      </c>
      <c r="I798">
        <v>201406</v>
      </c>
      <c r="J798" t="str">
        <f t="shared" si="99"/>
        <v>2014</v>
      </c>
      <c r="K798" s="2">
        <v>6171</v>
      </c>
      <c r="L798">
        <f t="shared" si="100"/>
        <v>0</v>
      </c>
      <c r="M798" s="2">
        <f t="shared" si="101"/>
        <v>6171</v>
      </c>
      <c r="N798">
        <f t="shared" si="102"/>
        <v>0</v>
      </c>
      <c r="O798">
        <f t="shared" si="103"/>
        <v>6171</v>
      </c>
      <c r="P798" s="2" t="str">
        <f t="shared" si="104"/>
        <v>5135621 - E W BROWN UNIT  12014</v>
      </c>
    </row>
    <row r="799" spans="1:16" x14ac:dyDescent="0.25">
      <c r="A799" s="1" t="s">
        <v>5</v>
      </c>
      <c r="B799" s="1" t="s">
        <v>38</v>
      </c>
      <c r="C799" s="1" t="s">
        <v>12</v>
      </c>
      <c r="D799" s="5" t="str">
        <f t="shared" si="98"/>
        <v>513</v>
      </c>
      <c r="E799" s="1" t="s">
        <v>43</v>
      </c>
      <c r="F799" s="1" t="s">
        <v>81</v>
      </c>
      <c r="I799">
        <v>201501</v>
      </c>
      <c r="J799" t="str">
        <f t="shared" si="99"/>
        <v>2015</v>
      </c>
      <c r="K799" s="2">
        <v>1139.23</v>
      </c>
      <c r="L799">
        <f t="shared" si="100"/>
        <v>0</v>
      </c>
      <c r="M799" s="2">
        <f t="shared" si="101"/>
        <v>1139.23</v>
      </c>
      <c r="N799">
        <f t="shared" si="102"/>
        <v>0</v>
      </c>
      <c r="O799">
        <f t="shared" si="103"/>
        <v>1139.23</v>
      </c>
      <c r="P799" s="2" t="str">
        <f t="shared" si="104"/>
        <v>5135621 - E W BROWN UNIT  12015</v>
      </c>
    </row>
    <row r="800" spans="1:16" x14ac:dyDescent="0.25">
      <c r="A800" s="1" t="s">
        <v>5</v>
      </c>
      <c r="B800" s="1" t="s">
        <v>38</v>
      </c>
      <c r="C800" s="1" t="s">
        <v>12</v>
      </c>
      <c r="D800" s="5" t="str">
        <f t="shared" si="98"/>
        <v>513</v>
      </c>
      <c r="E800" s="1" t="s">
        <v>43</v>
      </c>
      <c r="F800" s="1" t="s">
        <v>81</v>
      </c>
      <c r="I800">
        <v>201502</v>
      </c>
      <c r="J800" t="str">
        <f t="shared" si="99"/>
        <v>2015</v>
      </c>
      <c r="K800" s="2">
        <v>344260.29</v>
      </c>
      <c r="L800">
        <f t="shared" si="100"/>
        <v>0</v>
      </c>
      <c r="M800" s="2">
        <f t="shared" si="101"/>
        <v>344260.29</v>
      </c>
      <c r="N800">
        <f t="shared" si="102"/>
        <v>0</v>
      </c>
      <c r="O800">
        <f t="shared" si="103"/>
        <v>344260.29</v>
      </c>
      <c r="P800" s="2" t="str">
        <f t="shared" si="104"/>
        <v>5135621 - E W BROWN UNIT  12015</v>
      </c>
    </row>
    <row r="801" spans="1:16" x14ac:dyDescent="0.25">
      <c r="A801" s="1" t="s">
        <v>5</v>
      </c>
      <c r="B801" s="1" t="s">
        <v>38</v>
      </c>
      <c r="C801" s="1" t="s">
        <v>12</v>
      </c>
      <c r="D801" s="5" t="str">
        <f t="shared" si="98"/>
        <v>513</v>
      </c>
      <c r="E801" s="1" t="s">
        <v>43</v>
      </c>
      <c r="F801" s="1" t="s">
        <v>81</v>
      </c>
      <c r="I801">
        <v>201503</v>
      </c>
      <c r="J801" t="str">
        <f t="shared" si="99"/>
        <v>2015</v>
      </c>
      <c r="K801" s="2">
        <v>1392735.06</v>
      </c>
      <c r="L801">
        <f t="shared" si="100"/>
        <v>0</v>
      </c>
      <c r="M801" s="2">
        <f t="shared" si="101"/>
        <v>1392735.06</v>
      </c>
      <c r="N801">
        <f t="shared" si="102"/>
        <v>0</v>
      </c>
      <c r="O801">
        <f t="shared" si="103"/>
        <v>1392735.06</v>
      </c>
      <c r="P801" s="2" t="str">
        <f t="shared" si="104"/>
        <v>5135621 - E W BROWN UNIT  12015</v>
      </c>
    </row>
    <row r="802" spans="1:16" x14ac:dyDescent="0.25">
      <c r="A802" s="1" t="s">
        <v>5</v>
      </c>
      <c r="B802" s="1" t="s">
        <v>38</v>
      </c>
      <c r="C802" s="1" t="s">
        <v>12</v>
      </c>
      <c r="D802" s="5" t="str">
        <f t="shared" si="98"/>
        <v>513</v>
      </c>
      <c r="E802" s="1" t="s">
        <v>43</v>
      </c>
      <c r="F802" s="1" t="s">
        <v>81</v>
      </c>
      <c r="I802">
        <v>201504</v>
      </c>
      <c r="J802" t="str">
        <f t="shared" si="99"/>
        <v>2015</v>
      </c>
      <c r="K802" s="2">
        <v>601915.11</v>
      </c>
      <c r="L802">
        <f t="shared" si="100"/>
        <v>0</v>
      </c>
      <c r="M802" s="2">
        <f t="shared" si="101"/>
        <v>601915.11</v>
      </c>
      <c r="N802">
        <f t="shared" si="102"/>
        <v>0</v>
      </c>
      <c r="O802">
        <f t="shared" si="103"/>
        <v>601915.11</v>
      </c>
      <c r="P802" s="2" t="str">
        <f t="shared" si="104"/>
        <v>5135621 - E W BROWN UNIT  12015</v>
      </c>
    </row>
    <row r="803" spans="1:16" x14ac:dyDescent="0.25">
      <c r="A803" s="1" t="s">
        <v>5</v>
      </c>
      <c r="B803" s="1" t="s">
        <v>38</v>
      </c>
      <c r="C803" s="1" t="s">
        <v>12</v>
      </c>
      <c r="D803" s="5" t="str">
        <f t="shared" si="98"/>
        <v>513</v>
      </c>
      <c r="E803" s="1" t="s">
        <v>43</v>
      </c>
      <c r="F803" s="1" t="s">
        <v>81</v>
      </c>
      <c r="I803">
        <v>201505</v>
      </c>
      <c r="J803" t="str">
        <f t="shared" si="99"/>
        <v>2015</v>
      </c>
      <c r="K803" s="2">
        <v>742398.06</v>
      </c>
      <c r="L803">
        <f t="shared" si="100"/>
        <v>0</v>
      </c>
      <c r="M803" s="2">
        <f t="shared" si="101"/>
        <v>742398.06</v>
      </c>
      <c r="N803">
        <f t="shared" si="102"/>
        <v>0</v>
      </c>
      <c r="O803">
        <f t="shared" si="103"/>
        <v>742398.06</v>
      </c>
      <c r="P803" s="2" t="str">
        <f t="shared" si="104"/>
        <v>5135621 - E W BROWN UNIT  12015</v>
      </c>
    </row>
    <row r="804" spans="1:16" x14ac:dyDescent="0.25">
      <c r="A804" s="1" t="s">
        <v>5</v>
      </c>
      <c r="B804" s="1" t="s">
        <v>38</v>
      </c>
      <c r="C804" s="1" t="s">
        <v>12</v>
      </c>
      <c r="D804" s="5" t="str">
        <f t="shared" si="98"/>
        <v>513</v>
      </c>
      <c r="E804" s="1" t="s">
        <v>43</v>
      </c>
      <c r="F804" s="1" t="s">
        <v>81</v>
      </c>
      <c r="I804">
        <v>201506</v>
      </c>
      <c r="J804" t="str">
        <f t="shared" si="99"/>
        <v>2015</v>
      </c>
      <c r="K804" s="2">
        <v>-288159.76</v>
      </c>
      <c r="L804">
        <f t="shared" si="100"/>
        <v>0</v>
      </c>
      <c r="M804" s="2">
        <f t="shared" si="101"/>
        <v>-288159.76</v>
      </c>
      <c r="N804">
        <f t="shared" si="102"/>
        <v>0</v>
      </c>
      <c r="O804">
        <f t="shared" si="103"/>
        <v>-288159.76</v>
      </c>
      <c r="P804" s="2" t="str">
        <f t="shared" si="104"/>
        <v>5135621 - E W BROWN UNIT  12015</v>
      </c>
    </row>
    <row r="805" spans="1:16" x14ac:dyDescent="0.25">
      <c r="A805" s="1" t="s">
        <v>5</v>
      </c>
      <c r="B805" s="1" t="s">
        <v>38</v>
      </c>
      <c r="C805" s="1" t="s">
        <v>12</v>
      </c>
      <c r="D805" s="5" t="str">
        <f t="shared" si="98"/>
        <v>513</v>
      </c>
      <c r="E805" s="1" t="s">
        <v>43</v>
      </c>
      <c r="F805" s="1" t="s">
        <v>81</v>
      </c>
      <c r="I805">
        <v>201507</v>
      </c>
      <c r="J805" t="str">
        <f t="shared" si="99"/>
        <v>2015</v>
      </c>
      <c r="K805" s="2">
        <v>283377.84000000003</v>
      </c>
      <c r="L805">
        <f t="shared" si="100"/>
        <v>0</v>
      </c>
      <c r="M805" s="2">
        <f t="shared" si="101"/>
        <v>283377.84000000003</v>
      </c>
      <c r="N805">
        <f t="shared" si="102"/>
        <v>0</v>
      </c>
      <c r="O805">
        <f t="shared" si="103"/>
        <v>283377.84000000003</v>
      </c>
      <c r="P805" s="2" t="str">
        <f t="shared" si="104"/>
        <v>5135621 - E W BROWN UNIT  12015</v>
      </c>
    </row>
    <row r="806" spans="1:16" x14ac:dyDescent="0.25">
      <c r="A806" s="1" t="s">
        <v>5</v>
      </c>
      <c r="B806" s="1" t="s">
        <v>38</v>
      </c>
      <c r="C806" s="1" t="s">
        <v>12</v>
      </c>
      <c r="D806" s="5" t="str">
        <f t="shared" si="98"/>
        <v>513</v>
      </c>
      <c r="E806" s="1" t="s">
        <v>43</v>
      </c>
      <c r="F806" s="1" t="s">
        <v>81</v>
      </c>
      <c r="I806">
        <v>201508</v>
      </c>
      <c r="J806" t="str">
        <f t="shared" si="99"/>
        <v>2015</v>
      </c>
      <c r="K806" s="2">
        <v>1260.83</v>
      </c>
      <c r="L806">
        <f t="shared" si="100"/>
        <v>0</v>
      </c>
      <c r="M806" s="2">
        <f t="shared" si="101"/>
        <v>1260.83</v>
      </c>
      <c r="N806">
        <f t="shared" si="102"/>
        <v>0</v>
      </c>
      <c r="O806">
        <f t="shared" si="103"/>
        <v>1260.83</v>
      </c>
      <c r="P806" s="2" t="str">
        <f t="shared" si="104"/>
        <v>5135621 - E W BROWN UNIT  12015</v>
      </c>
    </row>
    <row r="807" spans="1:16" x14ac:dyDescent="0.25">
      <c r="A807" s="1" t="s">
        <v>5</v>
      </c>
      <c r="B807" s="1" t="s">
        <v>38</v>
      </c>
      <c r="C807" s="1" t="s">
        <v>12</v>
      </c>
      <c r="D807" s="5" t="str">
        <f t="shared" si="98"/>
        <v>513</v>
      </c>
      <c r="E807" s="1" t="s">
        <v>43</v>
      </c>
      <c r="F807" s="1" t="s">
        <v>81</v>
      </c>
      <c r="I807">
        <v>201509</v>
      </c>
      <c r="J807" t="str">
        <f t="shared" si="99"/>
        <v>2015</v>
      </c>
      <c r="K807" s="2">
        <v>0</v>
      </c>
      <c r="L807">
        <f t="shared" si="100"/>
        <v>0</v>
      </c>
      <c r="M807" s="2">
        <f t="shared" si="101"/>
        <v>0</v>
      </c>
      <c r="N807">
        <f t="shared" si="102"/>
        <v>0</v>
      </c>
      <c r="O807">
        <f t="shared" si="103"/>
        <v>0</v>
      </c>
      <c r="P807" s="2" t="str">
        <f t="shared" si="104"/>
        <v>5135621 - E W BROWN UNIT  12015</v>
      </c>
    </row>
    <row r="808" spans="1:16" x14ac:dyDescent="0.25">
      <c r="A808" s="1" t="s">
        <v>5</v>
      </c>
      <c r="B808" s="1" t="s">
        <v>38</v>
      </c>
      <c r="C808" s="1" t="s">
        <v>12</v>
      </c>
      <c r="D808" s="5" t="str">
        <f t="shared" si="98"/>
        <v>513</v>
      </c>
      <c r="E808" s="1" t="s">
        <v>43</v>
      </c>
      <c r="F808" s="1" t="s">
        <v>81</v>
      </c>
      <c r="I808">
        <v>201510</v>
      </c>
      <c r="J808" t="str">
        <f t="shared" si="99"/>
        <v>2015</v>
      </c>
      <c r="K808" s="2">
        <v>123000</v>
      </c>
      <c r="L808">
        <f t="shared" si="100"/>
        <v>0</v>
      </c>
      <c r="M808" s="2">
        <f t="shared" si="101"/>
        <v>123000</v>
      </c>
      <c r="N808">
        <f t="shared" si="102"/>
        <v>0</v>
      </c>
      <c r="O808">
        <f t="shared" si="103"/>
        <v>123000</v>
      </c>
      <c r="P808" s="2" t="str">
        <f t="shared" si="104"/>
        <v>5135621 - E W BROWN UNIT  12015</v>
      </c>
    </row>
    <row r="809" spans="1:16" x14ac:dyDescent="0.25">
      <c r="A809" s="1" t="s">
        <v>5</v>
      </c>
      <c r="B809" s="1" t="s">
        <v>38</v>
      </c>
      <c r="C809" s="1" t="s">
        <v>12</v>
      </c>
      <c r="D809" s="5" t="str">
        <f t="shared" si="98"/>
        <v>513</v>
      </c>
      <c r="E809" s="1" t="s">
        <v>43</v>
      </c>
      <c r="F809" s="1" t="s">
        <v>81</v>
      </c>
      <c r="I809">
        <v>201511</v>
      </c>
      <c r="J809" t="str">
        <f t="shared" si="99"/>
        <v>2015</v>
      </c>
      <c r="K809" s="2">
        <v>0</v>
      </c>
      <c r="L809">
        <f t="shared" si="100"/>
        <v>0</v>
      </c>
      <c r="M809" s="2">
        <f t="shared" si="101"/>
        <v>0</v>
      </c>
      <c r="N809">
        <f t="shared" si="102"/>
        <v>0</v>
      </c>
      <c r="O809">
        <f t="shared" si="103"/>
        <v>0</v>
      </c>
      <c r="P809" s="2" t="str">
        <f t="shared" si="104"/>
        <v>5135621 - E W BROWN UNIT  12015</v>
      </c>
    </row>
    <row r="810" spans="1:16" x14ac:dyDescent="0.25">
      <c r="A810" s="1" t="s">
        <v>5</v>
      </c>
      <c r="B810" s="1" t="s">
        <v>38</v>
      </c>
      <c r="C810" s="1" t="s">
        <v>12</v>
      </c>
      <c r="D810" s="5" t="str">
        <f t="shared" si="98"/>
        <v>513</v>
      </c>
      <c r="E810" s="1" t="s">
        <v>43</v>
      </c>
      <c r="F810" s="1" t="s">
        <v>81</v>
      </c>
      <c r="I810">
        <v>201512</v>
      </c>
      <c r="J810" t="str">
        <f t="shared" si="99"/>
        <v>2015</v>
      </c>
      <c r="K810" s="2">
        <v>-2832</v>
      </c>
      <c r="L810">
        <f t="shared" si="100"/>
        <v>0</v>
      </c>
      <c r="M810" s="2">
        <f t="shared" si="101"/>
        <v>-2832</v>
      </c>
      <c r="N810">
        <f t="shared" si="102"/>
        <v>0</v>
      </c>
      <c r="O810">
        <f t="shared" si="103"/>
        <v>-2832</v>
      </c>
      <c r="P810" s="2" t="str">
        <f t="shared" si="104"/>
        <v>5135621 - E W BROWN UNIT  12015</v>
      </c>
    </row>
    <row r="811" spans="1:16" x14ac:dyDescent="0.25">
      <c r="A811" s="1" t="s">
        <v>5</v>
      </c>
      <c r="B811" s="1" t="s">
        <v>38</v>
      </c>
      <c r="C811" s="1" t="s">
        <v>12</v>
      </c>
      <c r="D811" s="5" t="str">
        <f t="shared" si="98"/>
        <v>513</v>
      </c>
      <c r="E811" s="1" t="s">
        <v>43</v>
      </c>
      <c r="F811" s="1" t="s">
        <v>81</v>
      </c>
      <c r="I811">
        <v>201601</v>
      </c>
      <c r="J811" t="str">
        <f t="shared" si="99"/>
        <v>2016</v>
      </c>
      <c r="K811" s="2">
        <v>-31913.68</v>
      </c>
      <c r="L811">
        <f t="shared" si="100"/>
        <v>0</v>
      </c>
      <c r="M811" s="2">
        <f t="shared" si="101"/>
        <v>-31913.68</v>
      </c>
      <c r="N811">
        <f t="shared" si="102"/>
        <v>0</v>
      </c>
      <c r="O811">
        <f t="shared" si="103"/>
        <v>-31913.68</v>
      </c>
      <c r="P811" s="2" t="str">
        <f t="shared" si="104"/>
        <v>5135621 - E W BROWN UNIT  12016</v>
      </c>
    </row>
    <row r="812" spans="1:16" x14ac:dyDescent="0.25">
      <c r="A812" s="1" t="s">
        <v>5</v>
      </c>
      <c r="B812" s="1" t="s">
        <v>38</v>
      </c>
      <c r="C812" s="1" t="s">
        <v>12</v>
      </c>
      <c r="D812" s="5" t="str">
        <f t="shared" si="98"/>
        <v>513</v>
      </c>
      <c r="E812" s="1" t="s">
        <v>43</v>
      </c>
      <c r="F812" s="1" t="s">
        <v>81</v>
      </c>
      <c r="I812">
        <v>201602</v>
      </c>
      <c r="J812" t="str">
        <f t="shared" si="99"/>
        <v>2016</v>
      </c>
      <c r="K812" s="2">
        <v>64631.32</v>
      </c>
      <c r="L812">
        <f t="shared" si="100"/>
        <v>0</v>
      </c>
      <c r="M812" s="2">
        <f t="shared" si="101"/>
        <v>64631.32</v>
      </c>
      <c r="N812">
        <f t="shared" si="102"/>
        <v>0</v>
      </c>
      <c r="O812">
        <f t="shared" si="103"/>
        <v>64631.32</v>
      </c>
      <c r="P812" s="2" t="str">
        <f t="shared" si="104"/>
        <v>5135621 - E W BROWN UNIT  12016</v>
      </c>
    </row>
    <row r="813" spans="1:16" x14ac:dyDescent="0.25">
      <c r="A813" s="1" t="s">
        <v>5</v>
      </c>
      <c r="B813" s="1" t="s">
        <v>38</v>
      </c>
      <c r="C813" s="1" t="s">
        <v>12</v>
      </c>
      <c r="D813" s="5" t="str">
        <f t="shared" si="98"/>
        <v>513</v>
      </c>
      <c r="E813" s="1" t="s">
        <v>43</v>
      </c>
      <c r="F813" s="1" t="s">
        <v>81</v>
      </c>
      <c r="I813">
        <v>201603</v>
      </c>
      <c r="J813" t="str">
        <f t="shared" si="99"/>
        <v>2016</v>
      </c>
      <c r="K813" s="2">
        <v>399848.25</v>
      </c>
      <c r="L813">
        <f t="shared" si="100"/>
        <v>0</v>
      </c>
      <c r="M813" s="2">
        <f t="shared" si="101"/>
        <v>399848.25</v>
      </c>
      <c r="N813">
        <f t="shared" si="102"/>
        <v>0</v>
      </c>
      <c r="O813">
        <f t="shared" si="103"/>
        <v>399848.25</v>
      </c>
      <c r="P813" s="2" t="str">
        <f t="shared" si="104"/>
        <v>5135621 - E W BROWN UNIT  12016</v>
      </c>
    </row>
    <row r="814" spans="1:16" x14ac:dyDescent="0.25">
      <c r="A814" s="1" t="s">
        <v>5</v>
      </c>
      <c r="B814" s="1" t="s">
        <v>38</v>
      </c>
      <c r="C814" s="1" t="s">
        <v>12</v>
      </c>
      <c r="D814" s="5" t="str">
        <f t="shared" si="98"/>
        <v>513</v>
      </c>
      <c r="E814" s="1" t="s">
        <v>43</v>
      </c>
      <c r="F814" s="1" t="s">
        <v>81</v>
      </c>
      <c r="I814">
        <v>201604</v>
      </c>
      <c r="J814" t="str">
        <f t="shared" si="99"/>
        <v>2016</v>
      </c>
      <c r="K814" s="2">
        <v>412998.87</v>
      </c>
      <c r="L814">
        <f t="shared" si="100"/>
        <v>0</v>
      </c>
      <c r="M814" s="2">
        <f t="shared" si="101"/>
        <v>412998.87</v>
      </c>
      <c r="N814">
        <f t="shared" si="102"/>
        <v>0</v>
      </c>
      <c r="O814">
        <f t="shared" si="103"/>
        <v>412998.87</v>
      </c>
      <c r="P814" s="2" t="str">
        <f t="shared" si="104"/>
        <v>5135621 - E W BROWN UNIT  12016</v>
      </c>
    </row>
    <row r="815" spans="1:16" x14ac:dyDescent="0.25">
      <c r="A815" s="1" t="s">
        <v>5</v>
      </c>
      <c r="B815" s="1" t="s">
        <v>38</v>
      </c>
      <c r="C815" s="1" t="s">
        <v>12</v>
      </c>
      <c r="D815" s="5" t="str">
        <f t="shared" si="98"/>
        <v>513</v>
      </c>
      <c r="E815" s="1" t="s">
        <v>43</v>
      </c>
      <c r="F815" s="1" t="s">
        <v>81</v>
      </c>
      <c r="I815">
        <v>201605</v>
      </c>
      <c r="J815" t="str">
        <f t="shared" si="99"/>
        <v>2016</v>
      </c>
      <c r="K815" s="2">
        <v>7038</v>
      </c>
      <c r="L815">
        <f t="shared" si="100"/>
        <v>0</v>
      </c>
      <c r="M815" s="2">
        <f t="shared" si="101"/>
        <v>7038</v>
      </c>
      <c r="N815">
        <f t="shared" si="102"/>
        <v>0</v>
      </c>
      <c r="O815">
        <f t="shared" si="103"/>
        <v>7038</v>
      </c>
      <c r="P815" s="2" t="str">
        <f t="shared" si="104"/>
        <v>5135621 - E W BROWN UNIT  12016</v>
      </c>
    </row>
    <row r="816" spans="1:16" x14ac:dyDescent="0.25">
      <c r="A816" s="1" t="s">
        <v>5</v>
      </c>
      <c r="B816" s="1" t="s">
        <v>38</v>
      </c>
      <c r="C816" s="1" t="s">
        <v>12</v>
      </c>
      <c r="D816" s="5" t="str">
        <f t="shared" si="98"/>
        <v>513</v>
      </c>
      <c r="E816" s="1" t="s">
        <v>43</v>
      </c>
      <c r="F816" s="1" t="s">
        <v>81</v>
      </c>
      <c r="I816">
        <v>201606</v>
      </c>
      <c r="J816" t="str">
        <f t="shared" si="99"/>
        <v>2016</v>
      </c>
      <c r="K816" s="2">
        <v>-3715.02</v>
      </c>
      <c r="L816">
        <f t="shared" si="100"/>
        <v>0</v>
      </c>
      <c r="M816" s="2">
        <f t="shared" si="101"/>
        <v>-3715.02</v>
      </c>
      <c r="N816">
        <f t="shared" si="102"/>
        <v>0</v>
      </c>
      <c r="O816">
        <f t="shared" si="103"/>
        <v>-3715.02</v>
      </c>
      <c r="P816" s="2" t="str">
        <f t="shared" si="104"/>
        <v>5135621 - E W BROWN UNIT  12016</v>
      </c>
    </row>
    <row r="817" spans="1:16" x14ac:dyDescent="0.25">
      <c r="A817" s="1" t="s">
        <v>5</v>
      </c>
      <c r="B817" s="1" t="s">
        <v>38</v>
      </c>
      <c r="C817" s="1" t="s">
        <v>12</v>
      </c>
      <c r="D817" s="5" t="str">
        <f t="shared" si="98"/>
        <v>513</v>
      </c>
      <c r="E817" s="1" t="s">
        <v>43</v>
      </c>
      <c r="F817" s="1" t="s">
        <v>81</v>
      </c>
      <c r="I817">
        <v>201607</v>
      </c>
      <c r="J817" t="str">
        <f t="shared" si="99"/>
        <v>2016</v>
      </c>
      <c r="K817" s="2">
        <v>0.69</v>
      </c>
      <c r="L817">
        <f t="shared" si="100"/>
        <v>0</v>
      </c>
      <c r="M817" s="2">
        <f t="shared" si="101"/>
        <v>0.69</v>
      </c>
      <c r="N817">
        <f t="shared" si="102"/>
        <v>0</v>
      </c>
      <c r="O817">
        <f t="shared" si="103"/>
        <v>0.69</v>
      </c>
      <c r="P817" s="2" t="str">
        <f t="shared" si="104"/>
        <v>5135621 - E W BROWN UNIT  12016</v>
      </c>
    </row>
    <row r="818" spans="1:16" x14ac:dyDescent="0.25">
      <c r="A818" s="1" t="s">
        <v>5</v>
      </c>
      <c r="B818" s="1" t="s">
        <v>38</v>
      </c>
      <c r="C818" s="1" t="s">
        <v>12</v>
      </c>
      <c r="D818" s="5" t="str">
        <f t="shared" si="98"/>
        <v>513</v>
      </c>
      <c r="E818" s="1" t="s">
        <v>43</v>
      </c>
      <c r="F818" s="1" t="s">
        <v>81</v>
      </c>
      <c r="I818">
        <v>201610</v>
      </c>
      <c r="J818" t="str">
        <f t="shared" si="99"/>
        <v>2016</v>
      </c>
      <c r="K818" s="2">
        <v>152.46</v>
      </c>
      <c r="L818">
        <f t="shared" si="100"/>
        <v>0</v>
      </c>
      <c r="M818" s="2">
        <f t="shared" si="101"/>
        <v>152.46</v>
      </c>
      <c r="N818">
        <f t="shared" si="102"/>
        <v>0</v>
      </c>
      <c r="O818">
        <f t="shared" si="103"/>
        <v>152.46</v>
      </c>
      <c r="P818" s="2" t="str">
        <f t="shared" si="104"/>
        <v>5135621 - E W BROWN UNIT  12016</v>
      </c>
    </row>
    <row r="819" spans="1:16" x14ac:dyDescent="0.25">
      <c r="A819" s="1" t="s">
        <v>5</v>
      </c>
      <c r="B819" s="1" t="s">
        <v>38</v>
      </c>
      <c r="C819" s="1" t="s">
        <v>12</v>
      </c>
      <c r="D819" s="5" t="str">
        <f t="shared" si="98"/>
        <v>513</v>
      </c>
      <c r="E819" s="1" t="s">
        <v>40</v>
      </c>
      <c r="F819" s="1" t="s">
        <v>81</v>
      </c>
      <c r="I819">
        <v>201201</v>
      </c>
      <c r="J819" t="str">
        <f t="shared" si="99"/>
        <v>2012</v>
      </c>
      <c r="K819" s="2">
        <v>0</v>
      </c>
      <c r="L819">
        <f t="shared" si="100"/>
        <v>0</v>
      </c>
      <c r="M819" s="2">
        <f t="shared" si="101"/>
        <v>0</v>
      </c>
      <c r="N819">
        <f t="shared" si="102"/>
        <v>0</v>
      </c>
      <c r="O819">
        <f t="shared" si="103"/>
        <v>0</v>
      </c>
      <c r="P819" s="2" t="str">
        <f t="shared" si="104"/>
        <v>5135622 - E W BROWN UNIT  22012</v>
      </c>
    </row>
    <row r="820" spans="1:16" x14ac:dyDescent="0.25">
      <c r="A820" s="1" t="s">
        <v>5</v>
      </c>
      <c r="B820" s="1" t="s">
        <v>38</v>
      </c>
      <c r="C820" s="1" t="s">
        <v>12</v>
      </c>
      <c r="D820" s="5" t="str">
        <f t="shared" si="98"/>
        <v>513</v>
      </c>
      <c r="E820" s="1" t="s">
        <v>40</v>
      </c>
      <c r="F820" s="1" t="s">
        <v>81</v>
      </c>
      <c r="I820">
        <v>201206</v>
      </c>
      <c r="J820" t="str">
        <f t="shared" si="99"/>
        <v>2012</v>
      </c>
      <c r="K820" s="2">
        <v>12852.61</v>
      </c>
      <c r="L820">
        <f t="shared" si="100"/>
        <v>0</v>
      </c>
      <c r="M820" s="2">
        <f t="shared" si="101"/>
        <v>12852.61</v>
      </c>
      <c r="N820">
        <f t="shared" si="102"/>
        <v>0</v>
      </c>
      <c r="O820">
        <f t="shared" si="103"/>
        <v>12852.61</v>
      </c>
      <c r="P820" s="2" t="str">
        <f t="shared" si="104"/>
        <v>5135622 - E W BROWN UNIT  22012</v>
      </c>
    </row>
    <row r="821" spans="1:16" x14ac:dyDescent="0.25">
      <c r="A821" s="1" t="s">
        <v>5</v>
      </c>
      <c r="B821" s="1" t="s">
        <v>38</v>
      </c>
      <c r="C821" s="1" t="s">
        <v>12</v>
      </c>
      <c r="D821" s="5" t="str">
        <f t="shared" si="98"/>
        <v>513</v>
      </c>
      <c r="E821" s="1" t="s">
        <v>40</v>
      </c>
      <c r="F821" s="1" t="s">
        <v>81</v>
      </c>
      <c r="I821">
        <v>201207</v>
      </c>
      <c r="J821" t="str">
        <f t="shared" si="99"/>
        <v>2012</v>
      </c>
      <c r="K821" s="2">
        <v>-18745.599999999999</v>
      </c>
      <c r="L821">
        <f t="shared" si="100"/>
        <v>0</v>
      </c>
      <c r="M821" s="2">
        <f t="shared" si="101"/>
        <v>-18745.599999999999</v>
      </c>
      <c r="N821">
        <f t="shared" si="102"/>
        <v>0</v>
      </c>
      <c r="O821">
        <f t="shared" si="103"/>
        <v>-18745.599999999999</v>
      </c>
      <c r="P821" s="2" t="str">
        <f t="shared" si="104"/>
        <v>5135622 - E W BROWN UNIT  22012</v>
      </c>
    </row>
    <row r="822" spans="1:16" x14ac:dyDescent="0.25">
      <c r="A822" s="1" t="s">
        <v>5</v>
      </c>
      <c r="B822" s="1" t="s">
        <v>38</v>
      </c>
      <c r="C822" s="1" t="s">
        <v>12</v>
      </c>
      <c r="D822" s="5" t="str">
        <f t="shared" ref="D822:D885" si="105">LEFT(C822,3)</f>
        <v>513</v>
      </c>
      <c r="E822" s="1" t="s">
        <v>40</v>
      </c>
      <c r="F822" s="1" t="s">
        <v>81</v>
      </c>
      <c r="I822">
        <v>201208</v>
      </c>
      <c r="J822" t="str">
        <f t="shared" ref="J822:J885" si="106">LEFT(I822,4)</f>
        <v>2012</v>
      </c>
      <c r="K822" s="2">
        <v>665.32</v>
      </c>
      <c r="L822">
        <f t="shared" ref="L822:L885" si="107">IF(LEFT(E822,4)="0311",(K822*-0.25),IF(LEFT(E822,4)="0321",(K822*-0.25),0))</f>
        <v>0</v>
      </c>
      <c r="M822" s="2">
        <f t="shared" ref="M822:M885" si="108">+K822+L822</f>
        <v>665.32</v>
      </c>
      <c r="N822">
        <f t="shared" ref="N822:N885" si="109">IF(F822="LGE",M822,0)+IF(F822="Joint",M822*G822,0)</f>
        <v>0</v>
      </c>
      <c r="O822">
        <f t="shared" ref="O822:O885" si="110">IF(F822="KU",M822,0)+IF(F822="Joint",M822*H822,0)</f>
        <v>665.32</v>
      </c>
      <c r="P822" s="2" t="str">
        <f t="shared" ref="P822:P885" si="111">D822&amp;E822&amp;J822</f>
        <v>5135622 - E W BROWN UNIT  22012</v>
      </c>
    </row>
    <row r="823" spans="1:16" x14ac:dyDescent="0.25">
      <c r="A823" s="1" t="s">
        <v>5</v>
      </c>
      <c r="B823" s="1" t="s">
        <v>38</v>
      </c>
      <c r="C823" s="1" t="s">
        <v>12</v>
      </c>
      <c r="D823" s="5" t="str">
        <f t="shared" si="105"/>
        <v>513</v>
      </c>
      <c r="E823" s="1" t="s">
        <v>40</v>
      </c>
      <c r="F823" s="1" t="s">
        <v>81</v>
      </c>
      <c r="I823">
        <v>201209</v>
      </c>
      <c r="J823" t="str">
        <f t="shared" si="106"/>
        <v>2012</v>
      </c>
      <c r="K823" s="2">
        <v>1286.45</v>
      </c>
      <c r="L823">
        <f t="shared" si="107"/>
        <v>0</v>
      </c>
      <c r="M823" s="2">
        <f t="shared" si="108"/>
        <v>1286.45</v>
      </c>
      <c r="N823">
        <f t="shared" si="109"/>
        <v>0</v>
      </c>
      <c r="O823">
        <f t="shared" si="110"/>
        <v>1286.45</v>
      </c>
      <c r="P823" s="2" t="str">
        <f t="shared" si="111"/>
        <v>5135622 - E W BROWN UNIT  22012</v>
      </c>
    </row>
    <row r="824" spans="1:16" x14ac:dyDescent="0.25">
      <c r="A824" s="1" t="s">
        <v>5</v>
      </c>
      <c r="B824" s="1" t="s">
        <v>38</v>
      </c>
      <c r="C824" s="1" t="s">
        <v>12</v>
      </c>
      <c r="D824" s="5" t="str">
        <f t="shared" si="105"/>
        <v>513</v>
      </c>
      <c r="E824" s="1" t="s">
        <v>40</v>
      </c>
      <c r="F824" s="1" t="s">
        <v>81</v>
      </c>
      <c r="I824">
        <v>201210</v>
      </c>
      <c r="J824" t="str">
        <f t="shared" si="106"/>
        <v>2012</v>
      </c>
      <c r="K824" s="2">
        <v>53947.5</v>
      </c>
      <c r="L824">
        <f t="shared" si="107"/>
        <v>0</v>
      </c>
      <c r="M824" s="2">
        <f t="shared" si="108"/>
        <v>53947.5</v>
      </c>
      <c r="N824">
        <f t="shared" si="109"/>
        <v>0</v>
      </c>
      <c r="O824">
        <f t="shared" si="110"/>
        <v>53947.5</v>
      </c>
      <c r="P824" s="2" t="str">
        <f t="shared" si="111"/>
        <v>5135622 - E W BROWN UNIT  22012</v>
      </c>
    </row>
    <row r="825" spans="1:16" x14ac:dyDescent="0.25">
      <c r="A825" s="1" t="s">
        <v>5</v>
      </c>
      <c r="B825" s="1" t="s">
        <v>38</v>
      </c>
      <c r="C825" s="1" t="s">
        <v>12</v>
      </c>
      <c r="D825" s="5" t="str">
        <f t="shared" si="105"/>
        <v>513</v>
      </c>
      <c r="E825" s="1" t="s">
        <v>40</v>
      </c>
      <c r="F825" s="1" t="s">
        <v>81</v>
      </c>
      <c r="I825">
        <v>201211</v>
      </c>
      <c r="J825" t="str">
        <f t="shared" si="106"/>
        <v>2012</v>
      </c>
      <c r="K825" s="2">
        <v>4697.51</v>
      </c>
      <c r="L825">
        <f t="shared" si="107"/>
        <v>0</v>
      </c>
      <c r="M825" s="2">
        <f t="shared" si="108"/>
        <v>4697.51</v>
      </c>
      <c r="N825">
        <f t="shared" si="109"/>
        <v>0</v>
      </c>
      <c r="O825">
        <f t="shared" si="110"/>
        <v>4697.51</v>
      </c>
      <c r="P825" s="2" t="str">
        <f t="shared" si="111"/>
        <v>5135622 - E W BROWN UNIT  22012</v>
      </c>
    </row>
    <row r="826" spans="1:16" x14ac:dyDescent="0.25">
      <c r="A826" s="1" t="s">
        <v>5</v>
      </c>
      <c r="B826" s="1" t="s">
        <v>38</v>
      </c>
      <c r="C826" s="1" t="s">
        <v>12</v>
      </c>
      <c r="D826" s="5" t="str">
        <f t="shared" si="105"/>
        <v>513</v>
      </c>
      <c r="E826" s="1" t="s">
        <v>40</v>
      </c>
      <c r="F826" s="1" t="s">
        <v>81</v>
      </c>
      <c r="I826">
        <v>201212</v>
      </c>
      <c r="J826" t="str">
        <f t="shared" si="106"/>
        <v>2012</v>
      </c>
      <c r="K826" s="2">
        <v>-20843</v>
      </c>
      <c r="L826">
        <f t="shared" si="107"/>
        <v>0</v>
      </c>
      <c r="M826" s="2">
        <f t="shared" si="108"/>
        <v>-20843</v>
      </c>
      <c r="N826">
        <f t="shared" si="109"/>
        <v>0</v>
      </c>
      <c r="O826">
        <f t="shared" si="110"/>
        <v>-20843</v>
      </c>
      <c r="P826" s="2" t="str">
        <f t="shared" si="111"/>
        <v>5135622 - E W BROWN UNIT  22012</v>
      </c>
    </row>
    <row r="827" spans="1:16" x14ac:dyDescent="0.25">
      <c r="A827" s="1" t="s">
        <v>5</v>
      </c>
      <c r="B827" s="1" t="s">
        <v>38</v>
      </c>
      <c r="C827" s="1" t="s">
        <v>12</v>
      </c>
      <c r="D827" s="5" t="str">
        <f t="shared" si="105"/>
        <v>513</v>
      </c>
      <c r="E827" s="1" t="s">
        <v>40</v>
      </c>
      <c r="F827" s="1" t="s">
        <v>81</v>
      </c>
      <c r="I827">
        <v>201303</v>
      </c>
      <c r="J827" t="str">
        <f t="shared" si="106"/>
        <v>2013</v>
      </c>
      <c r="K827" s="2">
        <v>711.83</v>
      </c>
      <c r="L827">
        <f t="shared" si="107"/>
        <v>0</v>
      </c>
      <c r="M827" s="2">
        <f t="shared" si="108"/>
        <v>711.83</v>
      </c>
      <c r="N827">
        <f t="shared" si="109"/>
        <v>0</v>
      </c>
      <c r="O827">
        <f t="shared" si="110"/>
        <v>711.83</v>
      </c>
      <c r="P827" s="2" t="str">
        <f t="shared" si="111"/>
        <v>5135622 - E W BROWN UNIT  22013</v>
      </c>
    </row>
    <row r="828" spans="1:16" x14ac:dyDescent="0.25">
      <c r="A828" s="1" t="s">
        <v>5</v>
      </c>
      <c r="B828" s="1" t="s">
        <v>38</v>
      </c>
      <c r="C828" s="1" t="s">
        <v>12</v>
      </c>
      <c r="D828" s="5" t="str">
        <f t="shared" si="105"/>
        <v>513</v>
      </c>
      <c r="E828" s="1" t="s">
        <v>40</v>
      </c>
      <c r="F828" s="1" t="s">
        <v>81</v>
      </c>
      <c r="I828">
        <v>201304</v>
      </c>
      <c r="J828" t="str">
        <f t="shared" si="106"/>
        <v>2013</v>
      </c>
      <c r="K828" s="2">
        <v>7662.73</v>
      </c>
      <c r="L828">
        <f t="shared" si="107"/>
        <v>0</v>
      </c>
      <c r="M828" s="2">
        <f t="shared" si="108"/>
        <v>7662.73</v>
      </c>
      <c r="N828">
        <f t="shared" si="109"/>
        <v>0</v>
      </c>
      <c r="O828">
        <f t="shared" si="110"/>
        <v>7662.73</v>
      </c>
      <c r="P828" s="2" t="str">
        <f t="shared" si="111"/>
        <v>5135622 - E W BROWN UNIT  22013</v>
      </c>
    </row>
    <row r="829" spans="1:16" x14ac:dyDescent="0.25">
      <c r="A829" s="1" t="s">
        <v>5</v>
      </c>
      <c r="B829" s="1" t="s">
        <v>38</v>
      </c>
      <c r="C829" s="1" t="s">
        <v>12</v>
      </c>
      <c r="D829" s="5" t="str">
        <f t="shared" si="105"/>
        <v>513</v>
      </c>
      <c r="E829" s="1" t="s">
        <v>40</v>
      </c>
      <c r="F829" s="1" t="s">
        <v>81</v>
      </c>
      <c r="I829">
        <v>201305</v>
      </c>
      <c r="J829" t="str">
        <f t="shared" si="106"/>
        <v>2013</v>
      </c>
      <c r="K829" s="2">
        <v>914.76</v>
      </c>
      <c r="L829">
        <f t="shared" si="107"/>
        <v>0</v>
      </c>
      <c r="M829" s="2">
        <f t="shared" si="108"/>
        <v>914.76</v>
      </c>
      <c r="N829">
        <f t="shared" si="109"/>
        <v>0</v>
      </c>
      <c r="O829">
        <f t="shared" si="110"/>
        <v>914.76</v>
      </c>
      <c r="P829" s="2" t="str">
        <f t="shared" si="111"/>
        <v>5135622 - E W BROWN UNIT  22013</v>
      </c>
    </row>
    <row r="830" spans="1:16" x14ac:dyDescent="0.25">
      <c r="A830" s="1" t="s">
        <v>5</v>
      </c>
      <c r="B830" s="1" t="s">
        <v>38</v>
      </c>
      <c r="C830" s="1" t="s">
        <v>12</v>
      </c>
      <c r="D830" s="5" t="str">
        <f t="shared" si="105"/>
        <v>513</v>
      </c>
      <c r="E830" s="1" t="s">
        <v>40</v>
      </c>
      <c r="F830" s="1" t="s">
        <v>81</v>
      </c>
      <c r="I830">
        <v>201306</v>
      </c>
      <c r="J830" t="str">
        <f t="shared" si="106"/>
        <v>2013</v>
      </c>
      <c r="K830" s="2">
        <v>3632.86</v>
      </c>
      <c r="L830">
        <f t="shared" si="107"/>
        <v>0</v>
      </c>
      <c r="M830" s="2">
        <f t="shared" si="108"/>
        <v>3632.86</v>
      </c>
      <c r="N830">
        <f t="shared" si="109"/>
        <v>0</v>
      </c>
      <c r="O830">
        <f t="shared" si="110"/>
        <v>3632.86</v>
      </c>
      <c r="P830" s="2" t="str">
        <f t="shared" si="111"/>
        <v>5135622 - E W BROWN UNIT  22013</v>
      </c>
    </row>
    <row r="831" spans="1:16" x14ac:dyDescent="0.25">
      <c r="A831" s="1" t="s">
        <v>5</v>
      </c>
      <c r="B831" s="1" t="s">
        <v>38</v>
      </c>
      <c r="C831" s="1" t="s">
        <v>12</v>
      </c>
      <c r="D831" s="5" t="str">
        <f t="shared" si="105"/>
        <v>513</v>
      </c>
      <c r="E831" s="1" t="s">
        <v>40</v>
      </c>
      <c r="F831" s="1" t="s">
        <v>81</v>
      </c>
      <c r="I831">
        <v>201307</v>
      </c>
      <c r="J831" t="str">
        <f t="shared" si="106"/>
        <v>2013</v>
      </c>
      <c r="K831" s="2">
        <v>0</v>
      </c>
      <c r="L831">
        <f t="shared" si="107"/>
        <v>0</v>
      </c>
      <c r="M831" s="2">
        <f t="shared" si="108"/>
        <v>0</v>
      </c>
      <c r="N831">
        <f t="shared" si="109"/>
        <v>0</v>
      </c>
      <c r="O831">
        <f t="shared" si="110"/>
        <v>0</v>
      </c>
      <c r="P831" s="2" t="str">
        <f t="shared" si="111"/>
        <v>5135622 - E W BROWN UNIT  22013</v>
      </c>
    </row>
    <row r="832" spans="1:16" x14ac:dyDescent="0.25">
      <c r="A832" s="1" t="s">
        <v>5</v>
      </c>
      <c r="B832" s="1" t="s">
        <v>38</v>
      </c>
      <c r="C832" s="1" t="s">
        <v>12</v>
      </c>
      <c r="D832" s="5" t="str">
        <f t="shared" si="105"/>
        <v>513</v>
      </c>
      <c r="E832" s="1" t="s">
        <v>40</v>
      </c>
      <c r="F832" s="1" t="s">
        <v>81</v>
      </c>
      <c r="I832">
        <v>201308</v>
      </c>
      <c r="J832" t="str">
        <f t="shared" si="106"/>
        <v>2013</v>
      </c>
      <c r="K832" s="2">
        <v>5255.64</v>
      </c>
      <c r="L832">
        <f t="shared" si="107"/>
        <v>0</v>
      </c>
      <c r="M832" s="2">
        <f t="shared" si="108"/>
        <v>5255.64</v>
      </c>
      <c r="N832">
        <f t="shared" si="109"/>
        <v>0</v>
      </c>
      <c r="O832">
        <f t="shared" si="110"/>
        <v>5255.64</v>
      </c>
      <c r="P832" s="2" t="str">
        <f t="shared" si="111"/>
        <v>5135622 - E W BROWN UNIT  22013</v>
      </c>
    </row>
    <row r="833" spans="1:16" x14ac:dyDescent="0.25">
      <c r="A833" s="1" t="s">
        <v>5</v>
      </c>
      <c r="B833" s="1" t="s">
        <v>38</v>
      </c>
      <c r="C833" s="1" t="s">
        <v>12</v>
      </c>
      <c r="D833" s="5" t="str">
        <f t="shared" si="105"/>
        <v>513</v>
      </c>
      <c r="E833" s="1" t="s">
        <v>40</v>
      </c>
      <c r="F833" s="1" t="s">
        <v>81</v>
      </c>
      <c r="I833">
        <v>201309</v>
      </c>
      <c r="J833" t="str">
        <f t="shared" si="106"/>
        <v>2013</v>
      </c>
      <c r="K833" s="2">
        <v>2046.11</v>
      </c>
      <c r="L833">
        <f t="shared" si="107"/>
        <v>0</v>
      </c>
      <c r="M833" s="2">
        <f t="shared" si="108"/>
        <v>2046.11</v>
      </c>
      <c r="N833">
        <f t="shared" si="109"/>
        <v>0</v>
      </c>
      <c r="O833">
        <f t="shared" si="110"/>
        <v>2046.11</v>
      </c>
      <c r="P833" s="2" t="str">
        <f t="shared" si="111"/>
        <v>5135622 - E W BROWN UNIT  22013</v>
      </c>
    </row>
    <row r="834" spans="1:16" x14ac:dyDescent="0.25">
      <c r="A834" s="1" t="s">
        <v>5</v>
      </c>
      <c r="B834" s="1" t="s">
        <v>38</v>
      </c>
      <c r="C834" s="1" t="s">
        <v>12</v>
      </c>
      <c r="D834" s="5" t="str">
        <f t="shared" si="105"/>
        <v>513</v>
      </c>
      <c r="E834" s="1" t="s">
        <v>40</v>
      </c>
      <c r="F834" s="1" t="s">
        <v>81</v>
      </c>
      <c r="I834">
        <v>201310</v>
      </c>
      <c r="J834" t="str">
        <f t="shared" si="106"/>
        <v>2013</v>
      </c>
      <c r="K834" s="2">
        <v>33487.79</v>
      </c>
      <c r="L834">
        <f t="shared" si="107"/>
        <v>0</v>
      </c>
      <c r="M834" s="2">
        <f t="shared" si="108"/>
        <v>33487.79</v>
      </c>
      <c r="N834">
        <f t="shared" si="109"/>
        <v>0</v>
      </c>
      <c r="O834">
        <f t="shared" si="110"/>
        <v>33487.79</v>
      </c>
      <c r="P834" s="2" t="str">
        <f t="shared" si="111"/>
        <v>5135622 - E W BROWN UNIT  22013</v>
      </c>
    </row>
    <row r="835" spans="1:16" x14ac:dyDescent="0.25">
      <c r="A835" s="1" t="s">
        <v>5</v>
      </c>
      <c r="B835" s="1" t="s">
        <v>38</v>
      </c>
      <c r="C835" s="1" t="s">
        <v>12</v>
      </c>
      <c r="D835" s="5" t="str">
        <f t="shared" si="105"/>
        <v>513</v>
      </c>
      <c r="E835" s="1" t="s">
        <v>40</v>
      </c>
      <c r="F835" s="1" t="s">
        <v>81</v>
      </c>
      <c r="I835">
        <v>201311</v>
      </c>
      <c r="J835" t="str">
        <f t="shared" si="106"/>
        <v>2013</v>
      </c>
      <c r="K835" s="2">
        <v>246894.86</v>
      </c>
      <c r="L835">
        <f t="shared" si="107"/>
        <v>0</v>
      </c>
      <c r="M835" s="2">
        <f t="shared" si="108"/>
        <v>246894.86</v>
      </c>
      <c r="N835">
        <f t="shared" si="109"/>
        <v>0</v>
      </c>
      <c r="O835">
        <f t="shared" si="110"/>
        <v>246894.86</v>
      </c>
      <c r="P835" s="2" t="str">
        <f t="shared" si="111"/>
        <v>5135622 - E W BROWN UNIT  22013</v>
      </c>
    </row>
    <row r="836" spans="1:16" x14ac:dyDescent="0.25">
      <c r="A836" s="1" t="s">
        <v>5</v>
      </c>
      <c r="B836" s="1" t="s">
        <v>38</v>
      </c>
      <c r="C836" s="1" t="s">
        <v>12</v>
      </c>
      <c r="D836" s="5" t="str">
        <f t="shared" si="105"/>
        <v>513</v>
      </c>
      <c r="E836" s="1" t="s">
        <v>40</v>
      </c>
      <c r="F836" s="1" t="s">
        <v>81</v>
      </c>
      <c r="I836">
        <v>201312</v>
      </c>
      <c r="J836" t="str">
        <f t="shared" si="106"/>
        <v>2013</v>
      </c>
      <c r="K836" s="2">
        <v>132657.13</v>
      </c>
      <c r="L836">
        <f t="shared" si="107"/>
        <v>0</v>
      </c>
      <c r="M836" s="2">
        <f t="shared" si="108"/>
        <v>132657.13</v>
      </c>
      <c r="N836">
        <f t="shared" si="109"/>
        <v>0</v>
      </c>
      <c r="O836">
        <f t="shared" si="110"/>
        <v>132657.13</v>
      </c>
      <c r="P836" s="2" t="str">
        <f t="shared" si="111"/>
        <v>5135622 - E W BROWN UNIT  22013</v>
      </c>
    </row>
    <row r="837" spans="1:16" x14ac:dyDescent="0.25">
      <c r="A837" s="1" t="s">
        <v>5</v>
      </c>
      <c r="B837" s="1" t="s">
        <v>38</v>
      </c>
      <c r="C837" s="1" t="s">
        <v>12</v>
      </c>
      <c r="D837" s="5" t="str">
        <f t="shared" si="105"/>
        <v>513</v>
      </c>
      <c r="E837" s="1" t="s">
        <v>40</v>
      </c>
      <c r="F837" s="1" t="s">
        <v>81</v>
      </c>
      <c r="I837">
        <v>201401</v>
      </c>
      <c r="J837" t="str">
        <f t="shared" si="106"/>
        <v>2014</v>
      </c>
      <c r="K837" s="2">
        <v>9330.31</v>
      </c>
      <c r="L837">
        <f t="shared" si="107"/>
        <v>0</v>
      </c>
      <c r="M837" s="2">
        <f t="shared" si="108"/>
        <v>9330.31</v>
      </c>
      <c r="N837">
        <f t="shared" si="109"/>
        <v>0</v>
      </c>
      <c r="O837">
        <f t="shared" si="110"/>
        <v>9330.31</v>
      </c>
      <c r="P837" s="2" t="str">
        <f t="shared" si="111"/>
        <v>5135622 - E W BROWN UNIT  22014</v>
      </c>
    </row>
    <row r="838" spans="1:16" x14ac:dyDescent="0.25">
      <c r="A838" s="1" t="s">
        <v>5</v>
      </c>
      <c r="B838" s="1" t="s">
        <v>38</v>
      </c>
      <c r="C838" s="1" t="s">
        <v>12</v>
      </c>
      <c r="D838" s="5" t="str">
        <f t="shared" si="105"/>
        <v>513</v>
      </c>
      <c r="E838" s="1" t="s">
        <v>40</v>
      </c>
      <c r="F838" s="1" t="s">
        <v>81</v>
      </c>
      <c r="I838">
        <v>201406</v>
      </c>
      <c r="J838" t="str">
        <f t="shared" si="106"/>
        <v>2014</v>
      </c>
      <c r="K838" s="2">
        <v>648.17999999999995</v>
      </c>
      <c r="L838">
        <f t="shared" si="107"/>
        <v>0</v>
      </c>
      <c r="M838" s="2">
        <f t="shared" si="108"/>
        <v>648.17999999999995</v>
      </c>
      <c r="N838">
        <f t="shared" si="109"/>
        <v>0</v>
      </c>
      <c r="O838">
        <f t="shared" si="110"/>
        <v>648.17999999999995</v>
      </c>
      <c r="P838" s="2" t="str">
        <f t="shared" si="111"/>
        <v>5135622 - E W BROWN UNIT  22014</v>
      </c>
    </row>
    <row r="839" spans="1:16" x14ac:dyDescent="0.25">
      <c r="A839" s="1" t="s">
        <v>5</v>
      </c>
      <c r="B839" s="1" t="s">
        <v>38</v>
      </c>
      <c r="C839" s="1" t="s">
        <v>12</v>
      </c>
      <c r="D839" s="5" t="str">
        <f t="shared" si="105"/>
        <v>513</v>
      </c>
      <c r="E839" s="1" t="s">
        <v>40</v>
      </c>
      <c r="F839" s="1" t="s">
        <v>81</v>
      </c>
      <c r="I839">
        <v>201408</v>
      </c>
      <c r="J839" t="str">
        <f t="shared" si="106"/>
        <v>2014</v>
      </c>
      <c r="K839" s="2">
        <v>48.93</v>
      </c>
      <c r="L839">
        <f t="shared" si="107"/>
        <v>0</v>
      </c>
      <c r="M839" s="2">
        <f t="shared" si="108"/>
        <v>48.93</v>
      </c>
      <c r="N839">
        <f t="shared" si="109"/>
        <v>0</v>
      </c>
      <c r="O839">
        <f t="shared" si="110"/>
        <v>48.93</v>
      </c>
      <c r="P839" s="2" t="str">
        <f t="shared" si="111"/>
        <v>5135622 - E W BROWN UNIT  22014</v>
      </c>
    </row>
    <row r="840" spans="1:16" x14ac:dyDescent="0.25">
      <c r="A840" s="1" t="s">
        <v>5</v>
      </c>
      <c r="B840" s="1" t="s">
        <v>38</v>
      </c>
      <c r="C840" s="1" t="s">
        <v>12</v>
      </c>
      <c r="D840" s="5" t="str">
        <f t="shared" si="105"/>
        <v>513</v>
      </c>
      <c r="E840" s="1" t="s">
        <v>40</v>
      </c>
      <c r="F840" s="1" t="s">
        <v>81</v>
      </c>
      <c r="I840">
        <v>201409</v>
      </c>
      <c r="J840" t="str">
        <f t="shared" si="106"/>
        <v>2014</v>
      </c>
      <c r="K840" s="2">
        <v>1861.07</v>
      </c>
      <c r="L840">
        <f t="shared" si="107"/>
        <v>0</v>
      </c>
      <c r="M840" s="2">
        <f t="shared" si="108"/>
        <v>1861.07</v>
      </c>
      <c r="N840">
        <f t="shared" si="109"/>
        <v>0</v>
      </c>
      <c r="O840">
        <f t="shared" si="110"/>
        <v>1861.07</v>
      </c>
      <c r="P840" s="2" t="str">
        <f t="shared" si="111"/>
        <v>5135622 - E W BROWN UNIT  22014</v>
      </c>
    </row>
    <row r="841" spans="1:16" x14ac:dyDescent="0.25">
      <c r="A841" s="1" t="s">
        <v>5</v>
      </c>
      <c r="B841" s="1" t="s">
        <v>38</v>
      </c>
      <c r="C841" s="1" t="s">
        <v>12</v>
      </c>
      <c r="D841" s="5" t="str">
        <f t="shared" si="105"/>
        <v>513</v>
      </c>
      <c r="E841" s="1" t="s">
        <v>40</v>
      </c>
      <c r="F841" s="1" t="s">
        <v>81</v>
      </c>
      <c r="I841">
        <v>201410</v>
      </c>
      <c r="J841" t="str">
        <f t="shared" si="106"/>
        <v>2014</v>
      </c>
      <c r="K841" s="2">
        <v>55393.81</v>
      </c>
      <c r="L841">
        <f t="shared" si="107"/>
        <v>0</v>
      </c>
      <c r="M841" s="2">
        <f t="shared" si="108"/>
        <v>55393.81</v>
      </c>
      <c r="N841">
        <f t="shared" si="109"/>
        <v>0</v>
      </c>
      <c r="O841">
        <f t="shared" si="110"/>
        <v>55393.81</v>
      </c>
      <c r="P841" s="2" t="str">
        <f t="shared" si="111"/>
        <v>5135622 - E W BROWN UNIT  22014</v>
      </c>
    </row>
    <row r="842" spans="1:16" x14ac:dyDescent="0.25">
      <c r="A842" s="1" t="s">
        <v>5</v>
      </c>
      <c r="B842" s="1" t="s">
        <v>38</v>
      </c>
      <c r="C842" s="1" t="s">
        <v>12</v>
      </c>
      <c r="D842" s="5" t="str">
        <f t="shared" si="105"/>
        <v>513</v>
      </c>
      <c r="E842" s="1" t="s">
        <v>40</v>
      </c>
      <c r="F842" s="1" t="s">
        <v>81</v>
      </c>
      <c r="I842">
        <v>201411</v>
      </c>
      <c r="J842" t="str">
        <f t="shared" si="106"/>
        <v>2014</v>
      </c>
      <c r="K842" s="2">
        <v>215077.21</v>
      </c>
      <c r="L842">
        <f t="shared" si="107"/>
        <v>0</v>
      </c>
      <c r="M842" s="2">
        <f t="shared" si="108"/>
        <v>215077.21</v>
      </c>
      <c r="N842">
        <f t="shared" si="109"/>
        <v>0</v>
      </c>
      <c r="O842">
        <f t="shared" si="110"/>
        <v>215077.21</v>
      </c>
      <c r="P842" s="2" t="str">
        <f t="shared" si="111"/>
        <v>5135622 - E W BROWN UNIT  22014</v>
      </c>
    </row>
    <row r="843" spans="1:16" x14ac:dyDescent="0.25">
      <c r="A843" s="1" t="s">
        <v>5</v>
      </c>
      <c r="B843" s="1" t="s">
        <v>38</v>
      </c>
      <c r="C843" s="1" t="s">
        <v>12</v>
      </c>
      <c r="D843" s="5" t="str">
        <f t="shared" si="105"/>
        <v>513</v>
      </c>
      <c r="E843" s="1" t="s">
        <v>40</v>
      </c>
      <c r="F843" s="1" t="s">
        <v>81</v>
      </c>
      <c r="I843">
        <v>201412</v>
      </c>
      <c r="J843" t="str">
        <f t="shared" si="106"/>
        <v>2014</v>
      </c>
      <c r="K843" s="2">
        <v>218145.16</v>
      </c>
      <c r="L843">
        <f t="shared" si="107"/>
        <v>0</v>
      </c>
      <c r="M843" s="2">
        <f t="shared" si="108"/>
        <v>218145.16</v>
      </c>
      <c r="N843">
        <f t="shared" si="109"/>
        <v>0</v>
      </c>
      <c r="O843">
        <f t="shared" si="110"/>
        <v>218145.16</v>
      </c>
      <c r="P843" s="2" t="str">
        <f t="shared" si="111"/>
        <v>5135622 - E W BROWN UNIT  22014</v>
      </c>
    </row>
    <row r="844" spans="1:16" x14ac:dyDescent="0.25">
      <c r="A844" s="1" t="s">
        <v>5</v>
      </c>
      <c r="B844" s="1" t="s">
        <v>38</v>
      </c>
      <c r="C844" s="1" t="s">
        <v>12</v>
      </c>
      <c r="D844" s="5" t="str">
        <f t="shared" si="105"/>
        <v>513</v>
      </c>
      <c r="E844" s="1" t="s">
        <v>40</v>
      </c>
      <c r="F844" s="1" t="s">
        <v>81</v>
      </c>
      <c r="I844">
        <v>201501</v>
      </c>
      <c r="J844" t="str">
        <f t="shared" si="106"/>
        <v>2015</v>
      </c>
      <c r="K844" s="2">
        <v>23544.57</v>
      </c>
      <c r="L844">
        <f t="shared" si="107"/>
        <v>0</v>
      </c>
      <c r="M844" s="2">
        <f t="shared" si="108"/>
        <v>23544.57</v>
      </c>
      <c r="N844">
        <f t="shared" si="109"/>
        <v>0</v>
      </c>
      <c r="O844">
        <f t="shared" si="110"/>
        <v>23544.57</v>
      </c>
      <c r="P844" s="2" t="str">
        <f t="shared" si="111"/>
        <v>5135622 - E W BROWN UNIT  22015</v>
      </c>
    </row>
    <row r="845" spans="1:16" x14ac:dyDescent="0.25">
      <c r="A845" s="1" t="s">
        <v>5</v>
      </c>
      <c r="B845" s="1" t="s">
        <v>38</v>
      </c>
      <c r="C845" s="1" t="s">
        <v>12</v>
      </c>
      <c r="D845" s="5" t="str">
        <f t="shared" si="105"/>
        <v>513</v>
      </c>
      <c r="E845" s="1" t="s">
        <v>40</v>
      </c>
      <c r="F845" s="1" t="s">
        <v>81</v>
      </c>
      <c r="I845">
        <v>201502</v>
      </c>
      <c r="J845" t="str">
        <f t="shared" si="106"/>
        <v>2015</v>
      </c>
      <c r="K845" s="2">
        <v>857.09</v>
      </c>
      <c r="L845">
        <f t="shared" si="107"/>
        <v>0</v>
      </c>
      <c r="M845" s="2">
        <f t="shared" si="108"/>
        <v>857.09</v>
      </c>
      <c r="N845">
        <f t="shared" si="109"/>
        <v>0</v>
      </c>
      <c r="O845">
        <f t="shared" si="110"/>
        <v>857.09</v>
      </c>
      <c r="P845" s="2" t="str">
        <f t="shared" si="111"/>
        <v>5135622 - E W BROWN UNIT  22015</v>
      </c>
    </row>
    <row r="846" spans="1:16" x14ac:dyDescent="0.25">
      <c r="A846" s="1" t="s">
        <v>5</v>
      </c>
      <c r="B846" s="1" t="s">
        <v>38</v>
      </c>
      <c r="C846" s="1" t="s">
        <v>12</v>
      </c>
      <c r="D846" s="5" t="str">
        <f t="shared" si="105"/>
        <v>513</v>
      </c>
      <c r="E846" s="1" t="s">
        <v>40</v>
      </c>
      <c r="F846" s="1" t="s">
        <v>81</v>
      </c>
      <c r="I846">
        <v>201509</v>
      </c>
      <c r="J846" t="str">
        <f t="shared" si="106"/>
        <v>2015</v>
      </c>
      <c r="K846" s="2">
        <v>194.61</v>
      </c>
      <c r="L846">
        <f t="shared" si="107"/>
        <v>0</v>
      </c>
      <c r="M846" s="2">
        <f t="shared" si="108"/>
        <v>194.61</v>
      </c>
      <c r="N846">
        <f t="shared" si="109"/>
        <v>0</v>
      </c>
      <c r="O846">
        <f t="shared" si="110"/>
        <v>194.61</v>
      </c>
      <c r="P846" s="2" t="str">
        <f t="shared" si="111"/>
        <v>5135622 - E W BROWN UNIT  22015</v>
      </c>
    </row>
    <row r="847" spans="1:16" x14ac:dyDescent="0.25">
      <c r="A847" s="1" t="s">
        <v>5</v>
      </c>
      <c r="B847" s="1" t="s">
        <v>38</v>
      </c>
      <c r="C847" s="1" t="s">
        <v>12</v>
      </c>
      <c r="D847" s="5" t="str">
        <f t="shared" si="105"/>
        <v>513</v>
      </c>
      <c r="E847" s="1" t="s">
        <v>40</v>
      </c>
      <c r="F847" s="1" t="s">
        <v>81</v>
      </c>
      <c r="I847">
        <v>201510</v>
      </c>
      <c r="J847" t="str">
        <f t="shared" si="106"/>
        <v>2015</v>
      </c>
      <c r="K847" s="2">
        <v>7118.42</v>
      </c>
      <c r="L847">
        <f t="shared" si="107"/>
        <v>0</v>
      </c>
      <c r="M847" s="2">
        <f t="shared" si="108"/>
        <v>7118.42</v>
      </c>
      <c r="N847">
        <f t="shared" si="109"/>
        <v>0</v>
      </c>
      <c r="O847">
        <f t="shared" si="110"/>
        <v>7118.42</v>
      </c>
      <c r="P847" s="2" t="str">
        <f t="shared" si="111"/>
        <v>5135622 - E W BROWN UNIT  22015</v>
      </c>
    </row>
    <row r="848" spans="1:16" x14ac:dyDescent="0.25">
      <c r="A848" s="1" t="s">
        <v>5</v>
      </c>
      <c r="B848" s="1" t="s">
        <v>38</v>
      </c>
      <c r="C848" s="1" t="s">
        <v>12</v>
      </c>
      <c r="D848" s="5" t="str">
        <f t="shared" si="105"/>
        <v>513</v>
      </c>
      <c r="E848" s="1" t="s">
        <v>40</v>
      </c>
      <c r="F848" s="1" t="s">
        <v>81</v>
      </c>
      <c r="I848">
        <v>201511</v>
      </c>
      <c r="J848" t="str">
        <f t="shared" si="106"/>
        <v>2015</v>
      </c>
      <c r="K848" s="2">
        <v>44809.06</v>
      </c>
      <c r="L848">
        <f t="shared" si="107"/>
        <v>0</v>
      </c>
      <c r="M848" s="2">
        <f t="shared" si="108"/>
        <v>44809.06</v>
      </c>
      <c r="N848">
        <f t="shared" si="109"/>
        <v>0</v>
      </c>
      <c r="O848">
        <f t="shared" si="110"/>
        <v>44809.06</v>
      </c>
      <c r="P848" s="2" t="str">
        <f t="shared" si="111"/>
        <v>5135622 - E W BROWN UNIT  22015</v>
      </c>
    </row>
    <row r="849" spans="1:16" x14ac:dyDescent="0.25">
      <c r="A849" s="1" t="s">
        <v>5</v>
      </c>
      <c r="B849" s="1" t="s">
        <v>38</v>
      </c>
      <c r="C849" s="1" t="s">
        <v>12</v>
      </c>
      <c r="D849" s="5" t="str">
        <f t="shared" si="105"/>
        <v>513</v>
      </c>
      <c r="E849" s="1" t="s">
        <v>40</v>
      </c>
      <c r="F849" s="1" t="s">
        <v>81</v>
      </c>
      <c r="I849">
        <v>201512</v>
      </c>
      <c r="J849" t="str">
        <f t="shared" si="106"/>
        <v>2015</v>
      </c>
      <c r="K849" s="2">
        <v>1944.7</v>
      </c>
      <c r="L849">
        <f t="shared" si="107"/>
        <v>0</v>
      </c>
      <c r="M849" s="2">
        <f t="shared" si="108"/>
        <v>1944.7</v>
      </c>
      <c r="N849">
        <f t="shared" si="109"/>
        <v>0</v>
      </c>
      <c r="O849">
        <f t="shared" si="110"/>
        <v>1944.7</v>
      </c>
      <c r="P849" s="2" t="str">
        <f t="shared" si="111"/>
        <v>5135622 - E W BROWN UNIT  22015</v>
      </c>
    </row>
    <row r="850" spans="1:16" x14ac:dyDescent="0.25">
      <c r="A850" s="1" t="s">
        <v>5</v>
      </c>
      <c r="B850" s="1" t="s">
        <v>38</v>
      </c>
      <c r="C850" s="1" t="s">
        <v>12</v>
      </c>
      <c r="D850" s="5" t="str">
        <f t="shared" si="105"/>
        <v>513</v>
      </c>
      <c r="E850" s="1" t="s">
        <v>40</v>
      </c>
      <c r="F850" s="1" t="s">
        <v>81</v>
      </c>
      <c r="I850">
        <v>201602</v>
      </c>
      <c r="J850" t="str">
        <f t="shared" si="106"/>
        <v>2016</v>
      </c>
      <c r="K850" s="2">
        <v>194.89</v>
      </c>
      <c r="L850">
        <f t="shared" si="107"/>
        <v>0</v>
      </c>
      <c r="M850" s="2">
        <f t="shared" si="108"/>
        <v>194.89</v>
      </c>
      <c r="N850">
        <f t="shared" si="109"/>
        <v>0</v>
      </c>
      <c r="O850">
        <f t="shared" si="110"/>
        <v>194.89</v>
      </c>
      <c r="P850" s="2" t="str">
        <f t="shared" si="111"/>
        <v>5135622 - E W BROWN UNIT  22016</v>
      </c>
    </row>
    <row r="851" spans="1:16" x14ac:dyDescent="0.25">
      <c r="A851" s="1" t="s">
        <v>5</v>
      </c>
      <c r="B851" s="1" t="s">
        <v>38</v>
      </c>
      <c r="C851" s="1" t="s">
        <v>12</v>
      </c>
      <c r="D851" s="5" t="str">
        <f t="shared" si="105"/>
        <v>513</v>
      </c>
      <c r="E851" s="1" t="s">
        <v>40</v>
      </c>
      <c r="F851" s="1" t="s">
        <v>81</v>
      </c>
      <c r="I851">
        <v>201603</v>
      </c>
      <c r="J851" t="str">
        <f t="shared" si="106"/>
        <v>2016</v>
      </c>
      <c r="K851" s="2">
        <v>11582.99</v>
      </c>
      <c r="L851">
        <f t="shared" si="107"/>
        <v>0</v>
      </c>
      <c r="M851" s="2">
        <f t="shared" si="108"/>
        <v>11582.99</v>
      </c>
      <c r="N851">
        <f t="shared" si="109"/>
        <v>0</v>
      </c>
      <c r="O851">
        <f t="shared" si="110"/>
        <v>11582.99</v>
      </c>
      <c r="P851" s="2" t="str">
        <f t="shared" si="111"/>
        <v>5135622 - E W BROWN UNIT  22016</v>
      </c>
    </row>
    <row r="852" spans="1:16" x14ac:dyDescent="0.25">
      <c r="A852" s="1" t="s">
        <v>5</v>
      </c>
      <c r="B852" s="1" t="s">
        <v>38</v>
      </c>
      <c r="C852" s="1" t="s">
        <v>12</v>
      </c>
      <c r="D852" s="5" t="str">
        <f t="shared" si="105"/>
        <v>513</v>
      </c>
      <c r="E852" s="1" t="s">
        <v>40</v>
      </c>
      <c r="F852" s="1" t="s">
        <v>81</v>
      </c>
      <c r="I852">
        <v>201604</v>
      </c>
      <c r="J852" t="str">
        <f t="shared" si="106"/>
        <v>2016</v>
      </c>
      <c r="K852" s="2">
        <v>3651.61</v>
      </c>
      <c r="L852">
        <f t="shared" si="107"/>
        <v>0</v>
      </c>
      <c r="M852" s="2">
        <f t="shared" si="108"/>
        <v>3651.61</v>
      </c>
      <c r="N852">
        <f t="shared" si="109"/>
        <v>0</v>
      </c>
      <c r="O852">
        <f t="shared" si="110"/>
        <v>3651.61</v>
      </c>
      <c r="P852" s="2" t="str">
        <f t="shared" si="111"/>
        <v>5135622 - E W BROWN UNIT  22016</v>
      </c>
    </row>
    <row r="853" spans="1:16" x14ac:dyDescent="0.25">
      <c r="A853" s="1" t="s">
        <v>5</v>
      </c>
      <c r="B853" s="1" t="s">
        <v>38</v>
      </c>
      <c r="C853" s="1" t="s">
        <v>12</v>
      </c>
      <c r="D853" s="5" t="str">
        <f t="shared" si="105"/>
        <v>513</v>
      </c>
      <c r="E853" s="1" t="s">
        <v>40</v>
      </c>
      <c r="F853" s="1" t="s">
        <v>81</v>
      </c>
      <c r="I853">
        <v>201605</v>
      </c>
      <c r="J853" t="str">
        <f t="shared" si="106"/>
        <v>2016</v>
      </c>
      <c r="K853" s="2">
        <v>-954.16</v>
      </c>
      <c r="L853">
        <f t="shared" si="107"/>
        <v>0</v>
      </c>
      <c r="M853" s="2">
        <f t="shared" si="108"/>
        <v>-954.16</v>
      </c>
      <c r="N853">
        <f t="shared" si="109"/>
        <v>0</v>
      </c>
      <c r="O853">
        <f t="shared" si="110"/>
        <v>-954.16</v>
      </c>
      <c r="P853" s="2" t="str">
        <f t="shared" si="111"/>
        <v>5135622 - E W BROWN UNIT  22016</v>
      </c>
    </row>
    <row r="854" spans="1:16" x14ac:dyDescent="0.25">
      <c r="A854" s="1" t="s">
        <v>5</v>
      </c>
      <c r="B854" s="1" t="s">
        <v>38</v>
      </c>
      <c r="C854" s="1" t="s">
        <v>12</v>
      </c>
      <c r="D854" s="5" t="str">
        <f t="shared" si="105"/>
        <v>513</v>
      </c>
      <c r="E854" s="1" t="s">
        <v>40</v>
      </c>
      <c r="F854" s="1" t="s">
        <v>81</v>
      </c>
      <c r="I854">
        <v>201607</v>
      </c>
      <c r="J854" t="str">
        <f t="shared" si="106"/>
        <v>2016</v>
      </c>
      <c r="K854" s="2">
        <v>14.32</v>
      </c>
      <c r="L854">
        <f t="shared" si="107"/>
        <v>0</v>
      </c>
      <c r="M854" s="2">
        <f t="shared" si="108"/>
        <v>14.32</v>
      </c>
      <c r="N854">
        <f t="shared" si="109"/>
        <v>0</v>
      </c>
      <c r="O854">
        <f t="shared" si="110"/>
        <v>14.32</v>
      </c>
      <c r="P854" s="2" t="str">
        <f t="shared" si="111"/>
        <v>5135622 - E W BROWN UNIT  22016</v>
      </c>
    </row>
    <row r="855" spans="1:16" x14ac:dyDescent="0.25">
      <c r="A855" s="1" t="s">
        <v>5</v>
      </c>
      <c r="B855" s="1" t="s">
        <v>38</v>
      </c>
      <c r="C855" s="1" t="s">
        <v>12</v>
      </c>
      <c r="D855" s="5" t="str">
        <f t="shared" si="105"/>
        <v>513</v>
      </c>
      <c r="E855" s="1" t="s">
        <v>40</v>
      </c>
      <c r="F855" s="1" t="s">
        <v>81</v>
      </c>
      <c r="I855">
        <v>201608</v>
      </c>
      <c r="J855" t="str">
        <f t="shared" si="106"/>
        <v>2016</v>
      </c>
      <c r="K855" s="2">
        <v>525.67999999999995</v>
      </c>
      <c r="L855">
        <f t="shared" si="107"/>
        <v>0</v>
      </c>
      <c r="M855" s="2">
        <f t="shared" si="108"/>
        <v>525.67999999999995</v>
      </c>
      <c r="N855">
        <f t="shared" si="109"/>
        <v>0</v>
      </c>
      <c r="O855">
        <f t="shared" si="110"/>
        <v>525.67999999999995</v>
      </c>
      <c r="P855" s="2" t="str">
        <f t="shared" si="111"/>
        <v>5135622 - E W BROWN UNIT  22016</v>
      </c>
    </row>
    <row r="856" spans="1:16" x14ac:dyDescent="0.25">
      <c r="A856" s="1" t="s">
        <v>5</v>
      </c>
      <c r="B856" s="1" t="s">
        <v>38</v>
      </c>
      <c r="C856" s="1" t="s">
        <v>12</v>
      </c>
      <c r="D856" s="5" t="str">
        <f t="shared" si="105"/>
        <v>513</v>
      </c>
      <c r="E856" s="1" t="s">
        <v>41</v>
      </c>
      <c r="F856" s="1" t="s">
        <v>81</v>
      </c>
      <c r="I856">
        <v>201202</v>
      </c>
      <c r="J856" t="str">
        <f t="shared" si="106"/>
        <v>2012</v>
      </c>
      <c r="K856" s="2">
        <v>16241.76</v>
      </c>
      <c r="L856">
        <f t="shared" si="107"/>
        <v>0</v>
      </c>
      <c r="M856" s="2">
        <f t="shared" si="108"/>
        <v>16241.76</v>
      </c>
      <c r="N856">
        <f t="shared" si="109"/>
        <v>0</v>
      </c>
      <c r="O856">
        <f t="shared" si="110"/>
        <v>16241.76</v>
      </c>
      <c r="P856" s="2" t="str">
        <f t="shared" si="111"/>
        <v>5135623 - E W BROWN UNIT  32012</v>
      </c>
    </row>
    <row r="857" spans="1:16" x14ac:dyDescent="0.25">
      <c r="A857" s="1" t="s">
        <v>5</v>
      </c>
      <c r="B857" s="1" t="s">
        <v>38</v>
      </c>
      <c r="C857" s="1" t="s">
        <v>12</v>
      </c>
      <c r="D857" s="5" t="str">
        <f t="shared" si="105"/>
        <v>513</v>
      </c>
      <c r="E857" s="1" t="s">
        <v>41</v>
      </c>
      <c r="F857" s="1" t="s">
        <v>81</v>
      </c>
      <c r="I857">
        <v>201203</v>
      </c>
      <c r="J857" t="str">
        <f t="shared" si="106"/>
        <v>2012</v>
      </c>
      <c r="K857" s="2">
        <v>14238.91</v>
      </c>
      <c r="L857">
        <f t="shared" si="107"/>
        <v>0</v>
      </c>
      <c r="M857" s="2">
        <f t="shared" si="108"/>
        <v>14238.91</v>
      </c>
      <c r="N857">
        <f t="shared" si="109"/>
        <v>0</v>
      </c>
      <c r="O857">
        <f t="shared" si="110"/>
        <v>14238.91</v>
      </c>
      <c r="P857" s="2" t="str">
        <f t="shared" si="111"/>
        <v>5135623 - E W BROWN UNIT  32012</v>
      </c>
    </row>
    <row r="858" spans="1:16" x14ac:dyDescent="0.25">
      <c r="A858" s="1" t="s">
        <v>5</v>
      </c>
      <c r="B858" s="1" t="s">
        <v>38</v>
      </c>
      <c r="C858" s="1" t="s">
        <v>12</v>
      </c>
      <c r="D858" s="5" t="str">
        <f t="shared" si="105"/>
        <v>513</v>
      </c>
      <c r="E858" s="1" t="s">
        <v>41</v>
      </c>
      <c r="F858" s="1" t="s">
        <v>81</v>
      </c>
      <c r="I858">
        <v>201204</v>
      </c>
      <c r="J858" t="str">
        <f t="shared" si="106"/>
        <v>2012</v>
      </c>
      <c r="K858" s="2">
        <v>287.62</v>
      </c>
      <c r="L858">
        <f t="shared" si="107"/>
        <v>0</v>
      </c>
      <c r="M858" s="2">
        <f t="shared" si="108"/>
        <v>287.62</v>
      </c>
      <c r="N858">
        <f t="shared" si="109"/>
        <v>0</v>
      </c>
      <c r="O858">
        <f t="shared" si="110"/>
        <v>287.62</v>
      </c>
      <c r="P858" s="2" t="str">
        <f t="shared" si="111"/>
        <v>5135623 - E W BROWN UNIT  32012</v>
      </c>
    </row>
    <row r="859" spans="1:16" x14ac:dyDescent="0.25">
      <c r="A859" s="1" t="s">
        <v>5</v>
      </c>
      <c r="B859" s="1" t="s">
        <v>38</v>
      </c>
      <c r="C859" s="1" t="s">
        <v>12</v>
      </c>
      <c r="D859" s="5" t="str">
        <f t="shared" si="105"/>
        <v>513</v>
      </c>
      <c r="E859" s="1" t="s">
        <v>41</v>
      </c>
      <c r="F859" s="1" t="s">
        <v>81</v>
      </c>
      <c r="I859">
        <v>201207</v>
      </c>
      <c r="J859" t="str">
        <f t="shared" si="106"/>
        <v>2012</v>
      </c>
      <c r="K859" s="2">
        <v>70503.55</v>
      </c>
      <c r="L859">
        <f t="shared" si="107"/>
        <v>0</v>
      </c>
      <c r="M859" s="2">
        <f t="shared" si="108"/>
        <v>70503.55</v>
      </c>
      <c r="N859">
        <f t="shared" si="109"/>
        <v>0</v>
      </c>
      <c r="O859">
        <f t="shared" si="110"/>
        <v>70503.55</v>
      </c>
      <c r="P859" s="2" t="str">
        <f t="shared" si="111"/>
        <v>5135623 - E W BROWN UNIT  32012</v>
      </c>
    </row>
    <row r="860" spans="1:16" x14ac:dyDescent="0.25">
      <c r="A860" s="1" t="s">
        <v>5</v>
      </c>
      <c r="B860" s="1" t="s">
        <v>38</v>
      </c>
      <c r="C860" s="1" t="s">
        <v>12</v>
      </c>
      <c r="D860" s="5" t="str">
        <f t="shared" si="105"/>
        <v>513</v>
      </c>
      <c r="E860" s="1" t="s">
        <v>41</v>
      </c>
      <c r="F860" s="1" t="s">
        <v>81</v>
      </c>
      <c r="I860">
        <v>201208</v>
      </c>
      <c r="J860" t="str">
        <f t="shared" si="106"/>
        <v>2012</v>
      </c>
      <c r="K860" s="2">
        <v>38082.6</v>
      </c>
      <c r="L860">
        <f t="shared" si="107"/>
        <v>0</v>
      </c>
      <c r="M860" s="2">
        <f t="shared" si="108"/>
        <v>38082.6</v>
      </c>
      <c r="N860">
        <f t="shared" si="109"/>
        <v>0</v>
      </c>
      <c r="O860">
        <f t="shared" si="110"/>
        <v>38082.6</v>
      </c>
      <c r="P860" s="2" t="str">
        <f t="shared" si="111"/>
        <v>5135623 - E W BROWN UNIT  32012</v>
      </c>
    </row>
    <row r="861" spans="1:16" x14ac:dyDescent="0.25">
      <c r="A861" s="1" t="s">
        <v>5</v>
      </c>
      <c r="B861" s="1" t="s">
        <v>38</v>
      </c>
      <c r="C861" s="1" t="s">
        <v>12</v>
      </c>
      <c r="D861" s="5" t="str">
        <f t="shared" si="105"/>
        <v>513</v>
      </c>
      <c r="E861" s="1" t="s">
        <v>41</v>
      </c>
      <c r="F861" s="1" t="s">
        <v>81</v>
      </c>
      <c r="I861">
        <v>201209</v>
      </c>
      <c r="J861" t="str">
        <f t="shared" si="106"/>
        <v>2012</v>
      </c>
      <c r="K861" s="2">
        <v>1469065.81</v>
      </c>
      <c r="L861">
        <f t="shared" si="107"/>
        <v>0</v>
      </c>
      <c r="M861" s="2">
        <f t="shared" si="108"/>
        <v>1469065.81</v>
      </c>
      <c r="N861">
        <f t="shared" si="109"/>
        <v>0</v>
      </c>
      <c r="O861">
        <f t="shared" si="110"/>
        <v>1469065.81</v>
      </c>
      <c r="P861" s="2" t="str">
        <f t="shared" si="111"/>
        <v>5135623 - E W BROWN UNIT  32012</v>
      </c>
    </row>
    <row r="862" spans="1:16" x14ac:dyDescent="0.25">
      <c r="A862" s="1" t="s">
        <v>5</v>
      </c>
      <c r="B862" s="1" t="s">
        <v>38</v>
      </c>
      <c r="C862" s="1" t="s">
        <v>12</v>
      </c>
      <c r="D862" s="5" t="str">
        <f t="shared" si="105"/>
        <v>513</v>
      </c>
      <c r="E862" s="1" t="s">
        <v>41</v>
      </c>
      <c r="F862" s="1" t="s">
        <v>81</v>
      </c>
      <c r="I862">
        <v>201210</v>
      </c>
      <c r="J862" t="str">
        <f t="shared" si="106"/>
        <v>2012</v>
      </c>
      <c r="K862" s="2">
        <v>2950242.39</v>
      </c>
      <c r="L862">
        <f t="shared" si="107"/>
        <v>0</v>
      </c>
      <c r="M862" s="2">
        <f t="shared" si="108"/>
        <v>2950242.39</v>
      </c>
      <c r="N862">
        <f t="shared" si="109"/>
        <v>0</v>
      </c>
      <c r="O862">
        <f t="shared" si="110"/>
        <v>2950242.39</v>
      </c>
      <c r="P862" s="2" t="str">
        <f t="shared" si="111"/>
        <v>5135623 - E W BROWN UNIT  32012</v>
      </c>
    </row>
    <row r="863" spans="1:16" x14ac:dyDescent="0.25">
      <c r="A863" s="1" t="s">
        <v>5</v>
      </c>
      <c r="B863" s="1" t="s">
        <v>38</v>
      </c>
      <c r="C863" s="1" t="s">
        <v>12</v>
      </c>
      <c r="D863" s="5" t="str">
        <f t="shared" si="105"/>
        <v>513</v>
      </c>
      <c r="E863" s="1" t="s">
        <v>41</v>
      </c>
      <c r="F863" s="1" t="s">
        <v>81</v>
      </c>
      <c r="I863">
        <v>201211</v>
      </c>
      <c r="J863" t="str">
        <f t="shared" si="106"/>
        <v>2012</v>
      </c>
      <c r="K863" s="2">
        <v>793345.95</v>
      </c>
      <c r="L863">
        <f t="shared" si="107"/>
        <v>0</v>
      </c>
      <c r="M863" s="2">
        <f t="shared" si="108"/>
        <v>793345.95</v>
      </c>
      <c r="N863">
        <f t="shared" si="109"/>
        <v>0</v>
      </c>
      <c r="O863">
        <f t="shared" si="110"/>
        <v>793345.95</v>
      </c>
      <c r="P863" s="2" t="str">
        <f t="shared" si="111"/>
        <v>5135623 - E W BROWN UNIT  32012</v>
      </c>
    </row>
    <row r="864" spans="1:16" x14ac:dyDescent="0.25">
      <c r="A864" s="1" t="s">
        <v>5</v>
      </c>
      <c r="B864" s="1" t="s">
        <v>38</v>
      </c>
      <c r="C864" s="1" t="s">
        <v>12</v>
      </c>
      <c r="D864" s="5" t="str">
        <f t="shared" si="105"/>
        <v>513</v>
      </c>
      <c r="E864" s="1" t="s">
        <v>41</v>
      </c>
      <c r="F864" s="1" t="s">
        <v>81</v>
      </c>
      <c r="I864">
        <v>201212</v>
      </c>
      <c r="J864" t="str">
        <f t="shared" si="106"/>
        <v>2012</v>
      </c>
      <c r="K864" s="2">
        <v>753520.49</v>
      </c>
      <c r="L864">
        <f t="shared" si="107"/>
        <v>0</v>
      </c>
      <c r="M864" s="2">
        <f t="shared" si="108"/>
        <v>753520.49</v>
      </c>
      <c r="N864">
        <f t="shared" si="109"/>
        <v>0</v>
      </c>
      <c r="O864">
        <f t="shared" si="110"/>
        <v>753520.49</v>
      </c>
      <c r="P864" s="2" t="str">
        <f t="shared" si="111"/>
        <v>5135623 - E W BROWN UNIT  32012</v>
      </c>
    </row>
    <row r="865" spans="1:16" x14ac:dyDescent="0.25">
      <c r="A865" s="1" t="s">
        <v>5</v>
      </c>
      <c r="B865" s="1" t="s">
        <v>38</v>
      </c>
      <c r="C865" s="1" t="s">
        <v>12</v>
      </c>
      <c r="D865" s="5" t="str">
        <f t="shared" si="105"/>
        <v>513</v>
      </c>
      <c r="E865" s="1" t="s">
        <v>41</v>
      </c>
      <c r="F865" s="1" t="s">
        <v>81</v>
      </c>
      <c r="I865">
        <v>201301</v>
      </c>
      <c r="J865" t="str">
        <f t="shared" si="106"/>
        <v>2013</v>
      </c>
      <c r="K865" s="2">
        <v>14583.03</v>
      </c>
      <c r="L865">
        <f t="shared" si="107"/>
        <v>0</v>
      </c>
      <c r="M865" s="2">
        <f t="shared" si="108"/>
        <v>14583.03</v>
      </c>
      <c r="N865">
        <f t="shared" si="109"/>
        <v>0</v>
      </c>
      <c r="O865">
        <f t="shared" si="110"/>
        <v>14583.03</v>
      </c>
      <c r="P865" s="2" t="str">
        <f t="shared" si="111"/>
        <v>5135623 - E W BROWN UNIT  32013</v>
      </c>
    </row>
    <row r="866" spans="1:16" x14ac:dyDescent="0.25">
      <c r="A866" s="1" t="s">
        <v>5</v>
      </c>
      <c r="B866" s="1" t="s">
        <v>38</v>
      </c>
      <c r="C866" s="1" t="s">
        <v>12</v>
      </c>
      <c r="D866" s="5" t="str">
        <f t="shared" si="105"/>
        <v>513</v>
      </c>
      <c r="E866" s="1" t="s">
        <v>41</v>
      </c>
      <c r="F866" s="1" t="s">
        <v>81</v>
      </c>
      <c r="I866">
        <v>201302</v>
      </c>
      <c r="J866" t="str">
        <f t="shared" si="106"/>
        <v>2013</v>
      </c>
      <c r="K866" s="2">
        <v>-22776.6</v>
      </c>
      <c r="L866">
        <f t="shared" si="107"/>
        <v>0</v>
      </c>
      <c r="M866" s="2">
        <f t="shared" si="108"/>
        <v>-22776.6</v>
      </c>
      <c r="N866">
        <f t="shared" si="109"/>
        <v>0</v>
      </c>
      <c r="O866">
        <f t="shared" si="110"/>
        <v>-22776.6</v>
      </c>
      <c r="P866" s="2" t="str">
        <f t="shared" si="111"/>
        <v>5135623 - E W BROWN UNIT  32013</v>
      </c>
    </row>
    <row r="867" spans="1:16" x14ac:dyDescent="0.25">
      <c r="A867" s="1" t="s">
        <v>5</v>
      </c>
      <c r="B867" s="1" t="s">
        <v>38</v>
      </c>
      <c r="C867" s="1" t="s">
        <v>12</v>
      </c>
      <c r="D867" s="5" t="str">
        <f t="shared" si="105"/>
        <v>513</v>
      </c>
      <c r="E867" s="1" t="s">
        <v>41</v>
      </c>
      <c r="F867" s="1" t="s">
        <v>81</v>
      </c>
      <c r="I867">
        <v>201303</v>
      </c>
      <c r="J867" t="str">
        <f t="shared" si="106"/>
        <v>2013</v>
      </c>
      <c r="K867" s="2">
        <v>58416.43</v>
      </c>
      <c r="L867">
        <f t="shared" si="107"/>
        <v>0</v>
      </c>
      <c r="M867" s="2">
        <f t="shared" si="108"/>
        <v>58416.43</v>
      </c>
      <c r="N867">
        <f t="shared" si="109"/>
        <v>0</v>
      </c>
      <c r="O867">
        <f t="shared" si="110"/>
        <v>58416.43</v>
      </c>
      <c r="P867" s="2" t="str">
        <f t="shared" si="111"/>
        <v>5135623 - E W BROWN UNIT  32013</v>
      </c>
    </row>
    <row r="868" spans="1:16" x14ac:dyDescent="0.25">
      <c r="A868" s="1" t="s">
        <v>5</v>
      </c>
      <c r="B868" s="1" t="s">
        <v>38</v>
      </c>
      <c r="C868" s="1" t="s">
        <v>12</v>
      </c>
      <c r="D868" s="5" t="str">
        <f t="shared" si="105"/>
        <v>513</v>
      </c>
      <c r="E868" s="1" t="s">
        <v>41</v>
      </c>
      <c r="F868" s="1" t="s">
        <v>81</v>
      </c>
      <c r="I868">
        <v>201304</v>
      </c>
      <c r="J868" t="str">
        <f t="shared" si="106"/>
        <v>2013</v>
      </c>
      <c r="K868" s="2">
        <v>12201.3</v>
      </c>
      <c r="L868">
        <f t="shared" si="107"/>
        <v>0</v>
      </c>
      <c r="M868" s="2">
        <f t="shared" si="108"/>
        <v>12201.3</v>
      </c>
      <c r="N868">
        <f t="shared" si="109"/>
        <v>0</v>
      </c>
      <c r="O868">
        <f t="shared" si="110"/>
        <v>12201.3</v>
      </c>
      <c r="P868" s="2" t="str">
        <f t="shared" si="111"/>
        <v>5135623 - E W BROWN UNIT  32013</v>
      </c>
    </row>
    <row r="869" spans="1:16" x14ac:dyDescent="0.25">
      <c r="A869" s="1" t="s">
        <v>5</v>
      </c>
      <c r="B869" s="1" t="s">
        <v>38</v>
      </c>
      <c r="C869" s="1" t="s">
        <v>12</v>
      </c>
      <c r="D869" s="5" t="str">
        <f t="shared" si="105"/>
        <v>513</v>
      </c>
      <c r="E869" s="1" t="s">
        <v>41</v>
      </c>
      <c r="F869" s="1" t="s">
        <v>81</v>
      </c>
      <c r="I869">
        <v>201305</v>
      </c>
      <c r="J869" t="str">
        <f t="shared" si="106"/>
        <v>2013</v>
      </c>
      <c r="K869" s="2">
        <v>289.48</v>
      </c>
      <c r="L869">
        <f t="shared" si="107"/>
        <v>0</v>
      </c>
      <c r="M869" s="2">
        <f t="shared" si="108"/>
        <v>289.48</v>
      </c>
      <c r="N869">
        <f t="shared" si="109"/>
        <v>0</v>
      </c>
      <c r="O869">
        <f t="shared" si="110"/>
        <v>289.48</v>
      </c>
      <c r="P869" s="2" t="str">
        <f t="shared" si="111"/>
        <v>5135623 - E W BROWN UNIT  32013</v>
      </c>
    </row>
    <row r="870" spans="1:16" x14ac:dyDescent="0.25">
      <c r="A870" s="1" t="s">
        <v>5</v>
      </c>
      <c r="B870" s="1" t="s">
        <v>38</v>
      </c>
      <c r="C870" s="1" t="s">
        <v>12</v>
      </c>
      <c r="D870" s="5" t="str">
        <f t="shared" si="105"/>
        <v>513</v>
      </c>
      <c r="E870" s="1" t="s">
        <v>41</v>
      </c>
      <c r="F870" s="1" t="s">
        <v>81</v>
      </c>
      <c r="I870">
        <v>201309</v>
      </c>
      <c r="J870" t="str">
        <f t="shared" si="106"/>
        <v>2013</v>
      </c>
      <c r="K870" s="2">
        <v>5406</v>
      </c>
      <c r="L870">
        <f t="shared" si="107"/>
        <v>0</v>
      </c>
      <c r="M870" s="2">
        <f t="shared" si="108"/>
        <v>5406</v>
      </c>
      <c r="N870">
        <f t="shared" si="109"/>
        <v>0</v>
      </c>
      <c r="O870">
        <f t="shared" si="110"/>
        <v>5406</v>
      </c>
      <c r="P870" s="2" t="str">
        <f t="shared" si="111"/>
        <v>5135623 - E W BROWN UNIT  32013</v>
      </c>
    </row>
    <row r="871" spans="1:16" x14ac:dyDescent="0.25">
      <c r="A871" s="1" t="s">
        <v>5</v>
      </c>
      <c r="B871" s="1" t="s">
        <v>38</v>
      </c>
      <c r="C871" s="1" t="s">
        <v>12</v>
      </c>
      <c r="D871" s="5" t="str">
        <f t="shared" si="105"/>
        <v>513</v>
      </c>
      <c r="E871" s="1" t="s">
        <v>41</v>
      </c>
      <c r="F871" s="1" t="s">
        <v>81</v>
      </c>
      <c r="I871">
        <v>201401</v>
      </c>
      <c r="J871" t="str">
        <f t="shared" si="106"/>
        <v>2014</v>
      </c>
      <c r="K871" s="2">
        <v>2898.38</v>
      </c>
      <c r="L871">
        <f t="shared" si="107"/>
        <v>0</v>
      </c>
      <c r="M871" s="2">
        <f t="shared" si="108"/>
        <v>2898.38</v>
      </c>
      <c r="N871">
        <f t="shared" si="109"/>
        <v>0</v>
      </c>
      <c r="O871">
        <f t="shared" si="110"/>
        <v>2898.38</v>
      </c>
      <c r="P871" s="2" t="str">
        <f t="shared" si="111"/>
        <v>5135623 - E W BROWN UNIT  32014</v>
      </c>
    </row>
    <row r="872" spans="1:16" x14ac:dyDescent="0.25">
      <c r="A872" s="1" t="s">
        <v>5</v>
      </c>
      <c r="B872" s="1" t="s">
        <v>38</v>
      </c>
      <c r="C872" s="1" t="s">
        <v>12</v>
      </c>
      <c r="D872" s="5" t="str">
        <f t="shared" si="105"/>
        <v>513</v>
      </c>
      <c r="E872" s="1" t="s">
        <v>41</v>
      </c>
      <c r="F872" s="1" t="s">
        <v>81</v>
      </c>
      <c r="I872">
        <v>201403</v>
      </c>
      <c r="J872" t="str">
        <f t="shared" si="106"/>
        <v>2014</v>
      </c>
      <c r="K872" s="2">
        <v>6861.72</v>
      </c>
      <c r="L872">
        <f t="shared" si="107"/>
        <v>0</v>
      </c>
      <c r="M872" s="2">
        <f t="shared" si="108"/>
        <v>6861.72</v>
      </c>
      <c r="N872">
        <f t="shared" si="109"/>
        <v>0</v>
      </c>
      <c r="O872">
        <f t="shared" si="110"/>
        <v>6861.72</v>
      </c>
      <c r="P872" s="2" t="str">
        <f t="shared" si="111"/>
        <v>5135623 - E W BROWN UNIT  32014</v>
      </c>
    </row>
    <row r="873" spans="1:16" x14ac:dyDescent="0.25">
      <c r="A873" s="1" t="s">
        <v>5</v>
      </c>
      <c r="B873" s="1" t="s">
        <v>38</v>
      </c>
      <c r="C873" s="1" t="s">
        <v>12</v>
      </c>
      <c r="D873" s="5" t="str">
        <f t="shared" si="105"/>
        <v>513</v>
      </c>
      <c r="E873" s="1" t="s">
        <v>41</v>
      </c>
      <c r="F873" s="1" t="s">
        <v>81</v>
      </c>
      <c r="I873">
        <v>201404</v>
      </c>
      <c r="J873" t="str">
        <f t="shared" si="106"/>
        <v>2014</v>
      </c>
      <c r="K873" s="2">
        <v>71031.240000000005</v>
      </c>
      <c r="L873">
        <f t="shared" si="107"/>
        <v>0</v>
      </c>
      <c r="M873" s="2">
        <f t="shared" si="108"/>
        <v>71031.240000000005</v>
      </c>
      <c r="N873">
        <f t="shared" si="109"/>
        <v>0</v>
      </c>
      <c r="O873">
        <f t="shared" si="110"/>
        <v>71031.240000000005</v>
      </c>
      <c r="P873" s="2" t="str">
        <f t="shared" si="111"/>
        <v>5135623 - E W BROWN UNIT  32014</v>
      </c>
    </row>
    <row r="874" spans="1:16" x14ac:dyDescent="0.25">
      <c r="A874" s="1" t="s">
        <v>5</v>
      </c>
      <c r="B874" s="1" t="s">
        <v>38</v>
      </c>
      <c r="C874" s="1" t="s">
        <v>12</v>
      </c>
      <c r="D874" s="5" t="str">
        <f t="shared" si="105"/>
        <v>513</v>
      </c>
      <c r="E874" s="1" t="s">
        <v>41</v>
      </c>
      <c r="F874" s="1" t="s">
        <v>81</v>
      </c>
      <c r="I874">
        <v>201405</v>
      </c>
      <c r="J874" t="str">
        <f t="shared" si="106"/>
        <v>2014</v>
      </c>
      <c r="K874" s="2">
        <v>20690.64</v>
      </c>
      <c r="L874">
        <f t="shared" si="107"/>
        <v>0</v>
      </c>
      <c r="M874" s="2">
        <f t="shared" si="108"/>
        <v>20690.64</v>
      </c>
      <c r="N874">
        <f t="shared" si="109"/>
        <v>0</v>
      </c>
      <c r="O874">
        <f t="shared" si="110"/>
        <v>20690.64</v>
      </c>
      <c r="P874" s="2" t="str">
        <f t="shared" si="111"/>
        <v>5135623 - E W BROWN UNIT  32014</v>
      </c>
    </row>
    <row r="875" spans="1:16" x14ac:dyDescent="0.25">
      <c r="A875" s="1" t="s">
        <v>5</v>
      </c>
      <c r="B875" s="1" t="s">
        <v>38</v>
      </c>
      <c r="C875" s="1" t="s">
        <v>12</v>
      </c>
      <c r="D875" s="5" t="str">
        <f t="shared" si="105"/>
        <v>513</v>
      </c>
      <c r="E875" s="1" t="s">
        <v>41</v>
      </c>
      <c r="F875" s="1" t="s">
        <v>81</v>
      </c>
      <c r="I875">
        <v>201409</v>
      </c>
      <c r="J875" t="str">
        <f t="shared" si="106"/>
        <v>2014</v>
      </c>
      <c r="K875" s="2">
        <v>1300.49</v>
      </c>
      <c r="L875">
        <f t="shared" si="107"/>
        <v>0</v>
      </c>
      <c r="M875" s="2">
        <f t="shared" si="108"/>
        <v>1300.49</v>
      </c>
      <c r="N875">
        <f t="shared" si="109"/>
        <v>0</v>
      </c>
      <c r="O875">
        <f t="shared" si="110"/>
        <v>1300.49</v>
      </c>
      <c r="P875" s="2" t="str">
        <f t="shared" si="111"/>
        <v>5135623 - E W BROWN UNIT  32014</v>
      </c>
    </row>
    <row r="876" spans="1:16" x14ac:dyDescent="0.25">
      <c r="A876" s="1" t="s">
        <v>5</v>
      </c>
      <c r="B876" s="1" t="s">
        <v>38</v>
      </c>
      <c r="C876" s="1" t="s">
        <v>12</v>
      </c>
      <c r="D876" s="5" t="str">
        <f t="shared" si="105"/>
        <v>513</v>
      </c>
      <c r="E876" s="1" t="s">
        <v>41</v>
      </c>
      <c r="F876" s="1" t="s">
        <v>81</v>
      </c>
      <c r="I876">
        <v>201410</v>
      </c>
      <c r="J876" t="str">
        <f t="shared" si="106"/>
        <v>2014</v>
      </c>
      <c r="K876" s="2">
        <v>243.56</v>
      </c>
      <c r="L876">
        <f t="shared" si="107"/>
        <v>0</v>
      </c>
      <c r="M876" s="2">
        <f t="shared" si="108"/>
        <v>243.56</v>
      </c>
      <c r="N876">
        <f t="shared" si="109"/>
        <v>0</v>
      </c>
      <c r="O876">
        <f t="shared" si="110"/>
        <v>243.56</v>
      </c>
      <c r="P876" s="2" t="str">
        <f t="shared" si="111"/>
        <v>5135623 - E W BROWN UNIT  32014</v>
      </c>
    </row>
    <row r="877" spans="1:16" x14ac:dyDescent="0.25">
      <c r="A877" s="1" t="s">
        <v>5</v>
      </c>
      <c r="B877" s="1" t="s">
        <v>38</v>
      </c>
      <c r="C877" s="1" t="s">
        <v>12</v>
      </c>
      <c r="D877" s="5" t="str">
        <f t="shared" si="105"/>
        <v>513</v>
      </c>
      <c r="E877" s="1" t="s">
        <v>41</v>
      </c>
      <c r="F877" s="1" t="s">
        <v>81</v>
      </c>
      <c r="I877">
        <v>201502</v>
      </c>
      <c r="J877" t="str">
        <f t="shared" si="106"/>
        <v>2015</v>
      </c>
      <c r="K877" s="2">
        <v>2911.85</v>
      </c>
      <c r="L877">
        <f t="shared" si="107"/>
        <v>0</v>
      </c>
      <c r="M877" s="2">
        <f t="shared" si="108"/>
        <v>2911.85</v>
      </c>
      <c r="N877">
        <f t="shared" si="109"/>
        <v>0</v>
      </c>
      <c r="O877">
        <f t="shared" si="110"/>
        <v>2911.85</v>
      </c>
      <c r="P877" s="2" t="str">
        <f t="shared" si="111"/>
        <v>5135623 - E W BROWN UNIT  32015</v>
      </c>
    </row>
    <row r="878" spans="1:16" x14ac:dyDescent="0.25">
      <c r="A878" s="1" t="s">
        <v>5</v>
      </c>
      <c r="B878" s="1" t="s">
        <v>38</v>
      </c>
      <c r="C878" s="1" t="s">
        <v>12</v>
      </c>
      <c r="D878" s="5" t="str">
        <f t="shared" si="105"/>
        <v>513</v>
      </c>
      <c r="E878" s="1" t="s">
        <v>41</v>
      </c>
      <c r="F878" s="1" t="s">
        <v>81</v>
      </c>
      <c r="I878">
        <v>201503</v>
      </c>
      <c r="J878" t="str">
        <f t="shared" si="106"/>
        <v>2015</v>
      </c>
      <c r="K878" s="2">
        <v>81777.53</v>
      </c>
      <c r="L878">
        <f t="shared" si="107"/>
        <v>0</v>
      </c>
      <c r="M878" s="2">
        <f t="shared" si="108"/>
        <v>81777.53</v>
      </c>
      <c r="N878">
        <f t="shared" si="109"/>
        <v>0</v>
      </c>
      <c r="O878">
        <f t="shared" si="110"/>
        <v>81777.53</v>
      </c>
      <c r="P878" s="2" t="str">
        <f t="shared" si="111"/>
        <v>5135623 - E W BROWN UNIT  32015</v>
      </c>
    </row>
    <row r="879" spans="1:16" x14ac:dyDescent="0.25">
      <c r="A879" s="1" t="s">
        <v>5</v>
      </c>
      <c r="B879" s="1" t="s">
        <v>38</v>
      </c>
      <c r="C879" s="1" t="s">
        <v>12</v>
      </c>
      <c r="D879" s="5" t="str">
        <f t="shared" si="105"/>
        <v>513</v>
      </c>
      <c r="E879" s="1" t="s">
        <v>41</v>
      </c>
      <c r="F879" s="1" t="s">
        <v>81</v>
      </c>
      <c r="I879">
        <v>201504</v>
      </c>
      <c r="J879" t="str">
        <f t="shared" si="106"/>
        <v>2015</v>
      </c>
      <c r="K879" s="2">
        <v>79565.7</v>
      </c>
      <c r="L879">
        <f t="shared" si="107"/>
        <v>0</v>
      </c>
      <c r="M879" s="2">
        <f t="shared" si="108"/>
        <v>79565.7</v>
      </c>
      <c r="N879">
        <f t="shared" si="109"/>
        <v>0</v>
      </c>
      <c r="O879">
        <f t="shared" si="110"/>
        <v>79565.7</v>
      </c>
      <c r="P879" s="2" t="str">
        <f t="shared" si="111"/>
        <v>5135623 - E W BROWN UNIT  32015</v>
      </c>
    </row>
    <row r="880" spans="1:16" x14ac:dyDescent="0.25">
      <c r="A880" s="1" t="s">
        <v>5</v>
      </c>
      <c r="B880" s="1" t="s">
        <v>38</v>
      </c>
      <c r="C880" s="1" t="s">
        <v>12</v>
      </c>
      <c r="D880" s="5" t="str">
        <f t="shared" si="105"/>
        <v>513</v>
      </c>
      <c r="E880" s="1" t="s">
        <v>41</v>
      </c>
      <c r="F880" s="1" t="s">
        <v>81</v>
      </c>
      <c r="I880">
        <v>201505</v>
      </c>
      <c r="J880" t="str">
        <f t="shared" si="106"/>
        <v>2015</v>
      </c>
      <c r="K880" s="2">
        <v>-60284.2</v>
      </c>
      <c r="L880">
        <f t="shared" si="107"/>
        <v>0</v>
      </c>
      <c r="M880" s="2">
        <f t="shared" si="108"/>
        <v>-60284.2</v>
      </c>
      <c r="N880">
        <f t="shared" si="109"/>
        <v>0</v>
      </c>
      <c r="O880">
        <f t="shared" si="110"/>
        <v>-60284.2</v>
      </c>
      <c r="P880" s="2" t="str">
        <f t="shared" si="111"/>
        <v>5135623 - E W BROWN UNIT  32015</v>
      </c>
    </row>
    <row r="881" spans="1:16" x14ac:dyDescent="0.25">
      <c r="A881" s="1" t="s">
        <v>5</v>
      </c>
      <c r="B881" s="1" t="s">
        <v>38</v>
      </c>
      <c r="C881" s="1" t="s">
        <v>12</v>
      </c>
      <c r="D881" s="5" t="str">
        <f t="shared" si="105"/>
        <v>513</v>
      </c>
      <c r="E881" s="1" t="s">
        <v>41</v>
      </c>
      <c r="F881" s="1" t="s">
        <v>81</v>
      </c>
      <c r="I881">
        <v>201506</v>
      </c>
      <c r="J881" t="str">
        <f t="shared" si="106"/>
        <v>2015</v>
      </c>
      <c r="K881" s="2">
        <v>1601.45</v>
      </c>
      <c r="L881">
        <f t="shared" si="107"/>
        <v>0</v>
      </c>
      <c r="M881" s="2">
        <f t="shared" si="108"/>
        <v>1601.45</v>
      </c>
      <c r="N881">
        <f t="shared" si="109"/>
        <v>0</v>
      </c>
      <c r="O881">
        <f t="shared" si="110"/>
        <v>1601.45</v>
      </c>
      <c r="P881" s="2" t="str">
        <f t="shared" si="111"/>
        <v>5135623 - E W BROWN UNIT  32015</v>
      </c>
    </row>
    <row r="882" spans="1:16" x14ac:dyDescent="0.25">
      <c r="A882" s="1" t="s">
        <v>5</v>
      </c>
      <c r="B882" s="1" t="s">
        <v>38</v>
      </c>
      <c r="C882" s="1" t="s">
        <v>12</v>
      </c>
      <c r="D882" s="5" t="str">
        <f t="shared" si="105"/>
        <v>513</v>
      </c>
      <c r="E882" s="1" t="s">
        <v>41</v>
      </c>
      <c r="F882" s="1" t="s">
        <v>81</v>
      </c>
      <c r="I882">
        <v>201508</v>
      </c>
      <c r="J882" t="str">
        <f t="shared" si="106"/>
        <v>2015</v>
      </c>
      <c r="K882" s="2">
        <v>18936.71</v>
      </c>
      <c r="L882">
        <f t="shared" si="107"/>
        <v>0</v>
      </c>
      <c r="M882" s="2">
        <f t="shared" si="108"/>
        <v>18936.71</v>
      </c>
      <c r="N882">
        <f t="shared" si="109"/>
        <v>0</v>
      </c>
      <c r="O882">
        <f t="shared" si="110"/>
        <v>18936.71</v>
      </c>
      <c r="P882" s="2" t="str">
        <f t="shared" si="111"/>
        <v>5135623 - E W BROWN UNIT  32015</v>
      </c>
    </row>
    <row r="883" spans="1:16" x14ac:dyDescent="0.25">
      <c r="A883" s="1" t="s">
        <v>5</v>
      </c>
      <c r="B883" s="1" t="s">
        <v>38</v>
      </c>
      <c r="C883" s="1" t="s">
        <v>12</v>
      </c>
      <c r="D883" s="5" t="str">
        <f t="shared" si="105"/>
        <v>513</v>
      </c>
      <c r="E883" s="1" t="s">
        <v>41</v>
      </c>
      <c r="F883" s="1" t="s">
        <v>81</v>
      </c>
      <c r="I883">
        <v>201509</v>
      </c>
      <c r="J883" t="str">
        <f t="shared" si="106"/>
        <v>2015</v>
      </c>
      <c r="K883" s="2">
        <v>36216.15</v>
      </c>
      <c r="L883">
        <f t="shared" si="107"/>
        <v>0</v>
      </c>
      <c r="M883" s="2">
        <f t="shared" si="108"/>
        <v>36216.15</v>
      </c>
      <c r="N883">
        <f t="shared" si="109"/>
        <v>0</v>
      </c>
      <c r="O883">
        <f t="shared" si="110"/>
        <v>36216.15</v>
      </c>
      <c r="P883" s="2" t="str">
        <f t="shared" si="111"/>
        <v>5135623 - E W BROWN UNIT  32015</v>
      </c>
    </row>
    <row r="884" spans="1:16" x14ac:dyDescent="0.25">
      <c r="A884" s="1" t="s">
        <v>5</v>
      </c>
      <c r="B884" s="1" t="s">
        <v>38</v>
      </c>
      <c r="C884" s="1" t="s">
        <v>12</v>
      </c>
      <c r="D884" s="5" t="str">
        <f t="shared" si="105"/>
        <v>513</v>
      </c>
      <c r="E884" s="1" t="s">
        <v>41</v>
      </c>
      <c r="F884" s="1" t="s">
        <v>81</v>
      </c>
      <c r="I884">
        <v>201510</v>
      </c>
      <c r="J884" t="str">
        <f t="shared" si="106"/>
        <v>2015</v>
      </c>
      <c r="K884" s="2">
        <v>406329.36</v>
      </c>
      <c r="L884">
        <f t="shared" si="107"/>
        <v>0</v>
      </c>
      <c r="M884" s="2">
        <f t="shared" si="108"/>
        <v>406329.36</v>
      </c>
      <c r="N884">
        <f t="shared" si="109"/>
        <v>0</v>
      </c>
      <c r="O884">
        <f t="shared" si="110"/>
        <v>406329.36</v>
      </c>
      <c r="P884" s="2" t="str">
        <f t="shared" si="111"/>
        <v>5135623 - E W BROWN UNIT  32015</v>
      </c>
    </row>
    <row r="885" spans="1:16" x14ac:dyDescent="0.25">
      <c r="A885" s="1" t="s">
        <v>5</v>
      </c>
      <c r="B885" s="1" t="s">
        <v>38</v>
      </c>
      <c r="C885" s="1" t="s">
        <v>12</v>
      </c>
      <c r="D885" s="5" t="str">
        <f t="shared" si="105"/>
        <v>513</v>
      </c>
      <c r="E885" s="1" t="s">
        <v>41</v>
      </c>
      <c r="F885" s="1" t="s">
        <v>81</v>
      </c>
      <c r="I885">
        <v>201511</v>
      </c>
      <c r="J885" t="str">
        <f t="shared" si="106"/>
        <v>2015</v>
      </c>
      <c r="K885" s="2">
        <v>148303.78</v>
      </c>
      <c r="L885">
        <f t="shared" si="107"/>
        <v>0</v>
      </c>
      <c r="M885" s="2">
        <f t="shared" si="108"/>
        <v>148303.78</v>
      </c>
      <c r="N885">
        <f t="shared" si="109"/>
        <v>0</v>
      </c>
      <c r="O885">
        <f t="shared" si="110"/>
        <v>148303.78</v>
      </c>
      <c r="P885" s="2" t="str">
        <f t="shared" si="111"/>
        <v>5135623 - E W BROWN UNIT  32015</v>
      </c>
    </row>
    <row r="886" spans="1:16" x14ac:dyDescent="0.25">
      <c r="A886" s="1" t="s">
        <v>5</v>
      </c>
      <c r="B886" s="1" t="s">
        <v>38</v>
      </c>
      <c r="C886" s="1" t="s">
        <v>12</v>
      </c>
      <c r="D886" s="5" t="str">
        <f t="shared" ref="D886:D949" si="112">LEFT(C886,3)</f>
        <v>513</v>
      </c>
      <c r="E886" s="1" t="s">
        <v>41</v>
      </c>
      <c r="F886" s="1" t="s">
        <v>81</v>
      </c>
      <c r="I886">
        <v>201512</v>
      </c>
      <c r="J886" t="str">
        <f t="shared" ref="J886:J949" si="113">LEFT(I886,4)</f>
        <v>2015</v>
      </c>
      <c r="K886" s="2">
        <v>-70965.55</v>
      </c>
      <c r="L886">
        <f t="shared" ref="L886:L949" si="114">IF(LEFT(E886,4)="0311",(K886*-0.25),IF(LEFT(E886,4)="0321",(K886*-0.25),0))</f>
        <v>0</v>
      </c>
      <c r="M886" s="2">
        <f t="shared" ref="M886:M949" si="115">+K886+L886</f>
        <v>-70965.55</v>
      </c>
      <c r="N886">
        <f t="shared" ref="N886:N949" si="116">IF(F886="LGE",M886,0)+IF(F886="Joint",M886*G886,0)</f>
        <v>0</v>
      </c>
      <c r="O886">
        <f t="shared" ref="O886:O949" si="117">IF(F886="KU",M886,0)+IF(F886="Joint",M886*H886,0)</f>
        <v>-70965.55</v>
      </c>
      <c r="P886" s="2" t="str">
        <f t="shared" ref="P886:P949" si="118">D886&amp;E886&amp;J886</f>
        <v>5135623 - E W BROWN UNIT  32015</v>
      </c>
    </row>
    <row r="887" spans="1:16" x14ac:dyDescent="0.25">
      <c r="A887" s="1" t="s">
        <v>5</v>
      </c>
      <c r="B887" s="1" t="s">
        <v>38</v>
      </c>
      <c r="C887" s="1" t="s">
        <v>12</v>
      </c>
      <c r="D887" s="5" t="str">
        <f t="shared" si="112"/>
        <v>513</v>
      </c>
      <c r="E887" s="1" t="s">
        <v>41</v>
      </c>
      <c r="F887" s="1" t="s">
        <v>81</v>
      </c>
      <c r="I887">
        <v>201601</v>
      </c>
      <c r="J887" t="str">
        <f t="shared" si="113"/>
        <v>2016</v>
      </c>
      <c r="K887" s="2">
        <v>24834.95</v>
      </c>
      <c r="L887">
        <f t="shared" si="114"/>
        <v>0</v>
      </c>
      <c r="M887" s="2">
        <f t="shared" si="115"/>
        <v>24834.95</v>
      </c>
      <c r="N887">
        <f t="shared" si="116"/>
        <v>0</v>
      </c>
      <c r="O887">
        <f t="shared" si="117"/>
        <v>24834.95</v>
      </c>
      <c r="P887" s="2" t="str">
        <f t="shared" si="118"/>
        <v>5135623 - E W BROWN UNIT  32016</v>
      </c>
    </row>
    <row r="888" spans="1:16" x14ac:dyDescent="0.25">
      <c r="A888" s="1" t="s">
        <v>5</v>
      </c>
      <c r="B888" s="1" t="s">
        <v>38</v>
      </c>
      <c r="C888" s="1" t="s">
        <v>12</v>
      </c>
      <c r="D888" s="5" t="str">
        <f t="shared" si="112"/>
        <v>513</v>
      </c>
      <c r="E888" s="1" t="s">
        <v>41</v>
      </c>
      <c r="F888" s="1" t="s">
        <v>81</v>
      </c>
      <c r="I888">
        <v>201602</v>
      </c>
      <c r="J888" t="str">
        <f t="shared" si="113"/>
        <v>2016</v>
      </c>
      <c r="K888" s="2">
        <v>194.89</v>
      </c>
      <c r="L888">
        <f t="shared" si="114"/>
        <v>0</v>
      </c>
      <c r="M888" s="2">
        <f t="shared" si="115"/>
        <v>194.89</v>
      </c>
      <c r="N888">
        <f t="shared" si="116"/>
        <v>0</v>
      </c>
      <c r="O888">
        <f t="shared" si="117"/>
        <v>194.89</v>
      </c>
      <c r="P888" s="2" t="str">
        <f t="shared" si="118"/>
        <v>5135623 - E W BROWN UNIT  32016</v>
      </c>
    </row>
    <row r="889" spans="1:16" x14ac:dyDescent="0.25">
      <c r="A889" s="1" t="s">
        <v>5</v>
      </c>
      <c r="B889" s="1" t="s">
        <v>38</v>
      </c>
      <c r="C889" s="1" t="s">
        <v>12</v>
      </c>
      <c r="D889" s="5" t="str">
        <f t="shared" si="112"/>
        <v>513</v>
      </c>
      <c r="E889" s="1" t="s">
        <v>41</v>
      </c>
      <c r="F889" s="1" t="s">
        <v>81</v>
      </c>
      <c r="I889">
        <v>201603</v>
      </c>
      <c r="J889" t="str">
        <f t="shared" si="113"/>
        <v>2016</v>
      </c>
      <c r="K889" s="2">
        <v>7597.3</v>
      </c>
      <c r="L889">
        <f t="shared" si="114"/>
        <v>0</v>
      </c>
      <c r="M889" s="2">
        <f t="shared" si="115"/>
        <v>7597.3</v>
      </c>
      <c r="N889">
        <f t="shared" si="116"/>
        <v>0</v>
      </c>
      <c r="O889">
        <f t="shared" si="117"/>
        <v>7597.3</v>
      </c>
      <c r="P889" s="2" t="str">
        <f t="shared" si="118"/>
        <v>5135623 - E W BROWN UNIT  32016</v>
      </c>
    </row>
    <row r="890" spans="1:16" x14ac:dyDescent="0.25">
      <c r="A890" s="1" t="s">
        <v>5</v>
      </c>
      <c r="B890" s="1" t="s">
        <v>38</v>
      </c>
      <c r="C890" s="1" t="s">
        <v>12</v>
      </c>
      <c r="D890" s="5" t="str">
        <f t="shared" si="112"/>
        <v>513</v>
      </c>
      <c r="E890" s="1" t="s">
        <v>41</v>
      </c>
      <c r="F890" s="1" t="s">
        <v>81</v>
      </c>
      <c r="I890">
        <v>201604</v>
      </c>
      <c r="J890" t="str">
        <f t="shared" si="113"/>
        <v>2016</v>
      </c>
      <c r="K890" s="2">
        <v>9638.8700000000008</v>
      </c>
      <c r="L890">
        <f t="shared" si="114"/>
        <v>0</v>
      </c>
      <c r="M890" s="2">
        <f t="shared" si="115"/>
        <v>9638.8700000000008</v>
      </c>
      <c r="N890">
        <f t="shared" si="116"/>
        <v>0</v>
      </c>
      <c r="O890">
        <f t="shared" si="117"/>
        <v>9638.8700000000008</v>
      </c>
      <c r="P890" s="2" t="str">
        <f t="shared" si="118"/>
        <v>5135623 - E W BROWN UNIT  32016</v>
      </c>
    </row>
    <row r="891" spans="1:16" x14ac:dyDescent="0.25">
      <c r="A891" s="1" t="s">
        <v>5</v>
      </c>
      <c r="B891" s="1" t="s">
        <v>38</v>
      </c>
      <c r="C891" s="1" t="s">
        <v>12</v>
      </c>
      <c r="D891" s="5" t="str">
        <f t="shared" si="112"/>
        <v>513</v>
      </c>
      <c r="E891" s="1" t="s">
        <v>41</v>
      </c>
      <c r="F891" s="1" t="s">
        <v>81</v>
      </c>
      <c r="I891">
        <v>201605</v>
      </c>
      <c r="J891" t="str">
        <f t="shared" si="113"/>
        <v>2016</v>
      </c>
      <c r="K891" s="2">
        <v>41698.79</v>
      </c>
      <c r="L891">
        <f t="shared" si="114"/>
        <v>0</v>
      </c>
      <c r="M891" s="2">
        <f t="shared" si="115"/>
        <v>41698.79</v>
      </c>
      <c r="N891">
        <f t="shared" si="116"/>
        <v>0</v>
      </c>
      <c r="O891">
        <f t="shared" si="117"/>
        <v>41698.79</v>
      </c>
      <c r="P891" s="2" t="str">
        <f t="shared" si="118"/>
        <v>5135623 - E W BROWN UNIT  32016</v>
      </c>
    </row>
    <row r="892" spans="1:16" x14ac:dyDescent="0.25">
      <c r="A892" s="1" t="s">
        <v>5</v>
      </c>
      <c r="B892" s="1" t="s">
        <v>38</v>
      </c>
      <c r="C892" s="1" t="s">
        <v>12</v>
      </c>
      <c r="D892" s="5" t="str">
        <f t="shared" si="112"/>
        <v>513</v>
      </c>
      <c r="E892" s="1" t="s">
        <v>41</v>
      </c>
      <c r="F892" s="1" t="s">
        <v>81</v>
      </c>
      <c r="I892">
        <v>201606</v>
      </c>
      <c r="J892" t="str">
        <f t="shared" si="113"/>
        <v>2016</v>
      </c>
      <c r="K892" s="2">
        <v>-174.3</v>
      </c>
      <c r="L892">
        <f t="shared" si="114"/>
        <v>0</v>
      </c>
      <c r="M892" s="2">
        <f t="shared" si="115"/>
        <v>-174.3</v>
      </c>
      <c r="N892">
        <f t="shared" si="116"/>
        <v>0</v>
      </c>
      <c r="O892">
        <f t="shared" si="117"/>
        <v>-174.3</v>
      </c>
      <c r="P892" s="2" t="str">
        <f t="shared" si="118"/>
        <v>5135623 - E W BROWN UNIT  32016</v>
      </c>
    </row>
    <row r="893" spans="1:16" x14ac:dyDescent="0.25">
      <c r="A893" s="1" t="s">
        <v>5</v>
      </c>
      <c r="B893" s="1" t="s">
        <v>38</v>
      </c>
      <c r="C893" s="1" t="s">
        <v>12</v>
      </c>
      <c r="D893" s="5" t="str">
        <f t="shared" si="112"/>
        <v>513</v>
      </c>
      <c r="E893" s="1" t="s">
        <v>41</v>
      </c>
      <c r="F893" s="1" t="s">
        <v>81</v>
      </c>
      <c r="I893">
        <v>201607</v>
      </c>
      <c r="J893" t="str">
        <f t="shared" si="113"/>
        <v>2016</v>
      </c>
      <c r="K893" s="2">
        <v>4877.91</v>
      </c>
      <c r="L893">
        <f t="shared" si="114"/>
        <v>0</v>
      </c>
      <c r="M893" s="2">
        <f t="shared" si="115"/>
        <v>4877.91</v>
      </c>
      <c r="N893">
        <f t="shared" si="116"/>
        <v>0</v>
      </c>
      <c r="O893">
        <f t="shared" si="117"/>
        <v>4877.91</v>
      </c>
      <c r="P893" s="2" t="str">
        <f t="shared" si="118"/>
        <v>5135623 - E W BROWN UNIT  32016</v>
      </c>
    </row>
    <row r="894" spans="1:16" x14ac:dyDescent="0.25">
      <c r="A894" s="1" t="s">
        <v>5</v>
      </c>
      <c r="B894" s="1" t="s">
        <v>38</v>
      </c>
      <c r="C894" s="1" t="s">
        <v>12</v>
      </c>
      <c r="D894" s="5" t="str">
        <f t="shared" si="112"/>
        <v>513</v>
      </c>
      <c r="E894" s="1" t="s">
        <v>44</v>
      </c>
      <c r="F894" s="1" t="s">
        <v>81</v>
      </c>
      <c r="I894">
        <v>201310</v>
      </c>
      <c r="J894" t="str">
        <f t="shared" si="113"/>
        <v>2013</v>
      </c>
      <c r="K894" s="2">
        <v>2477.66</v>
      </c>
      <c r="L894">
        <f t="shared" si="114"/>
        <v>0</v>
      </c>
      <c r="M894" s="2">
        <f t="shared" si="115"/>
        <v>2477.66</v>
      </c>
      <c r="N894">
        <f t="shared" si="116"/>
        <v>0</v>
      </c>
      <c r="O894">
        <f t="shared" si="117"/>
        <v>2477.66</v>
      </c>
      <c r="P894" s="2" t="str">
        <f t="shared" si="118"/>
        <v>5135624 - E W BROWN UNITS 1 &amp; 22013</v>
      </c>
    </row>
    <row r="895" spans="1:16" x14ac:dyDescent="0.25">
      <c r="A895" s="1" t="s">
        <v>5</v>
      </c>
      <c r="B895" s="1" t="s">
        <v>38</v>
      </c>
      <c r="C895" s="1" t="s">
        <v>12</v>
      </c>
      <c r="D895" s="5" t="str">
        <f t="shared" si="112"/>
        <v>513</v>
      </c>
      <c r="E895" s="1" t="s">
        <v>44</v>
      </c>
      <c r="F895" s="1" t="s">
        <v>81</v>
      </c>
      <c r="I895">
        <v>201311</v>
      </c>
      <c r="J895" t="str">
        <f t="shared" si="113"/>
        <v>2013</v>
      </c>
      <c r="K895" s="2">
        <v>-1360.99</v>
      </c>
      <c r="L895">
        <f t="shared" si="114"/>
        <v>0</v>
      </c>
      <c r="M895" s="2">
        <f t="shared" si="115"/>
        <v>-1360.99</v>
      </c>
      <c r="N895">
        <f t="shared" si="116"/>
        <v>0</v>
      </c>
      <c r="O895">
        <f t="shared" si="117"/>
        <v>-1360.99</v>
      </c>
      <c r="P895" s="2" t="str">
        <f t="shared" si="118"/>
        <v>5135624 - E W BROWN UNITS 1 &amp; 22013</v>
      </c>
    </row>
    <row r="896" spans="1:16" x14ac:dyDescent="0.25">
      <c r="A896" s="1" t="s">
        <v>5</v>
      </c>
      <c r="B896" s="1" t="s">
        <v>38</v>
      </c>
      <c r="C896" s="1" t="s">
        <v>12</v>
      </c>
      <c r="D896" s="5" t="str">
        <f t="shared" si="112"/>
        <v>513</v>
      </c>
      <c r="E896" s="1" t="s">
        <v>44</v>
      </c>
      <c r="F896" s="1" t="s">
        <v>81</v>
      </c>
      <c r="I896">
        <v>201312</v>
      </c>
      <c r="J896" t="str">
        <f t="shared" si="113"/>
        <v>2013</v>
      </c>
      <c r="K896" s="2">
        <v>8972.3700000000008</v>
      </c>
      <c r="L896">
        <f t="shared" si="114"/>
        <v>0</v>
      </c>
      <c r="M896" s="2">
        <f t="shared" si="115"/>
        <v>8972.3700000000008</v>
      </c>
      <c r="N896">
        <f t="shared" si="116"/>
        <v>0</v>
      </c>
      <c r="O896">
        <f t="shared" si="117"/>
        <v>8972.3700000000008</v>
      </c>
      <c r="P896" s="2" t="str">
        <f t="shared" si="118"/>
        <v>5135624 - E W BROWN UNITS 1 &amp; 22013</v>
      </c>
    </row>
    <row r="897" spans="1:16" x14ac:dyDescent="0.25">
      <c r="A897" s="1" t="s">
        <v>5</v>
      </c>
      <c r="B897" s="1" t="s">
        <v>38</v>
      </c>
      <c r="C897" s="1" t="s">
        <v>12</v>
      </c>
      <c r="D897" s="5" t="str">
        <f t="shared" si="112"/>
        <v>513</v>
      </c>
      <c r="E897" s="1" t="s">
        <v>44</v>
      </c>
      <c r="F897" s="1" t="s">
        <v>81</v>
      </c>
      <c r="I897">
        <v>201603</v>
      </c>
      <c r="J897" t="str">
        <f t="shared" si="113"/>
        <v>2016</v>
      </c>
      <c r="K897" s="2">
        <v>2840.38</v>
      </c>
      <c r="L897">
        <f t="shared" si="114"/>
        <v>0</v>
      </c>
      <c r="M897" s="2">
        <f t="shared" si="115"/>
        <v>2840.38</v>
      </c>
      <c r="N897">
        <f t="shared" si="116"/>
        <v>0</v>
      </c>
      <c r="O897">
        <f t="shared" si="117"/>
        <v>2840.38</v>
      </c>
      <c r="P897" s="2" t="str">
        <f t="shared" si="118"/>
        <v>5135624 - E W BROWN UNITS 1 &amp; 22016</v>
      </c>
    </row>
    <row r="898" spans="1:16" x14ac:dyDescent="0.25">
      <c r="A898" s="1" t="s">
        <v>5</v>
      </c>
      <c r="B898" s="1" t="s">
        <v>38</v>
      </c>
      <c r="C898" s="1" t="s">
        <v>25</v>
      </c>
      <c r="D898" s="5" t="str">
        <f t="shared" si="112"/>
        <v>514</v>
      </c>
      <c r="E898" s="1" t="s">
        <v>41</v>
      </c>
      <c r="F898" s="1" t="s">
        <v>81</v>
      </c>
      <c r="I898">
        <v>201211</v>
      </c>
      <c r="J898" t="str">
        <f t="shared" si="113"/>
        <v>2012</v>
      </c>
      <c r="K898" s="2">
        <v>210.16</v>
      </c>
      <c r="L898">
        <f t="shared" si="114"/>
        <v>0</v>
      </c>
      <c r="M898" s="2">
        <f t="shared" si="115"/>
        <v>210.16</v>
      </c>
      <c r="N898">
        <f t="shared" si="116"/>
        <v>0</v>
      </c>
      <c r="O898">
        <f t="shared" si="117"/>
        <v>210.16</v>
      </c>
      <c r="P898" s="2" t="str">
        <f t="shared" si="118"/>
        <v>5145623 - E W BROWN UNIT  32012</v>
      </c>
    </row>
    <row r="899" spans="1:16" x14ac:dyDescent="0.25">
      <c r="A899" s="1" t="s">
        <v>5</v>
      </c>
      <c r="B899" s="1" t="s">
        <v>38</v>
      </c>
      <c r="C899" s="1" t="s">
        <v>25</v>
      </c>
      <c r="D899" s="5" t="str">
        <f t="shared" si="112"/>
        <v>514</v>
      </c>
      <c r="E899" s="1" t="s">
        <v>41</v>
      </c>
      <c r="F899" s="1" t="s">
        <v>81</v>
      </c>
      <c r="I899">
        <v>201212</v>
      </c>
      <c r="J899" t="str">
        <f t="shared" si="113"/>
        <v>2012</v>
      </c>
      <c r="K899" s="2">
        <v>-0.97</v>
      </c>
      <c r="L899">
        <f t="shared" si="114"/>
        <v>0</v>
      </c>
      <c r="M899" s="2">
        <f t="shared" si="115"/>
        <v>-0.97</v>
      </c>
      <c r="N899">
        <f t="shared" si="116"/>
        <v>0</v>
      </c>
      <c r="O899">
        <f t="shared" si="117"/>
        <v>-0.97</v>
      </c>
      <c r="P899" s="2" t="str">
        <f t="shared" si="118"/>
        <v>5145623 - E W BROWN UNIT  32012</v>
      </c>
    </row>
    <row r="900" spans="1:16" x14ac:dyDescent="0.25">
      <c r="A900" s="1" t="s">
        <v>5</v>
      </c>
      <c r="B900" s="1" t="s">
        <v>38</v>
      </c>
      <c r="C900" s="1" t="s">
        <v>25</v>
      </c>
      <c r="D900" s="5" t="str">
        <f t="shared" si="112"/>
        <v>514</v>
      </c>
      <c r="E900" s="1" t="s">
        <v>41</v>
      </c>
      <c r="F900" s="1" t="s">
        <v>81</v>
      </c>
      <c r="I900">
        <v>201308</v>
      </c>
      <c r="J900" t="str">
        <f t="shared" si="113"/>
        <v>2013</v>
      </c>
      <c r="K900" s="2">
        <v>1208.4000000000001</v>
      </c>
      <c r="L900">
        <f t="shared" si="114"/>
        <v>0</v>
      </c>
      <c r="M900" s="2">
        <f t="shared" si="115"/>
        <v>1208.4000000000001</v>
      </c>
      <c r="N900">
        <f t="shared" si="116"/>
        <v>0</v>
      </c>
      <c r="O900">
        <f t="shared" si="117"/>
        <v>1208.4000000000001</v>
      </c>
      <c r="P900" s="2" t="str">
        <f t="shared" si="118"/>
        <v>5145623 - E W BROWN UNIT  32013</v>
      </c>
    </row>
    <row r="901" spans="1:16" x14ac:dyDescent="0.25">
      <c r="A901" s="1" t="s">
        <v>5</v>
      </c>
      <c r="B901" s="1" t="s">
        <v>38</v>
      </c>
      <c r="C901" s="1" t="s">
        <v>25</v>
      </c>
      <c r="D901" s="5" t="str">
        <f t="shared" si="112"/>
        <v>514</v>
      </c>
      <c r="E901" s="1" t="s">
        <v>41</v>
      </c>
      <c r="F901" s="1" t="s">
        <v>81</v>
      </c>
      <c r="I901">
        <v>201510</v>
      </c>
      <c r="J901" t="str">
        <f t="shared" si="113"/>
        <v>2015</v>
      </c>
      <c r="K901" s="2">
        <v>5758.87</v>
      </c>
      <c r="L901">
        <f t="shared" si="114"/>
        <v>0</v>
      </c>
      <c r="M901" s="2">
        <f t="shared" si="115"/>
        <v>5758.87</v>
      </c>
      <c r="N901">
        <f t="shared" si="116"/>
        <v>0</v>
      </c>
      <c r="O901">
        <f t="shared" si="117"/>
        <v>5758.87</v>
      </c>
      <c r="P901" s="2" t="str">
        <f t="shared" si="118"/>
        <v>5145623 - E W BROWN UNIT  32015</v>
      </c>
    </row>
    <row r="902" spans="1:16" x14ac:dyDescent="0.25">
      <c r="A902" s="1" t="s">
        <v>5</v>
      </c>
      <c r="B902" s="1" t="s">
        <v>38</v>
      </c>
      <c r="C902" s="1" t="s">
        <v>25</v>
      </c>
      <c r="D902" s="5" t="str">
        <f t="shared" si="112"/>
        <v>514</v>
      </c>
      <c r="E902" s="1" t="s">
        <v>41</v>
      </c>
      <c r="F902" s="1" t="s">
        <v>81</v>
      </c>
      <c r="I902">
        <v>201511</v>
      </c>
      <c r="J902" t="str">
        <f t="shared" si="113"/>
        <v>2015</v>
      </c>
      <c r="K902" s="2">
        <v>771.51</v>
      </c>
      <c r="L902">
        <f t="shared" si="114"/>
        <v>0</v>
      </c>
      <c r="M902" s="2">
        <f t="shared" si="115"/>
        <v>771.51</v>
      </c>
      <c r="N902">
        <f t="shared" si="116"/>
        <v>0</v>
      </c>
      <c r="O902">
        <f t="shared" si="117"/>
        <v>771.51</v>
      </c>
      <c r="P902" s="2" t="str">
        <f t="shared" si="118"/>
        <v>5145623 - E W BROWN UNIT  32015</v>
      </c>
    </row>
    <row r="903" spans="1:16" x14ac:dyDescent="0.25">
      <c r="A903" s="1" t="s">
        <v>5</v>
      </c>
      <c r="B903" s="1" t="s">
        <v>38</v>
      </c>
      <c r="C903" s="1" t="s">
        <v>25</v>
      </c>
      <c r="D903" s="5" t="str">
        <f t="shared" si="112"/>
        <v>514</v>
      </c>
      <c r="E903" s="1" t="s">
        <v>41</v>
      </c>
      <c r="F903" s="1" t="s">
        <v>81</v>
      </c>
      <c r="I903">
        <v>201603</v>
      </c>
      <c r="J903" t="str">
        <f t="shared" si="113"/>
        <v>2016</v>
      </c>
      <c r="K903" s="2">
        <v>110.58</v>
      </c>
      <c r="L903">
        <f t="shared" si="114"/>
        <v>0</v>
      </c>
      <c r="M903" s="2">
        <f t="shared" si="115"/>
        <v>110.58</v>
      </c>
      <c r="N903">
        <f t="shared" si="116"/>
        <v>0</v>
      </c>
      <c r="O903">
        <f t="shared" si="117"/>
        <v>110.58</v>
      </c>
      <c r="P903" s="2" t="str">
        <f t="shared" si="118"/>
        <v>5145623 - E W BROWN UNIT  32016</v>
      </c>
    </row>
    <row r="904" spans="1:16" x14ac:dyDescent="0.25">
      <c r="A904" s="1" t="s">
        <v>5</v>
      </c>
      <c r="B904" s="1" t="s">
        <v>38</v>
      </c>
      <c r="C904" s="1" t="s">
        <v>25</v>
      </c>
      <c r="D904" s="5" t="str">
        <f t="shared" si="112"/>
        <v>514</v>
      </c>
      <c r="E904" s="1" t="s">
        <v>41</v>
      </c>
      <c r="F904" s="1" t="s">
        <v>81</v>
      </c>
      <c r="I904">
        <v>201604</v>
      </c>
      <c r="J904" t="str">
        <f t="shared" si="113"/>
        <v>2016</v>
      </c>
      <c r="K904" s="2">
        <v>857.53</v>
      </c>
      <c r="L904">
        <f t="shared" si="114"/>
        <v>0</v>
      </c>
      <c r="M904" s="2">
        <f t="shared" si="115"/>
        <v>857.53</v>
      </c>
      <c r="N904">
        <f t="shared" si="116"/>
        <v>0</v>
      </c>
      <c r="O904">
        <f t="shared" si="117"/>
        <v>857.53</v>
      </c>
      <c r="P904" s="2" t="str">
        <f t="shared" si="118"/>
        <v>5145623 - E W BROWN UNIT  32016</v>
      </c>
    </row>
    <row r="905" spans="1:16" x14ac:dyDescent="0.25">
      <c r="A905" s="1" t="s">
        <v>5</v>
      </c>
      <c r="B905" s="1" t="s">
        <v>38</v>
      </c>
      <c r="C905" s="1" t="s">
        <v>25</v>
      </c>
      <c r="D905" s="5" t="str">
        <f t="shared" si="112"/>
        <v>514</v>
      </c>
      <c r="E905" s="1" t="s">
        <v>44</v>
      </c>
      <c r="F905" s="1" t="s">
        <v>81</v>
      </c>
      <c r="I905">
        <v>201211</v>
      </c>
      <c r="J905" t="str">
        <f t="shared" si="113"/>
        <v>2012</v>
      </c>
      <c r="K905" s="2">
        <v>44.32</v>
      </c>
      <c r="L905">
        <f t="shared" si="114"/>
        <v>0</v>
      </c>
      <c r="M905" s="2">
        <f t="shared" si="115"/>
        <v>44.32</v>
      </c>
      <c r="N905">
        <f t="shared" si="116"/>
        <v>0</v>
      </c>
      <c r="O905">
        <f t="shared" si="117"/>
        <v>44.32</v>
      </c>
      <c r="P905" s="2" t="str">
        <f t="shared" si="118"/>
        <v>5145624 - E W BROWN UNITS 1 &amp; 22012</v>
      </c>
    </row>
    <row r="906" spans="1:16" x14ac:dyDescent="0.25">
      <c r="A906" s="1" t="s">
        <v>5</v>
      </c>
      <c r="B906" s="1" t="s">
        <v>38</v>
      </c>
      <c r="C906" s="1" t="s">
        <v>25</v>
      </c>
      <c r="D906" s="5" t="str">
        <f t="shared" si="112"/>
        <v>514</v>
      </c>
      <c r="E906" s="1" t="s">
        <v>44</v>
      </c>
      <c r="F906" s="1" t="s">
        <v>81</v>
      </c>
      <c r="I906">
        <v>201212</v>
      </c>
      <c r="J906" t="str">
        <f t="shared" si="113"/>
        <v>2012</v>
      </c>
      <c r="K906" s="2">
        <v>58.35</v>
      </c>
      <c r="L906">
        <f t="shared" si="114"/>
        <v>0</v>
      </c>
      <c r="M906" s="2">
        <f t="shared" si="115"/>
        <v>58.35</v>
      </c>
      <c r="N906">
        <f t="shared" si="116"/>
        <v>0</v>
      </c>
      <c r="O906">
        <f t="shared" si="117"/>
        <v>58.35</v>
      </c>
      <c r="P906" s="2" t="str">
        <f t="shared" si="118"/>
        <v>5145624 - E W BROWN UNITS 1 &amp; 22012</v>
      </c>
    </row>
    <row r="907" spans="1:16" x14ac:dyDescent="0.25">
      <c r="A907" s="1" t="s">
        <v>5</v>
      </c>
      <c r="B907" s="1" t="s">
        <v>38</v>
      </c>
      <c r="C907" s="1" t="s">
        <v>25</v>
      </c>
      <c r="D907" s="5" t="str">
        <f t="shared" si="112"/>
        <v>514</v>
      </c>
      <c r="E907" s="1" t="s">
        <v>44</v>
      </c>
      <c r="F907" s="1" t="s">
        <v>81</v>
      </c>
      <c r="I907">
        <v>201311</v>
      </c>
      <c r="J907" t="str">
        <f t="shared" si="113"/>
        <v>2013</v>
      </c>
      <c r="K907" s="2">
        <v>962.89</v>
      </c>
      <c r="L907">
        <f t="shared" si="114"/>
        <v>0</v>
      </c>
      <c r="M907" s="2">
        <f t="shared" si="115"/>
        <v>962.89</v>
      </c>
      <c r="N907">
        <f t="shared" si="116"/>
        <v>0</v>
      </c>
      <c r="O907">
        <f t="shared" si="117"/>
        <v>962.89</v>
      </c>
      <c r="P907" s="2" t="str">
        <f t="shared" si="118"/>
        <v>5145624 - E W BROWN UNITS 1 &amp; 22013</v>
      </c>
    </row>
    <row r="908" spans="1:16" x14ac:dyDescent="0.25">
      <c r="A908" s="1" t="s">
        <v>5</v>
      </c>
      <c r="B908" s="1" t="s">
        <v>38</v>
      </c>
      <c r="C908" s="1" t="s">
        <v>16</v>
      </c>
      <c r="D908" s="5" t="str">
        <f t="shared" si="112"/>
        <v>553</v>
      </c>
      <c r="E908" s="1" t="s">
        <v>46</v>
      </c>
      <c r="F908" s="1" t="s">
        <v>82</v>
      </c>
      <c r="G908" s="1" t="s">
        <v>93</v>
      </c>
      <c r="H908" s="1" t="s">
        <v>94</v>
      </c>
      <c r="I908">
        <v>201510</v>
      </c>
      <c r="J908" t="str">
        <f t="shared" si="113"/>
        <v>2015</v>
      </c>
      <c r="K908" s="2">
        <v>34000</v>
      </c>
      <c r="L908">
        <f t="shared" si="114"/>
        <v>0</v>
      </c>
      <c r="M908" s="2">
        <f t="shared" si="115"/>
        <v>34000</v>
      </c>
      <c r="N908">
        <f t="shared" si="116"/>
        <v>12920</v>
      </c>
      <c r="O908">
        <f t="shared" si="117"/>
        <v>21080</v>
      </c>
      <c r="P908" s="2" t="str">
        <f t="shared" si="118"/>
        <v>5535636 - E W BROWN COMBUSTION TURBINE UNIT 62015</v>
      </c>
    </row>
    <row r="909" spans="1:16" x14ac:dyDescent="0.25">
      <c r="A909" s="1" t="s">
        <v>5</v>
      </c>
      <c r="B909" s="1" t="s">
        <v>38</v>
      </c>
      <c r="C909" s="1" t="s">
        <v>16</v>
      </c>
      <c r="D909" s="5" t="str">
        <f t="shared" si="112"/>
        <v>553</v>
      </c>
      <c r="E909" s="1" t="s">
        <v>46</v>
      </c>
      <c r="F909" s="1" t="s">
        <v>82</v>
      </c>
      <c r="G909" s="1" t="s">
        <v>93</v>
      </c>
      <c r="H909" s="1" t="s">
        <v>94</v>
      </c>
      <c r="I909">
        <v>201511</v>
      </c>
      <c r="J909" t="str">
        <f t="shared" si="113"/>
        <v>2015</v>
      </c>
      <c r="K909" s="2">
        <v>6608.36</v>
      </c>
      <c r="L909">
        <f t="shared" si="114"/>
        <v>0</v>
      </c>
      <c r="M909" s="2">
        <f t="shared" si="115"/>
        <v>6608.36</v>
      </c>
      <c r="N909">
        <f t="shared" si="116"/>
        <v>2511.1767999999997</v>
      </c>
      <c r="O909">
        <f t="shared" si="117"/>
        <v>4097.1831999999995</v>
      </c>
      <c r="P909" s="2" t="str">
        <f t="shared" si="118"/>
        <v>5535636 - E W BROWN COMBUSTION TURBINE UNIT 62015</v>
      </c>
    </row>
    <row r="910" spans="1:16" x14ac:dyDescent="0.25">
      <c r="A910" s="1" t="s">
        <v>5</v>
      </c>
      <c r="B910" s="1" t="s">
        <v>38</v>
      </c>
      <c r="C910" s="1" t="s">
        <v>16</v>
      </c>
      <c r="D910" s="5" t="str">
        <f t="shared" si="112"/>
        <v>553</v>
      </c>
      <c r="E910" s="1" t="s">
        <v>46</v>
      </c>
      <c r="F910" s="1" t="s">
        <v>82</v>
      </c>
      <c r="G910" s="1" t="s">
        <v>93</v>
      </c>
      <c r="H910" s="1" t="s">
        <v>94</v>
      </c>
      <c r="I910">
        <v>201512</v>
      </c>
      <c r="J910" t="str">
        <f t="shared" si="113"/>
        <v>2015</v>
      </c>
      <c r="K910" s="2">
        <v>-6959.8</v>
      </c>
      <c r="L910">
        <f t="shared" si="114"/>
        <v>0</v>
      </c>
      <c r="M910" s="2">
        <f t="shared" si="115"/>
        <v>-6959.8</v>
      </c>
      <c r="N910">
        <f t="shared" si="116"/>
        <v>-2644.7240000000002</v>
      </c>
      <c r="O910">
        <f t="shared" si="117"/>
        <v>-4315.076</v>
      </c>
      <c r="P910" s="2" t="str">
        <f t="shared" si="118"/>
        <v>5535636 - E W BROWN COMBUSTION TURBINE UNIT 62015</v>
      </c>
    </row>
    <row r="911" spans="1:16" x14ac:dyDescent="0.25">
      <c r="A911" s="1" t="s">
        <v>5</v>
      </c>
      <c r="B911" s="1" t="s">
        <v>38</v>
      </c>
      <c r="C911" s="1" t="s">
        <v>16</v>
      </c>
      <c r="D911" s="5" t="str">
        <f t="shared" si="112"/>
        <v>553</v>
      </c>
      <c r="E911" s="1" t="s">
        <v>46</v>
      </c>
      <c r="F911" s="1" t="s">
        <v>82</v>
      </c>
      <c r="G911" s="1" t="s">
        <v>93</v>
      </c>
      <c r="H911" s="1" t="s">
        <v>94</v>
      </c>
      <c r="I911">
        <v>201610</v>
      </c>
      <c r="J911" t="str">
        <f t="shared" si="113"/>
        <v>2016</v>
      </c>
      <c r="K911" s="2">
        <v>12000</v>
      </c>
      <c r="L911">
        <f t="shared" si="114"/>
        <v>0</v>
      </c>
      <c r="M911" s="2">
        <f t="shared" si="115"/>
        <v>12000</v>
      </c>
      <c r="N911">
        <f t="shared" si="116"/>
        <v>4560</v>
      </c>
      <c r="O911">
        <f t="shared" si="117"/>
        <v>7440</v>
      </c>
      <c r="P911" s="2" t="str">
        <f t="shared" si="118"/>
        <v>5535636 - E W BROWN COMBUSTION TURBINE UNIT 62016</v>
      </c>
    </row>
    <row r="912" spans="1:16" x14ac:dyDescent="0.25">
      <c r="A912" s="1" t="s">
        <v>5</v>
      </c>
      <c r="B912" s="1" t="s">
        <v>38</v>
      </c>
      <c r="C912" s="1" t="s">
        <v>16</v>
      </c>
      <c r="D912" s="5" t="str">
        <f t="shared" si="112"/>
        <v>553</v>
      </c>
      <c r="E912" s="1" t="s">
        <v>46</v>
      </c>
      <c r="F912" s="1" t="s">
        <v>82</v>
      </c>
      <c r="G912" s="1" t="s">
        <v>93</v>
      </c>
      <c r="H912" s="1" t="s">
        <v>94</v>
      </c>
      <c r="I912">
        <v>201611</v>
      </c>
      <c r="J912" t="str">
        <f t="shared" si="113"/>
        <v>2016</v>
      </c>
      <c r="K912" s="2">
        <v>0</v>
      </c>
      <c r="L912">
        <f t="shared" si="114"/>
        <v>0</v>
      </c>
      <c r="M912" s="2">
        <f t="shared" si="115"/>
        <v>0</v>
      </c>
      <c r="N912">
        <f t="shared" si="116"/>
        <v>0</v>
      </c>
      <c r="O912">
        <f t="shared" si="117"/>
        <v>0</v>
      </c>
      <c r="P912" s="2" t="str">
        <f t="shared" si="118"/>
        <v>5535636 - E W BROWN COMBUSTION TURBINE UNIT 62016</v>
      </c>
    </row>
    <row r="913" spans="1:16" x14ac:dyDescent="0.25">
      <c r="A913" s="1" t="s">
        <v>5</v>
      </c>
      <c r="B913" s="1" t="s">
        <v>38</v>
      </c>
      <c r="C913" s="1" t="s">
        <v>16</v>
      </c>
      <c r="D913" s="5" t="str">
        <f t="shared" si="112"/>
        <v>553</v>
      </c>
      <c r="E913" s="1" t="s">
        <v>46</v>
      </c>
      <c r="F913" s="1" t="s">
        <v>82</v>
      </c>
      <c r="G913" s="1" t="s">
        <v>93</v>
      </c>
      <c r="H913" s="1" t="s">
        <v>94</v>
      </c>
      <c r="I913">
        <v>201612</v>
      </c>
      <c r="J913" t="str">
        <f t="shared" si="113"/>
        <v>2016</v>
      </c>
      <c r="K913" s="2">
        <v>0</v>
      </c>
      <c r="L913">
        <f t="shared" si="114"/>
        <v>0</v>
      </c>
      <c r="M913" s="2">
        <f t="shared" si="115"/>
        <v>0</v>
      </c>
      <c r="N913">
        <f t="shared" si="116"/>
        <v>0</v>
      </c>
      <c r="O913">
        <f t="shared" si="117"/>
        <v>0</v>
      </c>
      <c r="P913" s="2" t="str">
        <f t="shared" si="118"/>
        <v>5535636 - E W BROWN COMBUSTION TURBINE UNIT 62016</v>
      </c>
    </row>
    <row r="914" spans="1:16" x14ac:dyDescent="0.25">
      <c r="A914" s="1" t="s">
        <v>5</v>
      </c>
      <c r="B914" s="1" t="s">
        <v>38</v>
      </c>
      <c r="C914" s="1" t="s">
        <v>16</v>
      </c>
      <c r="D914" s="5" t="str">
        <f t="shared" si="112"/>
        <v>553</v>
      </c>
      <c r="E914" s="1" t="s">
        <v>47</v>
      </c>
      <c r="F914" s="1" t="s">
        <v>82</v>
      </c>
      <c r="G914" s="1" t="s">
        <v>93</v>
      </c>
      <c r="H914" s="1" t="s">
        <v>94</v>
      </c>
      <c r="I914">
        <v>201509</v>
      </c>
      <c r="J914" t="str">
        <f t="shared" si="113"/>
        <v>2015</v>
      </c>
      <c r="K914" s="2">
        <v>-58616.55</v>
      </c>
      <c r="L914">
        <f t="shared" si="114"/>
        <v>0</v>
      </c>
      <c r="M914" s="2">
        <f t="shared" si="115"/>
        <v>-58616.55</v>
      </c>
      <c r="N914">
        <f t="shared" si="116"/>
        <v>-22274.289000000001</v>
      </c>
      <c r="O914">
        <f t="shared" si="117"/>
        <v>-36342.260999999999</v>
      </c>
      <c r="P914" s="2" t="str">
        <f t="shared" si="118"/>
        <v>5535637 - E W BROWN COMBUSTION TURBINE UNIT 72015</v>
      </c>
    </row>
    <row r="915" spans="1:16" x14ac:dyDescent="0.25">
      <c r="A915" s="1" t="s">
        <v>5</v>
      </c>
      <c r="B915" s="1" t="s">
        <v>38</v>
      </c>
      <c r="C915" s="1" t="s">
        <v>16</v>
      </c>
      <c r="D915" s="5" t="str">
        <f t="shared" si="112"/>
        <v>553</v>
      </c>
      <c r="E915" s="1" t="s">
        <v>47</v>
      </c>
      <c r="F915" s="1" t="s">
        <v>82</v>
      </c>
      <c r="G915" s="1" t="s">
        <v>93</v>
      </c>
      <c r="H915" s="1" t="s">
        <v>94</v>
      </c>
      <c r="I915">
        <v>201510</v>
      </c>
      <c r="J915" t="str">
        <f t="shared" si="113"/>
        <v>2015</v>
      </c>
      <c r="K915" s="2">
        <v>34000</v>
      </c>
      <c r="L915">
        <f t="shared" si="114"/>
        <v>0</v>
      </c>
      <c r="M915" s="2">
        <f t="shared" si="115"/>
        <v>34000</v>
      </c>
      <c r="N915">
        <f t="shared" si="116"/>
        <v>12920</v>
      </c>
      <c r="O915">
        <f t="shared" si="117"/>
        <v>21080</v>
      </c>
      <c r="P915" s="2" t="str">
        <f t="shared" si="118"/>
        <v>5535637 - E W BROWN COMBUSTION TURBINE UNIT 72015</v>
      </c>
    </row>
    <row r="916" spans="1:16" x14ac:dyDescent="0.25">
      <c r="A916" s="1" t="s">
        <v>5</v>
      </c>
      <c r="B916" s="1" t="s">
        <v>38</v>
      </c>
      <c r="C916" s="1" t="s">
        <v>16</v>
      </c>
      <c r="D916" s="5" t="str">
        <f t="shared" si="112"/>
        <v>553</v>
      </c>
      <c r="E916" s="1" t="s">
        <v>47</v>
      </c>
      <c r="F916" s="1" t="s">
        <v>82</v>
      </c>
      <c r="G916" s="1" t="s">
        <v>93</v>
      </c>
      <c r="H916" s="1" t="s">
        <v>94</v>
      </c>
      <c r="I916">
        <v>201511</v>
      </c>
      <c r="J916" t="str">
        <f t="shared" si="113"/>
        <v>2015</v>
      </c>
      <c r="K916" s="2">
        <v>6608.36</v>
      </c>
      <c r="L916">
        <f t="shared" si="114"/>
        <v>0</v>
      </c>
      <c r="M916" s="2">
        <f t="shared" si="115"/>
        <v>6608.36</v>
      </c>
      <c r="N916">
        <f t="shared" si="116"/>
        <v>2511.1767999999997</v>
      </c>
      <c r="O916">
        <f t="shared" si="117"/>
        <v>4097.1831999999995</v>
      </c>
      <c r="P916" s="2" t="str">
        <f t="shared" si="118"/>
        <v>5535637 - E W BROWN COMBUSTION TURBINE UNIT 72015</v>
      </c>
    </row>
    <row r="917" spans="1:16" x14ac:dyDescent="0.25">
      <c r="A917" s="1" t="s">
        <v>5</v>
      </c>
      <c r="B917" s="1" t="s">
        <v>38</v>
      </c>
      <c r="C917" s="1" t="s">
        <v>16</v>
      </c>
      <c r="D917" s="5" t="str">
        <f t="shared" si="112"/>
        <v>553</v>
      </c>
      <c r="E917" s="1" t="s">
        <v>47</v>
      </c>
      <c r="F917" s="1" t="s">
        <v>82</v>
      </c>
      <c r="G917" s="1" t="s">
        <v>93</v>
      </c>
      <c r="H917" s="1" t="s">
        <v>94</v>
      </c>
      <c r="I917">
        <v>201512</v>
      </c>
      <c r="J917" t="str">
        <f t="shared" si="113"/>
        <v>2015</v>
      </c>
      <c r="K917" s="2">
        <v>7728</v>
      </c>
      <c r="L917">
        <f t="shared" si="114"/>
        <v>0</v>
      </c>
      <c r="M917" s="2">
        <f t="shared" si="115"/>
        <v>7728</v>
      </c>
      <c r="N917">
        <f t="shared" si="116"/>
        <v>2936.64</v>
      </c>
      <c r="O917">
        <f t="shared" si="117"/>
        <v>4791.3599999999997</v>
      </c>
      <c r="P917" s="2" t="str">
        <f t="shared" si="118"/>
        <v>5535637 - E W BROWN COMBUSTION TURBINE UNIT 72015</v>
      </c>
    </row>
    <row r="918" spans="1:16" x14ac:dyDescent="0.25">
      <c r="A918" s="1" t="s">
        <v>5</v>
      </c>
      <c r="B918" s="1" t="s">
        <v>38</v>
      </c>
      <c r="C918" s="1" t="s">
        <v>16</v>
      </c>
      <c r="D918" s="5" t="str">
        <f t="shared" si="112"/>
        <v>553</v>
      </c>
      <c r="E918" s="1" t="s">
        <v>47</v>
      </c>
      <c r="F918" s="1" t="s">
        <v>82</v>
      </c>
      <c r="G918" s="1" t="s">
        <v>93</v>
      </c>
      <c r="H918" s="1" t="s">
        <v>94</v>
      </c>
      <c r="I918">
        <v>201602</v>
      </c>
      <c r="J918" t="str">
        <f t="shared" si="113"/>
        <v>2016</v>
      </c>
      <c r="K918" s="2">
        <v>20500</v>
      </c>
      <c r="L918">
        <f t="shared" si="114"/>
        <v>0</v>
      </c>
      <c r="M918" s="2">
        <f t="shared" si="115"/>
        <v>20500</v>
      </c>
      <c r="N918">
        <f t="shared" si="116"/>
        <v>7790</v>
      </c>
      <c r="O918">
        <f t="shared" si="117"/>
        <v>12710</v>
      </c>
      <c r="P918" s="2" t="str">
        <f t="shared" si="118"/>
        <v>5535637 - E W BROWN COMBUSTION TURBINE UNIT 72016</v>
      </c>
    </row>
    <row r="919" spans="1:16" x14ac:dyDescent="0.25">
      <c r="A919" s="1" t="s">
        <v>5</v>
      </c>
      <c r="B919" s="1" t="s">
        <v>38</v>
      </c>
      <c r="C919" s="1" t="s">
        <v>16</v>
      </c>
      <c r="D919" s="5" t="str">
        <f t="shared" si="112"/>
        <v>553</v>
      </c>
      <c r="E919" s="1" t="s">
        <v>47</v>
      </c>
      <c r="F919" s="1" t="s">
        <v>82</v>
      </c>
      <c r="G919" s="1" t="s">
        <v>93</v>
      </c>
      <c r="H919" s="1" t="s">
        <v>94</v>
      </c>
      <c r="I919">
        <v>201603</v>
      </c>
      <c r="J919" t="str">
        <f t="shared" si="113"/>
        <v>2016</v>
      </c>
      <c r="K919" s="2">
        <v>17094.52</v>
      </c>
      <c r="L919">
        <f t="shared" si="114"/>
        <v>0</v>
      </c>
      <c r="M919" s="2">
        <f t="shared" si="115"/>
        <v>17094.52</v>
      </c>
      <c r="N919">
        <f t="shared" si="116"/>
        <v>6495.9176000000007</v>
      </c>
      <c r="O919">
        <f t="shared" si="117"/>
        <v>10598.6024</v>
      </c>
      <c r="P919" s="2" t="str">
        <f t="shared" si="118"/>
        <v>5535637 - E W BROWN COMBUSTION TURBINE UNIT 72016</v>
      </c>
    </row>
    <row r="920" spans="1:16" x14ac:dyDescent="0.25">
      <c r="A920" s="1" t="s">
        <v>5</v>
      </c>
      <c r="B920" s="1" t="s">
        <v>38</v>
      </c>
      <c r="C920" s="1" t="s">
        <v>16</v>
      </c>
      <c r="D920" s="5" t="str">
        <f t="shared" si="112"/>
        <v>553</v>
      </c>
      <c r="E920" s="1" t="s">
        <v>47</v>
      </c>
      <c r="F920" s="1" t="s">
        <v>82</v>
      </c>
      <c r="G920" s="1" t="s">
        <v>93</v>
      </c>
      <c r="H920" s="1" t="s">
        <v>94</v>
      </c>
      <c r="I920">
        <v>201604</v>
      </c>
      <c r="J920" t="str">
        <f t="shared" si="113"/>
        <v>2016</v>
      </c>
      <c r="K920" s="2">
        <v>0</v>
      </c>
      <c r="L920">
        <f t="shared" si="114"/>
        <v>0</v>
      </c>
      <c r="M920" s="2">
        <f t="shared" si="115"/>
        <v>0</v>
      </c>
      <c r="N920">
        <f t="shared" si="116"/>
        <v>0</v>
      </c>
      <c r="O920">
        <f t="shared" si="117"/>
        <v>0</v>
      </c>
      <c r="P920" s="2" t="str">
        <f t="shared" si="118"/>
        <v>5535637 - E W BROWN COMBUSTION TURBINE UNIT 72016</v>
      </c>
    </row>
    <row r="921" spans="1:16" x14ac:dyDescent="0.25">
      <c r="A921" s="1" t="s">
        <v>5</v>
      </c>
      <c r="B921" s="1" t="s">
        <v>38</v>
      </c>
      <c r="C921" s="1" t="s">
        <v>16</v>
      </c>
      <c r="D921" s="5" t="str">
        <f t="shared" si="112"/>
        <v>553</v>
      </c>
      <c r="E921" s="1" t="s">
        <v>47</v>
      </c>
      <c r="F921" s="1" t="s">
        <v>82</v>
      </c>
      <c r="G921" s="1" t="s">
        <v>93</v>
      </c>
      <c r="H921" s="1" t="s">
        <v>94</v>
      </c>
      <c r="I921">
        <v>201605</v>
      </c>
      <c r="J921" t="str">
        <f t="shared" si="113"/>
        <v>2016</v>
      </c>
      <c r="K921" s="2">
        <v>0</v>
      </c>
      <c r="L921">
        <f t="shared" si="114"/>
        <v>0</v>
      </c>
      <c r="M921" s="2">
        <f t="shared" si="115"/>
        <v>0</v>
      </c>
      <c r="N921">
        <f t="shared" si="116"/>
        <v>0</v>
      </c>
      <c r="O921">
        <f t="shared" si="117"/>
        <v>0</v>
      </c>
      <c r="P921" s="2" t="str">
        <f t="shared" si="118"/>
        <v>5535637 - E W BROWN COMBUSTION TURBINE UNIT 72016</v>
      </c>
    </row>
    <row r="922" spans="1:16" x14ac:dyDescent="0.25">
      <c r="A922" s="1" t="s">
        <v>5</v>
      </c>
      <c r="B922" s="1" t="s">
        <v>38</v>
      </c>
      <c r="C922" s="1" t="s">
        <v>16</v>
      </c>
      <c r="D922" s="5" t="str">
        <f t="shared" si="112"/>
        <v>553</v>
      </c>
      <c r="E922" s="1" t="s">
        <v>47</v>
      </c>
      <c r="F922" s="1" t="s">
        <v>82</v>
      </c>
      <c r="G922" s="1" t="s">
        <v>93</v>
      </c>
      <c r="H922" s="1" t="s">
        <v>94</v>
      </c>
      <c r="I922">
        <v>201606</v>
      </c>
      <c r="J922" t="str">
        <f t="shared" si="113"/>
        <v>2016</v>
      </c>
      <c r="K922" s="2">
        <v>14226.6</v>
      </c>
      <c r="L922">
        <f t="shared" si="114"/>
        <v>0</v>
      </c>
      <c r="M922" s="2">
        <f t="shared" si="115"/>
        <v>14226.6</v>
      </c>
      <c r="N922">
        <f t="shared" si="116"/>
        <v>5406.1080000000002</v>
      </c>
      <c r="O922">
        <f t="shared" si="117"/>
        <v>8820.4920000000002</v>
      </c>
      <c r="P922" s="2" t="str">
        <f t="shared" si="118"/>
        <v>5535637 - E W BROWN COMBUSTION TURBINE UNIT 72016</v>
      </c>
    </row>
    <row r="923" spans="1:16" x14ac:dyDescent="0.25">
      <c r="A923" s="1" t="s">
        <v>5</v>
      </c>
      <c r="B923" s="1" t="s">
        <v>38</v>
      </c>
      <c r="C923" s="1" t="s">
        <v>16</v>
      </c>
      <c r="D923" s="5" t="str">
        <f t="shared" si="112"/>
        <v>553</v>
      </c>
      <c r="E923" s="1" t="s">
        <v>47</v>
      </c>
      <c r="F923" s="1" t="s">
        <v>82</v>
      </c>
      <c r="G923" s="1" t="s">
        <v>93</v>
      </c>
      <c r="H923" s="1" t="s">
        <v>94</v>
      </c>
      <c r="I923">
        <v>201607</v>
      </c>
      <c r="J923" t="str">
        <f t="shared" si="113"/>
        <v>2016</v>
      </c>
      <c r="K923" s="2">
        <v>-1470.14</v>
      </c>
      <c r="L923">
        <f t="shared" si="114"/>
        <v>0</v>
      </c>
      <c r="M923" s="2">
        <f t="shared" si="115"/>
        <v>-1470.14</v>
      </c>
      <c r="N923">
        <f t="shared" si="116"/>
        <v>-558.65320000000008</v>
      </c>
      <c r="O923">
        <f t="shared" si="117"/>
        <v>-911.48680000000002</v>
      </c>
      <c r="P923" s="2" t="str">
        <f t="shared" si="118"/>
        <v>5535637 - E W BROWN COMBUSTION TURBINE UNIT 72016</v>
      </c>
    </row>
    <row r="924" spans="1:16" x14ac:dyDescent="0.25">
      <c r="A924" s="1" t="s">
        <v>5</v>
      </c>
      <c r="B924" s="1" t="s">
        <v>38</v>
      </c>
      <c r="C924" s="1" t="s">
        <v>16</v>
      </c>
      <c r="D924" s="5" t="str">
        <f t="shared" si="112"/>
        <v>553</v>
      </c>
      <c r="E924" s="1" t="s">
        <v>47</v>
      </c>
      <c r="F924" s="1" t="s">
        <v>82</v>
      </c>
      <c r="G924" s="1" t="s">
        <v>93</v>
      </c>
      <c r="H924" s="1" t="s">
        <v>94</v>
      </c>
      <c r="I924">
        <v>201609</v>
      </c>
      <c r="J924" t="str">
        <f t="shared" si="113"/>
        <v>2016</v>
      </c>
      <c r="K924" s="2">
        <v>4190.33</v>
      </c>
      <c r="L924">
        <f t="shared" si="114"/>
        <v>0</v>
      </c>
      <c r="M924" s="2">
        <f t="shared" si="115"/>
        <v>4190.33</v>
      </c>
      <c r="N924">
        <f t="shared" si="116"/>
        <v>1592.3253999999999</v>
      </c>
      <c r="O924">
        <f t="shared" si="117"/>
        <v>2598.0045999999998</v>
      </c>
      <c r="P924" s="2" t="str">
        <f t="shared" si="118"/>
        <v>5535637 - E W BROWN COMBUSTION TURBINE UNIT 72016</v>
      </c>
    </row>
    <row r="925" spans="1:16" x14ac:dyDescent="0.25">
      <c r="A925" s="1" t="s">
        <v>5</v>
      </c>
      <c r="B925" s="1" t="s">
        <v>38</v>
      </c>
      <c r="C925" s="1" t="s">
        <v>16</v>
      </c>
      <c r="D925" s="5" t="str">
        <f t="shared" si="112"/>
        <v>553</v>
      </c>
      <c r="E925" s="1" t="s">
        <v>48</v>
      </c>
      <c r="F925" s="1" t="s">
        <v>81</v>
      </c>
      <c r="I925">
        <v>201509</v>
      </c>
      <c r="J925" t="str">
        <f t="shared" si="113"/>
        <v>2015</v>
      </c>
      <c r="K925" s="2">
        <v>-742.5</v>
      </c>
      <c r="L925">
        <f t="shared" si="114"/>
        <v>0</v>
      </c>
      <c r="M925" s="2">
        <f t="shared" si="115"/>
        <v>-742.5</v>
      </c>
      <c r="N925">
        <f t="shared" si="116"/>
        <v>0</v>
      </c>
      <c r="O925">
        <f t="shared" si="117"/>
        <v>-742.5</v>
      </c>
      <c r="P925" s="2" t="str">
        <f t="shared" si="118"/>
        <v>5535640 - E W BROWN COMBUSTION TURBINE UNIT 102015</v>
      </c>
    </row>
    <row r="926" spans="1:16" x14ac:dyDescent="0.25">
      <c r="A926" s="1" t="s">
        <v>5</v>
      </c>
      <c r="B926" s="1" t="s">
        <v>38</v>
      </c>
      <c r="C926" s="1" t="s">
        <v>18</v>
      </c>
      <c r="D926" s="5" t="str">
        <f t="shared" si="112"/>
        <v>553</v>
      </c>
      <c r="E926" s="1" t="s">
        <v>46</v>
      </c>
      <c r="F926" s="1" t="s">
        <v>82</v>
      </c>
      <c r="G926" s="1" t="s">
        <v>93</v>
      </c>
      <c r="H926" s="1" t="s">
        <v>94</v>
      </c>
      <c r="I926">
        <v>201202</v>
      </c>
      <c r="J926" t="str">
        <f t="shared" si="113"/>
        <v>2012</v>
      </c>
      <c r="K926" s="2">
        <v>18000</v>
      </c>
      <c r="L926">
        <f t="shared" si="114"/>
        <v>0</v>
      </c>
      <c r="M926" s="2">
        <f t="shared" si="115"/>
        <v>18000</v>
      </c>
      <c r="N926">
        <f t="shared" si="116"/>
        <v>6840</v>
      </c>
      <c r="O926">
        <f t="shared" si="117"/>
        <v>11160</v>
      </c>
      <c r="P926" s="2" t="str">
        <f t="shared" si="118"/>
        <v>5535636 - E W BROWN COMBUSTION TURBINE UNIT 62012</v>
      </c>
    </row>
    <row r="927" spans="1:16" x14ac:dyDescent="0.25">
      <c r="A927" s="1" t="s">
        <v>5</v>
      </c>
      <c r="B927" s="1" t="s">
        <v>38</v>
      </c>
      <c r="C927" s="1" t="s">
        <v>18</v>
      </c>
      <c r="D927" s="5" t="str">
        <f t="shared" si="112"/>
        <v>553</v>
      </c>
      <c r="E927" s="1" t="s">
        <v>46</v>
      </c>
      <c r="F927" s="1" t="s">
        <v>82</v>
      </c>
      <c r="G927" s="1" t="s">
        <v>93</v>
      </c>
      <c r="H927" s="1" t="s">
        <v>94</v>
      </c>
      <c r="I927">
        <v>201203</v>
      </c>
      <c r="J927" t="str">
        <f t="shared" si="113"/>
        <v>2012</v>
      </c>
      <c r="K927" s="2">
        <v>8450.94</v>
      </c>
      <c r="L927">
        <f t="shared" si="114"/>
        <v>0</v>
      </c>
      <c r="M927" s="2">
        <f t="shared" si="115"/>
        <v>8450.94</v>
      </c>
      <c r="N927">
        <f t="shared" si="116"/>
        <v>3211.3572000000004</v>
      </c>
      <c r="O927">
        <f t="shared" si="117"/>
        <v>5239.5828000000001</v>
      </c>
      <c r="P927" s="2" t="str">
        <f t="shared" si="118"/>
        <v>5535636 - E W BROWN COMBUSTION TURBINE UNIT 62012</v>
      </c>
    </row>
    <row r="928" spans="1:16" x14ac:dyDescent="0.25">
      <c r="A928" s="1" t="s">
        <v>5</v>
      </c>
      <c r="B928" s="1" t="s">
        <v>38</v>
      </c>
      <c r="C928" s="1" t="s">
        <v>18</v>
      </c>
      <c r="D928" s="5" t="str">
        <f t="shared" si="112"/>
        <v>553</v>
      </c>
      <c r="E928" s="1" t="s">
        <v>46</v>
      </c>
      <c r="F928" s="1" t="s">
        <v>82</v>
      </c>
      <c r="G928" s="1" t="s">
        <v>93</v>
      </c>
      <c r="H928" s="1" t="s">
        <v>94</v>
      </c>
      <c r="I928">
        <v>201303</v>
      </c>
      <c r="J928" t="str">
        <f t="shared" si="113"/>
        <v>2013</v>
      </c>
      <c r="K928" s="2">
        <v>22000</v>
      </c>
      <c r="L928">
        <f t="shared" si="114"/>
        <v>0</v>
      </c>
      <c r="M928" s="2">
        <f t="shared" si="115"/>
        <v>22000</v>
      </c>
      <c r="N928">
        <f t="shared" si="116"/>
        <v>8360</v>
      </c>
      <c r="O928">
        <f t="shared" si="117"/>
        <v>13640</v>
      </c>
      <c r="P928" s="2" t="str">
        <f t="shared" si="118"/>
        <v>5535636 - E W BROWN COMBUSTION TURBINE UNIT 62013</v>
      </c>
    </row>
    <row r="929" spans="1:16" x14ac:dyDescent="0.25">
      <c r="A929" s="1" t="s">
        <v>5</v>
      </c>
      <c r="B929" s="1" t="s">
        <v>38</v>
      </c>
      <c r="C929" s="1" t="s">
        <v>18</v>
      </c>
      <c r="D929" s="5" t="str">
        <f t="shared" si="112"/>
        <v>553</v>
      </c>
      <c r="E929" s="1" t="s">
        <v>46</v>
      </c>
      <c r="F929" s="1" t="s">
        <v>82</v>
      </c>
      <c r="G929" s="1" t="s">
        <v>93</v>
      </c>
      <c r="H929" s="1" t="s">
        <v>94</v>
      </c>
      <c r="I929">
        <v>201304</v>
      </c>
      <c r="J929" t="str">
        <f t="shared" si="113"/>
        <v>2013</v>
      </c>
      <c r="K929" s="2">
        <v>0</v>
      </c>
      <c r="L929">
        <f t="shared" si="114"/>
        <v>0</v>
      </c>
      <c r="M929" s="2">
        <f t="shared" si="115"/>
        <v>0</v>
      </c>
      <c r="N929">
        <f t="shared" si="116"/>
        <v>0</v>
      </c>
      <c r="O929">
        <f t="shared" si="117"/>
        <v>0</v>
      </c>
      <c r="P929" s="2" t="str">
        <f t="shared" si="118"/>
        <v>5535636 - E W BROWN COMBUSTION TURBINE UNIT 62013</v>
      </c>
    </row>
    <row r="930" spans="1:16" x14ac:dyDescent="0.25">
      <c r="A930" s="1" t="s">
        <v>5</v>
      </c>
      <c r="B930" s="1" t="s">
        <v>38</v>
      </c>
      <c r="C930" s="1" t="s">
        <v>18</v>
      </c>
      <c r="D930" s="5" t="str">
        <f t="shared" si="112"/>
        <v>553</v>
      </c>
      <c r="E930" s="1" t="s">
        <v>46</v>
      </c>
      <c r="F930" s="1" t="s">
        <v>82</v>
      </c>
      <c r="G930" s="1" t="s">
        <v>93</v>
      </c>
      <c r="H930" s="1" t="s">
        <v>94</v>
      </c>
      <c r="I930">
        <v>201305</v>
      </c>
      <c r="J930" t="str">
        <f t="shared" si="113"/>
        <v>2013</v>
      </c>
      <c r="K930" s="2">
        <v>8000</v>
      </c>
      <c r="L930">
        <f t="shared" si="114"/>
        <v>0</v>
      </c>
      <c r="M930" s="2">
        <f t="shared" si="115"/>
        <v>8000</v>
      </c>
      <c r="N930">
        <f t="shared" si="116"/>
        <v>3040</v>
      </c>
      <c r="O930">
        <f t="shared" si="117"/>
        <v>4960</v>
      </c>
      <c r="P930" s="2" t="str">
        <f t="shared" si="118"/>
        <v>5535636 - E W BROWN COMBUSTION TURBINE UNIT 62013</v>
      </c>
    </row>
    <row r="931" spans="1:16" x14ac:dyDescent="0.25">
      <c r="A931" s="1" t="s">
        <v>5</v>
      </c>
      <c r="B931" s="1" t="s">
        <v>38</v>
      </c>
      <c r="C931" s="1" t="s">
        <v>18</v>
      </c>
      <c r="D931" s="5" t="str">
        <f t="shared" si="112"/>
        <v>553</v>
      </c>
      <c r="E931" s="1" t="s">
        <v>46</v>
      </c>
      <c r="F931" s="1" t="s">
        <v>82</v>
      </c>
      <c r="G931" s="1" t="s">
        <v>93</v>
      </c>
      <c r="H931" s="1" t="s">
        <v>94</v>
      </c>
      <c r="I931">
        <v>201306</v>
      </c>
      <c r="J931" t="str">
        <f t="shared" si="113"/>
        <v>2013</v>
      </c>
      <c r="K931" s="2">
        <v>12714.49</v>
      </c>
      <c r="L931">
        <f t="shared" si="114"/>
        <v>0</v>
      </c>
      <c r="M931" s="2">
        <f t="shared" si="115"/>
        <v>12714.49</v>
      </c>
      <c r="N931">
        <f t="shared" si="116"/>
        <v>4831.5061999999998</v>
      </c>
      <c r="O931">
        <f t="shared" si="117"/>
        <v>7882.9838</v>
      </c>
      <c r="P931" s="2" t="str">
        <f t="shared" si="118"/>
        <v>5535636 - E W BROWN COMBUSTION TURBINE UNIT 62013</v>
      </c>
    </row>
    <row r="932" spans="1:16" x14ac:dyDescent="0.25">
      <c r="A932" s="1" t="s">
        <v>5</v>
      </c>
      <c r="B932" s="1" t="s">
        <v>38</v>
      </c>
      <c r="C932" s="1" t="s">
        <v>18</v>
      </c>
      <c r="D932" s="5" t="str">
        <f t="shared" si="112"/>
        <v>553</v>
      </c>
      <c r="E932" s="1" t="s">
        <v>46</v>
      </c>
      <c r="F932" s="1" t="s">
        <v>82</v>
      </c>
      <c r="G932" s="1" t="s">
        <v>93</v>
      </c>
      <c r="H932" s="1" t="s">
        <v>94</v>
      </c>
      <c r="I932">
        <v>201403</v>
      </c>
      <c r="J932" t="str">
        <f t="shared" si="113"/>
        <v>2014</v>
      </c>
      <c r="K932" s="2">
        <v>89435.49</v>
      </c>
      <c r="L932">
        <f t="shared" si="114"/>
        <v>0</v>
      </c>
      <c r="M932" s="2">
        <f t="shared" si="115"/>
        <v>89435.49</v>
      </c>
      <c r="N932">
        <f t="shared" si="116"/>
        <v>33985.486199999999</v>
      </c>
      <c r="O932">
        <f t="shared" si="117"/>
        <v>55450.003800000006</v>
      </c>
      <c r="P932" s="2" t="str">
        <f t="shared" si="118"/>
        <v>5535636 - E W BROWN COMBUSTION TURBINE UNIT 62014</v>
      </c>
    </row>
    <row r="933" spans="1:16" x14ac:dyDescent="0.25">
      <c r="A933" s="1" t="s">
        <v>5</v>
      </c>
      <c r="B933" s="1" t="s">
        <v>38</v>
      </c>
      <c r="C933" s="1" t="s">
        <v>18</v>
      </c>
      <c r="D933" s="5" t="str">
        <f t="shared" si="112"/>
        <v>553</v>
      </c>
      <c r="E933" s="1" t="s">
        <v>46</v>
      </c>
      <c r="F933" s="1" t="s">
        <v>82</v>
      </c>
      <c r="G933" s="1" t="s">
        <v>93</v>
      </c>
      <c r="H933" s="1" t="s">
        <v>94</v>
      </c>
      <c r="I933">
        <v>201404</v>
      </c>
      <c r="J933" t="str">
        <f t="shared" si="113"/>
        <v>2014</v>
      </c>
      <c r="K933" s="2">
        <v>6455.04</v>
      </c>
      <c r="L933">
        <f t="shared" si="114"/>
        <v>0</v>
      </c>
      <c r="M933" s="2">
        <f t="shared" si="115"/>
        <v>6455.04</v>
      </c>
      <c r="N933">
        <f t="shared" si="116"/>
        <v>2452.9151999999999</v>
      </c>
      <c r="O933">
        <f t="shared" si="117"/>
        <v>4002.1248000000001</v>
      </c>
      <c r="P933" s="2" t="str">
        <f t="shared" si="118"/>
        <v>5535636 - E W BROWN COMBUSTION TURBINE UNIT 62014</v>
      </c>
    </row>
    <row r="934" spans="1:16" x14ac:dyDescent="0.25">
      <c r="A934" s="1" t="s">
        <v>5</v>
      </c>
      <c r="B934" s="1" t="s">
        <v>38</v>
      </c>
      <c r="C934" s="1" t="s">
        <v>18</v>
      </c>
      <c r="D934" s="5" t="str">
        <f t="shared" si="112"/>
        <v>553</v>
      </c>
      <c r="E934" s="1" t="s">
        <v>46</v>
      </c>
      <c r="F934" s="1" t="s">
        <v>82</v>
      </c>
      <c r="G934" s="1" t="s">
        <v>93</v>
      </c>
      <c r="H934" s="1" t="s">
        <v>94</v>
      </c>
      <c r="I934">
        <v>201405</v>
      </c>
      <c r="J934" t="str">
        <f t="shared" si="113"/>
        <v>2014</v>
      </c>
      <c r="K934" s="2">
        <v>635.27</v>
      </c>
      <c r="L934">
        <f t="shared" si="114"/>
        <v>0</v>
      </c>
      <c r="M934" s="2">
        <f t="shared" si="115"/>
        <v>635.27</v>
      </c>
      <c r="N934">
        <f t="shared" si="116"/>
        <v>241.40260000000001</v>
      </c>
      <c r="O934">
        <f t="shared" si="117"/>
        <v>393.86739999999998</v>
      </c>
      <c r="P934" s="2" t="str">
        <f t="shared" si="118"/>
        <v>5535636 - E W BROWN COMBUSTION TURBINE UNIT 62014</v>
      </c>
    </row>
    <row r="935" spans="1:16" x14ac:dyDescent="0.25">
      <c r="A935" s="1" t="s">
        <v>5</v>
      </c>
      <c r="B935" s="1" t="s">
        <v>38</v>
      </c>
      <c r="C935" s="1" t="s">
        <v>18</v>
      </c>
      <c r="D935" s="5" t="str">
        <f t="shared" si="112"/>
        <v>553</v>
      </c>
      <c r="E935" s="1" t="s">
        <v>46</v>
      </c>
      <c r="F935" s="1" t="s">
        <v>82</v>
      </c>
      <c r="G935" s="1" t="s">
        <v>93</v>
      </c>
      <c r="H935" s="1" t="s">
        <v>94</v>
      </c>
      <c r="I935">
        <v>201406</v>
      </c>
      <c r="J935" t="str">
        <f t="shared" si="113"/>
        <v>2014</v>
      </c>
      <c r="K935" s="2">
        <v>0</v>
      </c>
      <c r="L935">
        <f t="shared" si="114"/>
        <v>0</v>
      </c>
      <c r="M935" s="2">
        <f t="shared" si="115"/>
        <v>0</v>
      </c>
      <c r="N935">
        <f t="shared" si="116"/>
        <v>0</v>
      </c>
      <c r="O935">
        <f t="shared" si="117"/>
        <v>0</v>
      </c>
      <c r="P935" s="2" t="str">
        <f t="shared" si="118"/>
        <v>5535636 - E W BROWN COMBUSTION TURBINE UNIT 62014</v>
      </c>
    </row>
    <row r="936" spans="1:16" x14ac:dyDescent="0.25">
      <c r="A936" s="1" t="s">
        <v>5</v>
      </c>
      <c r="B936" s="1" t="s">
        <v>38</v>
      </c>
      <c r="C936" s="1" t="s">
        <v>18</v>
      </c>
      <c r="D936" s="5" t="str">
        <f t="shared" si="112"/>
        <v>553</v>
      </c>
      <c r="E936" s="1" t="s">
        <v>46</v>
      </c>
      <c r="F936" s="1" t="s">
        <v>82</v>
      </c>
      <c r="G936" s="1" t="s">
        <v>93</v>
      </c>
      <c r="H936" s="1" t="s">
        <v>94</v>
      </c>
      <c r="I936">
        <v>201407</v>
      </c>
      <c r="J936" t="str">
        <f t="shared" si="113"/>
        <v>2014</v>
      </c>
      <c r="K936" s="2">
        <v>0</v>
      </c>
      <c r="L936">
        <f t="shared" si="114"/>
        <v>0</v>
      </c>
      <c r="M936" s="2">
        <f t="shared" si="115"/>
        <v>0</v>
      </c>
      <c r="N936">
        <f t="shared" si="116"/>
        <v>0</v>
      </c>
      <c r="O936">
        <f t="shared" si="117"/>
        <v>0</v>
      </c>
      <c r="P936" s="2" t="str">
        <f t="shared" si="118"/>
        <v>5535636 - E W BROWN COMBUSTION TURBINE UNIT 62014</v>
      </c>
    </row>
    <row r="937" spans="1:16" x14ac:dyDescent="0.25">
      <c r="A937" s="1" t="s">
        <v>5</v>
      </c>
      <c r="B937" s="1" t="s">
        <v>38</v>
      </c>
      <c r="C937" s="1" t="s">
        <v>18</v>
      </c>
      <c r="D937" s="5" t="str">
        <f t="shared" si="112"/>
        <v>553</v>
      </c>
      <c r="E937" s="1" t="s">
        <v>46</v>
      </c>
      <c r="F937" s="1" t="s">
        <v>82</v>
      </c>
      <c r="G937" s="1" t="s">
        <v>93</v>
      </c>
      <c r="H937" s="1" t="s">
        <v>94</v>
      </c>
      <c r="I937">
        <v>201408</v>
      </c>
      <c r="J937" t="str">
        <f t="shared" si="113"/>
        <v>2014</v>
      </c>
      <c r="K937" s="2">
        <v>38259.32</v>
      </c>
      <c r="L937">
        <f t="shared" si="114"/>
        <v>0</v>
      </c>
      <c r="M937" s="2">
        <f t="shared" si="115"/>
        <v>38259.32</v>
      </c>
      <c r="N937">
        <f t="shared" si="116"/>
        <v>14538.5416</v>
      </c>
      <c r="O937">
        <f t="shared" si="117"/>
        <v>23720.778399999999</v>
      </c>
      <c r="P937" s="2" t="str">
        <f t="shared" si="118"/>
        <v>5535636 - E W BROWN COMBUSTION TURBINE UNIT 62014</v>
      </c>
    </row>
    <row r="938" spans="1:16" x14ac:dyDescent="0.25">
      <c r="A938" s="1" t="s">
        <v>5</v>
      </c>
      <c r="B938" s="1" t="s">
        <v>38</v>
      </c>
      <c r="C938" s="1" t="s">
        <v>18</v>
      </c>
      <c r="D938" s="5" t="str">
        <f t="shared" si="112"/>
        <v>553</v>
      </c>
      <c r="E938" s="1" t="s">
        <v>46</v>
      </c>
      <c r="F938" s="1" t="s">
        <v>82</v>
      </c>
      <c r="G938" s="1" t="s">
        <v>93</v>
      </c>
      <c r="H938" s="1" t="s">
        <v>94</v>
      </c>
      <c r="I938">
        <v>201409</v>
      </c>
      <c r="J938" t="str">
        <f t="shared" si="113"/>
        <v>2014</v>
      </c>
      <c r="K938" s="2">
        <v>-22000</v>
      </c>
      <c r="L938">
        <f t="shared" si="114"/>
        <v>0</v>
      </c>
      <c r="M938" s="2">
        <f t="shared" si="115"/>
        <v>-22000</v>
      </c>
      <c r="N938">
        <f t="shared" si="116"/>
        <v>-8360</v>
      </c>
      <c r="O938">
        <f t="shared" si="117"/>
        <v>-13640</v>
      </c>
      <c r="P938" s="2" t="str">
        <f t="shared" si="118"/>
        <v>5535636 - E W BROWN COMBUSTION TURBINE UNIT 62014</v>
      </c>
    </row>
    <row r="939" spans="1:16" x14ac:dyDescent="0.25">
      <c r="A939" s="1" t="s">
        <v>5</v>
      </c>
      <c r="B939" s="1" t="s">
        <v>38</v>
      </c>
      <c r="C939" s="1" t="s">
        <v>18</v>
      </c>
      <c r="D939" s="5" t="str">
        <f t="shared" si="112"/>
        <v>553</v>
      </c>
      <c r="E939" s="1" t="s">
        <v>46</v>
      </c>
      <c r="F939" s="1" t="s">
        <v>82</v>
      </c>
      <c r="G939" s="1" t="s">
        <v>93</v>
      </c>
      <c r="H939" s="1" t="s">
        <v>94</v>
      </c>
      <c r="I939">
        <v>201410</v>
      </c>
      <c r="J939" t="str">
        <f t="shared" si="113"/>
        <v>2014</v>
      </c>
      <c r="K939" s="2">
        <v>4103.1899999999996</v>
      </c>
      <c r="L939">
        <f t="shared" si="114"/>
        <v>0</v>
      </c>
      <c r="M939" s="2">
        <f t="shared" si="115"/>
        <v>4103.1899999999996</v>
      </c>
      <c r="N939">
        <f t="shared" si="116"/>
        <v>1559.2121999999999</v>
      </c>
      <c r="O939">
        <f t="shared" si="117"/>
        <v>2543.9777999999997</v>
      </c>
      <c r="P939" s="2" t="str">
        <f t="shared" si="118"/>
        <v>5535636 - E W BROWN COMBUSTION TURBINE UNIT 62014</v>
      </c>
    </row>
    <row r="940" spans="1:16" x14ac:dyDescent="0.25">
      <c r="A940" s="1" t="s">
        <v>5</v>
      </c>
      <c r="B940" s="1" t="s">
        <v>38</v>
      </c>
      <c r="C940" s="1" t="s">
        <v>18</v>
      </c>
      <c r="D940" s="5" t="str">
        <f t="shared" si="112"/>
        <v>553</v>
      </c>
      <c r="E940" s="1" t="s">
        <v>47</v>
      </c>
      <c r="F940" s="1" t="s">
        <v>82</v>
      </c>
      <c r="G940" s="1" t="s">
        <v>93</v>
      </c>
      <c r="H940" s="1" t="s">
        <v>94</v>
      </c>
      <c r="I940">
        <v>201203</v>
      </c>
      <c r="J940" t="str">
        <f t="shared" si="113"/>
        <v>2012</v>
      </c>
      <c r="K940" s="2">
        <v>-50817</v>
      </c>
      <c r="L940">
        <f t="shared" si="114"/>
        <v>0</v>
      </c>
      <c r="M940" s="2">
        <f t="shared" si="115"/>
        <v>-50817</v>
      </c>
      <c r="N940">
        <f t="shared" si="116"/>
        <v>-19310.46</v>
      </c>
      <c r="O940">
        <f t="shared" si="117"/>
        <v>-31506.54</v>
      </c>
      <c r="P940" s="2" t="str">
        <f t="shared" si="118"/>
        <v>5535637 - E W BROWN COMBUSTION TURBINE UNIT 72012</v>
      </c>
    </row>
    <row r="941" spans="1:16" x14ac:dyDescent="0.25">
      <c r="A941" s="1" t="s">
        <v>5</v>
      </c>
      <c r="B941" s="1" t="s">
        <v>38</v>
      </c>
      <c r="C941" s="1" t="s">
        <v>18</v>
      </c>
      <c r="D941" s="5" t="str">
        <f t="shared" si="112"/>
        <v>553</v>
      </c>
      <c r="E941" s="1" t="s">
        <v>47</v>
      </c>
      <c r="F941" s="1" t="s">
        <v>82</v>
      </c>
      <c r="G941" s="1" t="s">
        <v>93</v>
      </c>
      <c r="H941" s="1" t="s">
        <v>94</v>
      </c>
      <c r="I941">
        <v>201206</v>
      </c>
      <c r="J941" t="str">
        <f t="shared" si="113"/>
        <v>2012</v>
      </c>
      <c r="K941" s="2">
        <v>109084.5</v>
      </c>
      <c r="L941">
        <f t="shared" si="114"/>
        <v>0</v>
      </c>
      <c r="M941" s="2">
        <f t="shared" si="115"/>
        <v>109084.5</v>
      </c>
      <c r="N941">
        <f t="shared" si="116"/>
        <v>41452.11</v>
      </c>
      <c r="O941">
        <f t="shared" si="117"/>
        <v>67632.39</v>
      </c>
      <c r="P941" s="2" t="str">
        <f t="shared" si="118"/>
        <v>5535637 - E W BROWN COMBUSTION TURBINE UNIT 72012</v>
      </c>
    </row>
    <row r="942" spans="1:16" x14ac:dyDescent="0.25">
      <c r="A942" s="1" t="s">
        <v>5</v>
      </c>
      <c r="B942" s="1" t="s">
        <v>38</v>
      </c>
      <c r="C942" s="1" t="s">
        <v>18</v>
      </c>
      <c r="D942" s="5" t="str">
        <f t="shared" si="112"/>
        <v>553</v>
      </c>
      <c r="E942" s="1" t="s">
        <v>47</v>
      </c>
      <c r="F942" s="1" t="s">
        <v>82</v>
      </c>
      <c r="G942" s="1" t="s">
        <v>93</v>
      </c>
      <c r="H942" s="1" t="s">
        <v>94</v>
      </c>
      <c r="I942">
        <v>201209</v>
      </c>
      <c r="J942" t="str">
        <f t="shared" si="113"/>
        <v>2012</v>
      </c>
      <c r="K942" s="2">
        <v>104819.7</v>
      </c>
      <c r="L942">
        <f t="shared" si="114"/>
        <v>0</v>
      </c>
      <c r="M942" s="2">
        <f t="shared" si="115"/>
        <v>104819.7</v>
      </c>
      <c r="N942">
        <f t="shared" si="116"/>
        <v>39831.485999999997</v>
      </c>
      <c r="O942">
        <f t="shared" si="117"/>
        <v>64988.214</v>
      </c>
      <c r="P942" s="2" t="str">
        <f t="shared" si="118"/>
        <v>5535637 - E W BROWN COMBUSTION TURBINE UNIT 72012</v>
      </c>
    </row>
    <row r="943" spans="1:16" x14ac:dyDescent="0.25">
      <c r="A943" s="1" t="s">
        <v>5</v>
      </c>
      <c r="B943" s="1" t="s">
        <v>38</v>
      </c>
      <c r="C943" s="1" t="s">
        <v>18</v>
      </c>
      <c r="D943" s="5" t="str">
        <f t="shared" si="112"/>
        <v>553</v>
      </c>
      <c r="E943" s="1" t="s">
        <v>47</v>
      </c>
      <c r="F943" s="1" t="s">
        <v>82</v>
      </c>
      <c r="G943" s="1" t="s">
        <v>93</v>
      </c>
      <c r="H943" s="1" t="s">
        <v>94</v>
      </c>
      <c r="I943">
        <v>201210</v>
      </c>
      <c r="J943" t="str">
        <f t="shared" si="113"/>
        <v>2012</v>
      </c>
      <c r="K943" s="2">
        <v>37000</v>
      </c>
      <c r="L943">
        <f t="shared" si="114"/>
        <v>0</v>
      </c>
      <c r="M943" s="2">
        <f t="shared" si="115"/>
        <v>37000</v>
      </c>
      <c r="N943">
        <f t="shared" si="116"/>
        <v>14060</v>
      </c>
      <c r="O943">
        <f t="shared" si="117"/>
        <v>22940</v>
      </c>
      <c r="P943" s="2" t="str">
        <f t="shared" si="118"/>
        <v>5535637 - E W BROWN COMBUSTION TURBINE UNIT 72012</v>
      </c>
    </row>
    <row r="944" spans="1:16" x14ac:dyDescent="0.25">
      <c r="A944" s="1" t="s">
        <v>5</v>
      </c>
      <c r="B944" s="1" t="s">
        <v>38</v>
      </c>
      <c r="C944" s="1" t="s">
        <v>18</v>
      </c>
      <c r="D944" s="5" t="str">
        <f t="shared" si="112"/>
        <v>553</v>
      </c>
      <c r="E944" s="1" t="s">
        <v>47</v>
      </c>
      <c r="F944" s="1" t="s">
        <v>82</v>
      </c>
      <c r="G944" s="1" t="s">
        <v>93</v>
      </c>
      <c r="H944" s="1" t="s">
        <v>94</v>
      </c>
      <c r="I944">
        <v>201211</v>
      </c>
      <c r="J944" t="str">
        <f t="shared" si="113"/>
        <v>2012</v>
      </c>
      <c r="K944" s="2">
        <v>2861.67</v>
      </c>
      <c r="L944">
        <f t="shared" si="114"/>
        <v>0</v>
      </c>
      <c r="M944" s="2">
        <f t="shared" si="115"/>
        <v>2861.67</v>
      </c>
      <c r="N944">
        <f t="shared" si="116"/>
        <v>1087.4346</v>
      </c>
      <c r="O944">
        <f t="shared" si="117"/>
        <v>1774.2354</v>
      </c>
      <c r="P944" s="2" t="str">
        <f t="shared" si="118"/>
        <v>5535637 - E W BROWN COMBUSTION TURBINE UNIT 72012</v>
      </c>
    </row>
    <row r="945" spans="1:16" x14ac:dyDescent="0.25">
      <c r="A945" s="1" t="s">
        <v>5</v>
      </c>
      <c r="B945" s="1" t="s">
        <v>38</v>
      </c>
      <c r="C945" s="1" t="s">
        <v>18</v>
      </c>
      <c r="D945" s="5" t="str">
        <f t="shared" si="112"/>
        <v>553</v>
      </c>
      <c r="E945" s="1" t="s">
        <v>47</v>
      </c>
      <c r="F945" s="1" t="s">
        <v>82</v>
      </c>
      <c r="G945" s="1" t="s">
        <v>93</v>
      </c>
      <c r="H945" s="1" t="s">
        <v>94</v>
      </c>
      <c r="I945">
        <v>201212</v>
      </c>
      <c r="J945" t="str">
        <f t="shared" si="113"/>
        <v>2012</v>
      </c>
      <c r="K945" s="2">
        <v>37583.019999999997</v>
      </c>
      <c r="L945">
        <f t="shared" si="114"/>
        <v>0</v>
      </c>
      <c r="M945" s="2">
        <f t="shared" si="115"/>
        <v>37583.019999999997</v>
      </c>
      <c r="N945">
        <f t="shared" si="116"/>
        <v>14281.547599999998</v>
      </c>
      <c r="O945">
        <f t="shared" si="117"/>
        <v>23301.472399999999</v>
      </c>
      <c r="P945" s="2" t="str">
        <f t="shared" si="118"/>
        <v>5535637 - E W BROWN COMBUSTION TURBINE UNIT 72012</v>
      </c>
    </row>
    <row r="946" spans="1:16" x14ac:dyDescent="0.25">
      <c r="A946" s="1" t="s">
        <v>5</v>
      </c>
      <c r="B946" s="1" t="s">
        <v>38</v>
      </c>
      <c r="C946" s="1" t="s">
        <v>18</v>
      </c>
      <c r="D946" s="5" t="str">
        <f t="shared" si="112"/>
        <v>553</v>
      </c>
      <c r="E946" s="1" t="s">
        <v>47</v>
      </c>
      <c r="F946" s="1" t="s">
        <v>82</v>
      </c>
      <c r="G946" s="1" t="s">
        <v>93</v>
      </c>
      <c r="H946" s="1" t="s">
        <v>94</v>
      </c>
      <c r="I946">
        <v>201303</v>
      </c>
      <c r="J946" t="str">
        <f t="shared" si="113"/>
        <v>2013</v>
      </c>
      <c r="K946" s="2">
        <v>16555.25</v>
      </c>
      <c r="L946">
        <f t="shared" si="114"/>
        <v>0</v>
      </c>
      <c r="M946" s="2">
        <f t="shared" si="115"/>
        <v>16555.25</v>
      </c>
      <c r="N946">
        <f t="shared" si="116"/>
        <v>6290.9949999999999</v>
      </c>
      <c r="O946">
        <f t="shared" si="117"/>
        <v>10264.254999999999</v>
      </c>
      <c r="P946" s="2" t="str">
        <f t="shared" si="118"/>
        <v>5535637 - E W BROWN COMBUSTION TURBINE UNIT 72013</v>
      </c>
    </row>
    <row r="947" spans="1:16" x14ac:dyDescent="0.25">
      <c r="A947" s="1" t="s">
        <v>5</v>
      </c>
      <c r="B947" s="1" t="s">
        <v>38</v>
      </c>
      <c r="C947" s="1" t="s">
        <v>18</v>
      </c>
      <c r="D947" s="5" t="str">
        <f t="shared" si="112"/>
        <v>553</v>
      </c>
      <c r="E947" s="1" t="s">
        <v>47</v>
      </c>
      <c r="F947" s="1" t="s">
        <v>82</v>
      </c>
      <c r="G947" s="1" t="s">
        <v>93</v>
      </c>
      <c r="H947" s="1" t="s">
        <v>94</v>
      </c>
      <c r="I947">
        <v>201304</v>
      </c>
      <c r="J947" t="str">
        <f t="shared" si="113"/>
        <v>2013</v>
      </c>
      <c r="K947" s="2">
        <v>-31039.5</v>
      </c>
      <c r="L947">
        <f t="shared" si="114"/>
        <v>0</v>
      </c>
      <c r="M947" s="2">
        <f t="shared" si="115"/>
        <v>-31039.5</v>
      </c>
      <c r="N947">
        <f t="shared" si="116"/>
        <v>-11795.01</v>
      </c>
      <c r="O947">
        <f t="shared" si="117"/>
        <v>-19244.490000000002</v>
      </c>
      <c r="P947" s="2" t="str">
        <f t="shared" si="118"/>
        <v>5535637 - E W BROWN COMBUSTION TURBINE UNIT 72013</v>
      </c>
    </row>
    <row r="948" spans="1:16" x14ac:dyDescent="0.25">
      <c r="A948" s="1" t="s">
        <v>5</v>
      </c>
      <c r="B948" s="1" t="s">
        <v>38</v>
      </c>
      <c r="C948" s="1" t="s">
        <v>18</v>
      </c>
      <c r="D948" s="5" t="str">
        <f t="shared" si="112"/>
        <v>553</v>
      </c>
      <c r="E948" s="1" t="s">
        <v>47</v>
      </c>
      <c r="F948" s="1" t="s">
        <v>82</v>
      </c>
      <c r="G948" s="1" t="s">
        <v>93</v>
      </c>
      <c r="H948" s="1" t="s">
        <v>94</v>
      </c>
      <c r="I948">
        <v>201306</v>
      </c>
      <c r="J948" t="str">
        <f t="shared" si="113"/>
        <v>2013</v>
      </c>
      <c r="K948" s="2">
        <v>-15722.69</v>
      </c>
      <c r="L948">
        <f t="shared" si="114"/>
        <v>0</v>
      </c>
      <c r="M948" s="2">
        <f t="shared" si="115"/>
        <v>-15722.69</v>
      </c>
      <c r="N948">
        <f t="shared" si="116"/>
        <v>-5974.6222000000007</v>
      </c>
      <c r="O948">
        <f t="shared" si="117"/>
        <v>-9748.0678000000007</v>
      </c>
      <c r="P948" s="2" t="str">
        <f t="shared" si="118"/>
        <v>5535637 - E W BROWN COMBUSTION TURBINE UNIT 72013</v>
      </c>
    </row>
    <row r="949" spans="1:16" x14ac:dyDescent="0.25">
      <c r="A949" s="1" t="s">
        <v>5</v>
      </c>
      <c r="B949" s="1" t="s">
        <v>38</v>
      </c>
      <c r="C949" s="1" t="s">
        <v>18</v>
      </c>
      <c r="D949" s="5" t="str">
        <f t="shared" si="112"/>
        <v>553</v>
      </c>
      <c r="E949" s="1" t="s">
        <v>47</v>
      </c>
      <c r="F949" s="1" t="s">
        <v>82</v>
      </c>
      <c r="G949" s="1" t="s">
        <v>93</v>
      </c>
      <c r="H949" s="1" t="s">
        <v>94</v>
      </c>
      <c r="I949">
        <v>201309</v>
      </c>
      <c r="J949" t="str">
        <f t="shared" si="113"/>
        <v>2013</v>
      </c>
      <c r="K949" s="2">
        <v>-44279.11</v>
      </c>
      <c r="L949">
        <f t="shared" si="114"/>
        <v>0</v>
      </c>
      <c r="M949" s="2">
        <f t="shared" si="115"/>
        <v>-44279.11</v>
      </c>
      <c r="N949">
        <f t="shared" si="116"/>
        <v>-16826.061799999999</v>
      </c>
      <c r="O949">
        <f t="shared" si="117"/>
        <v>-27453.048200000001</v>
      </c>
      <c r="P949" s="2" t="str">
        <f t="shared" si="118"/>
        <v>5535637 - E W BROWN COMBUSTION TURBINE UNIT 72013</v>
      </c>
    </row>
    <row r="950" spans="1:16" x14ac:dyDescent="0.25">
      <c r="A950" s="1" t="s">
        <v>5</v>
      </c>
      <c r="B950" s="1" t="s">
        <v>38</v>
      </c>
      <c r="C950" s="1" t="s">
        <v>18</v>
      </c>
      <c r="D950" s="5" t="str">
        <f t="shared" ref="D950:D1013" si="119">LEFT(C950,3)</f>
        <v>553</v>
      </c>
      <c r="E950" s="1" t="s">
        <v>47</v>
      </c>
      <c r="F950" s="1" t="s">
        <v>82</v>
      </c>
      <c r="G950" s="1" t="s">
        <v>93</v>
      </c>
      <c r="H950" s="1" t="s">
        <v>94</v>
      </c>
      <c r="I950">
        <v>201312</v>
      </c>
      <c r="J950" t="str">
        <f t="shared" ref="J950:J1013" si="120">LEFT(I950,4)</f>
        <v>2013</v>
      </c>
      <c r="K950" s="2">
        <v>9886.73</v>
      </c>
      <c r="L950">
        <f t="shared" ref="L950:L1013" si="121">IF(LEFT(E950,4)="0311",(K950*-0.25),IF(LEFT(E950,4)="0321",(K950*-0.25),0))</f>
        <v>0</v>
      </c>
      <c r="M950" s="2">
        <f t="shared" ref="M950:M1013" si="122">+K950+L950</f>
        <v>9886.73</v>
      </c>
      <c r="N950">
        <f t="shared" ref="N950:N1013" si="123">IF(F950="LGE",M950,0)+IF(F950="Joint",M950*G950,0)</f>
        <v>3756.9573999999998</v>
      </c>
      <c r="O950">
        <f t="shared" ref="O950:O1013" si="124">IF(F950="KU",M950,0)+IF(F950="Joint",M950*H950,0)</f>
        <v>6129.7725999999993</v>
      </c>
      <c r="P950" s="2" t="str">
        <f t="shared" ref="P950:P1013" si="125">D950&amp;E950&amp;J950</f>
        <v>5535637 - E W BROWN COMBUSTION TURBINE UNIT 72013</v>
      </c>
    </row>
    <row r="951" spans="1:16" x14ac:dyDescent="0.25">
      <c r="A951" s="1" t="s">
        <v>5</v>
      </c>
      <c r="B951" s="1" t="s">
        <v>38</v>
      </c>
      <c r="C951" s="1" t="s">
        <v>18</v>
      </c>
      <c r="D951" s="5" t="str">
        <f t="shared" si="119"/>
        <v>553</v>
      </c>
      <c r="E951" s="1" t="s">
        <v>47</v>
      </c>
      <c r="F951" s="1" t="s">
        <v>82</v>
      </c>
      <c r="G951" s="1" t="s">
        <v>93</v>
      </c>
      <c r="H951" s="1" t="s">
        <v>94</v>
      </c>
      <c r="I951">
        <v>201403</v>
      </c>
      <c r="J951" t="str">
        <f t="shared" si="120"/>
        <v>2014</v>
      </c>
      <c r="K951" s="2">
        <v>15882.7</v>
      </c>
      <c r="L951">
        <f t="shared" si="121"/>
        <v>0</v>
      </c>
      <c r="M951" s="2">
        <f t="shared" si="122"/>
        <v>15882.7</v>
      </c>
      <c r="N951">
        <f t="shared" si="123"/>
        <v>6035.4260000000004</v>
      </c>
      <c r="O951">
        <f t="shared" si="124"/>
        <v>9847.2740000000013</v>
      </c>
      <c r="P951" s="2" t="str">
        <f t="shared" si="125"/>
        <v>5535637 - E W BROWN COMBUSTION TURBINE UNIT 72014</v>
      </c>
    </row>
    <row r="952" spans="1:16" x14ac:dyDescent="0.25">
      <c r="A952" s="1" t="s">
        <v>5</v>
      </c>
      <c r="B952" s="1" t="s">
        <v>38</v>
      </c>
      <c r="C952" s="1" t="s">
        <v>18</v>
      </c>
      <c r="D952" s="5" t="str">
        <f t="shared" si="119"/>
        <v>553</v>
      </c>
      <c r="E952" s="1" t="s">
        <v>47</v>
      </c>
      <c r="F952" s="1" t="s">
        <v>82</v>
      </c>
      <c r="G952" s="1" t="s">
        <v>93</v>
      </c>
      <c r="H952" s="1" t="s">
        <v>94</v>
      </c>
      <c r="I952">
        <v>201404</v>
      </c>
      <c r="J952" t="str">
        <f t="shared" si="120"/>
        <v>2014</v>
      </c>
      <c r="K952" s="2">
        <v>62511.46</v>
      </c>
      <c r="L952">
        <f t="shared" si="121"/>
        <v>0</v>
      </c>
      <c r="M952" s="2">
        <f t="shared" si="122"/>
        <v>62511.46</v>
      </c>
      <c r="N952">
        <f t="shared" si="123"/>
        <v>23754.354800000001</v>
      </c>
      <c r="O952">
        <f t="shared" si="124"/>
        <v>38757.105199999998</v>
      </c>
      <c r="P952" s="2" t="str">
        <f t="shared" si="125"/>
        <v>5535637 - E W BROWN COMBUSTION TURBINE UNIT 72014</v>
      </c>
    </row>
    <row r="953" spans="1:16" x14ac:dyDescent="0.25">
      <c r="A953" s="1" t="s">
        <v>5</v>
      </c>
      <c r="B953" s="1" t="s">
        <v>38</v>
      </c>
      <c r="C953" s="1" t="s">
        <v>18</v>
      </c>
      <c r="D953" s="5" t="str">
        <f t="shared" si="119"/>
        <v>553</v>
      </c>
      <c r="E953" s="1" t="s">
        <v>47</v>
      </c>
      <c r="F953" s="1" t="s">
        <v>82</v>
      </c>
      <c r="G953" s="1" t="s">
        <v>93</v>
      </c>
      <c r="H953" s="1" t="s">
        <v>94</v>
      </c>
      <c r="I953">
        <v>201405</v>
      </c>
      <c r="J953" t="str">
        <f t="shared" si="120"/>
        <v>2014</v>
      </c>
      <c r="K953" s="2">
        <v>3431.09</v>
      </c>
      <c r="L953">
        <f t="shared" si="121"/>
        <v>0</v>
      </c>
      <c r="M953" s="2">
        <f t="shared" si="122"/>
        <v>3431.09</v>
      </c>
      <c r="N953">
        <f t="shared" si="123"/>
        <v>1303.8142</v>
      </c>
      <c r="O953">
        <f t="shared" si="124"/>
        <v>2127.2757999999999</v>
      </c>
      <c r="P953" s="2" t="str">
        <f t="shared" si="125"/>
        <v>5535637 - E W BROWN COMBUSTION TURBINE UNIT 72014</v>
      </c>
    </row>
    <row r="954" spans="1:16" x14ac:dyDescent="0.25">
      <c r="A954" s="1" t="s">
        <v>5</v>
      </c>
      <c r="B954" s="1" t="s">
        <v>38</v>
      </c>
      <c r="C954" s="1" t="s">
        <v>18</v>
      </c>
      <c r="D954" s="5" t="str">
        <f t="shared" si="119"/>
        <v>553</v>
      </c>
      <c r="E954" s="1" t="s">
        <v>47</v>
      </c>
      <c r="F954" s="1" t="s">
        <v>82</v>
      </c>
      <c r="G954" s="1" t="s">
        <v>93</v>
      </c>
      <c r="H954" s="1" t="s">
        <v>94</v>
      </c>
      <c r="I954">
        <v>201406</v>
      </c>
      <c r="J954" t="str">
        <f t="shared" si="120"/>
        <v>2014</v>
      </c>
      <c r="K954" s="2">
        <v>115521.60000000001</v>
      </c>
      <c r="L954">
        <f t="shared" si="121"/>
        <v>0</v>
      </c>
      <c r="M954" s="2">
        <f t="shared" si="122"/>
        <v>115521.60000000001</v>
      </c>
      <c r="N954">
        <f t="shared" si="123"/>
        <v>43898.208000000006</v>
      </c>
      <c r="O954">
        <f t="shared" si="124"/>
        <v>71623.392000000007</v>
      </c>
      <c r="P954" s="2" t="str">
        <f t="shared" si="125"/>
        <v>5535637 - E W BROWN COMBUSTION TURBINE UNIT 72014</v>
      </c>
    </row>
    <row r="955" spans="1:16" x14ac:dyDescent="0.25">
      <c r="A955" s="1" t="s">
        <v>5</v>
      </c>
      <c r="B955" s="1" t="s">
        <v>38</v>
      </c>
      <c r="C955" s="1" t="s">
        <v>18</v>
      </c>
      <c r="D955" s="5" t="str">
        <f t="shared" si="119"/>
        <v>553</v>
      </c>
      <c r="E955" s="1" t="s">
        <v>47</v>
      </c>
      <c r="F955" s="1" t="s">
        <v>82</v>
      </c>
      <c r="G955" s="1" t="s">
        <v>93</v>
      </c>
      <c r="H955" s="1" t="s">
        <v>94</v>
      </c>
      <c r="I955">
        <v>201407</v>
      </c>
      <c r="J955" t="str">
        <f t="shared" si="120"/>
        <v>2014</v>
      </c>
      <c r="K955" s="2">
        <v>0</v>
      </c>
      <c r="L955">
        <f t="shared" si="121"/>
        <v>0</v>
      </c>
      <c r="M955" s="2">
        <f t="shared" si="122"/>
        <v>0</v>
      </c>
      <c r="N955">
        <f t="shared" si="123"/>
        <v>0</v>
      </c>
      <c r="O955">
        <f t="shared" si="124"/>
        <v>0</v>
      </c>
      <c r="P955" s="2" t="str">
        <f t="shared" si="125"/>
        <v>5535637 - E W BROWN COMBUSTION TURBINE UNIT 72014</v>
      </c>
    </row>
    <row r="956" spans="1:16" x14ac:dyDescent="0.25">
      <c r="A956" s="1" t="s">
        <v>5</v>
      </c>
      <c r="B956" s="1" t="s">
        <v>38</v>
      </c>
      <c r="C956" s="1" t="s">
        <v>18</v>
      </c>
      <c r="D956" s="5" t="str">
        <f t="shared" si="119"/>
        <v>553</v>
      </c>
      <c r="E956" s="1" t="s">
        <v>47</v>
      </c>
      <c r="F956" s="1" t="s">
        <v>82</v>
      </c>
      <c r="G956" s="1" t="s">
        <v>93</v>
      </c>
      <c r="H956" s="1" t="s">
        <v>94</v>
      </c>
      <c r="I956">
        <v>201408</v>
      </c>
      <c r="J956" t="str">
        <f t="shared" si="120"/>
        <v>2014</v>
      </c>
      <c r="K956" s="2">
        <v>38259.32</v>
      </c>
      <c r="L956">
        <f t="shared" si="121"/>
        <v>0</v>
      </c>
      <c r="M956" s="2">
        <f t="shared" si="122"/>
        <v>38259.32</v>
      </c>
      <c r="N956">
        <f t="shared" si="123"/>
        <v>14538.5416</v>
      </c>
      <c r="O956">
        <f t="shared" si="124"/>
        <v>23720.778399999999</v>
      </c>
      <c r="P956" s="2" t="str">
        <f t="shared" si="125"/>
        <v>5535637 - E W BROWN COMBUSTION TURBINE UNIT 72014</v>
      </c>
    </row>
    <row r="957" spans="1:16" x14ac:dyDescent="0.25">
      <c r="A957" s="1" t="s">
        <v>5</v>
      </c>
      <c r="B957" s="1" t="s">
        <v>38</v>
      </c>
      <c r="C957" s="1" t="s">
        <v>18</v>
      </c>
      <c r="D957" s="5" t="str">
        <f t="shared" si="119"/>
        <v>553</v>
      </c>
      <c r="E957" s="1" t="s">
        <v>47</v>
      </c>
      <c r="F957" s="1" t="s">
        <v>82</v>
      </c>
      <c r="G957" s="1" t="s">
        <v>93</v>
      </c>
      <c r="H957" s="1" t="s">
        <v>94</v>
      </c>
      <c r="I957">
        <v>201409</v>
      </c>
      <c r="J957" t="str">
        <f t="shared" si="120"/>
        <v>2014</v>
      </c>
      <c r="K957" s="2">
        <v>-24589.9</v>
      </c>
      <c r="L957">
        <f t="shared" si="121"/>
        <v>0</v>
      </c>
      <c r="M957" s="2">
        <f t="shared" si="122"/>
        <v>-24589.9</v>
      </c>
      <c r="N957">
        <f t="shared" si="123"/>
        <v>-9344.1620000000003</v>
      </c>
      <c r="O957">
        <f t="shared" si="124"/>
        <v>-15245.738000000001</v>
      </c>
      <c r="P957" s="2" t="str">
        <f t="shared" si="125"/>
        <v>5535637 - E W BROWN COMBUSTION TURBINE UNIT 72014</v>
      </c>
    </row>
    <row r="958" spans="1:16" x14ac:dyDescent="0.25">
      <c r="A958" s="1" t="s">
        <v>5</v>
      </c>
      <c r="B958" s="1" t="s">
        <v>38</v>
      </c>
      <c r="C958" s="1" t="s">
        <v>18</v>
      </c>
      <c r="D958" s="5" t="str">
        <f t="shared" si="119"/>
        <v>553</v>
      </c>
      <c r="E958" s="1" t="s">
        <v>47</v>
      </c>
      <c r="F958" s="1" t="s">
        <v>82</v>
      </c>
      <c r="G958" s="1" t="s">
        <v>93</v>
      </c>
      <c r="H958" s="1" t="s">
        <v>94</v>
      </c>
      <c r="I958">
        <v>201410</v>
      </c>
      <c r="J958" t="str">
        <f t="shared" si="120"/>
        <v>2014</v>
      </c>
      <c r="K958" s="2">
        <v>10103.209999999999</v>
      </c>
      <c r="L958">
        <f t="shared" si="121"/>
        <v>0</v>
      </c>
      <c r="M958" s="2">
        <f t="shared" si="122"/>
        <v>10103.209999999999</v>
      </c>
      <c r="N958">
        <f t="shared" si="123"/>
        <v>3839.2197999999999</v>
      </c>
      <c r="O958">
        <f t="shared" si="124"/>
        <v>6263.9901999999993</v>
      </c>
      <c r="P958" s="2" t="str">
        <f t="shared" si="125"/>
        <v>5535637 - E W BROWN COMBUSTION TURBINE UNIT 72014</v>
      </c>
    </row>
    <row r="959" spans="1:16" x14ac:dyDescent="0.25">
      <c r="A959" s="1" t="s">
        <v>5</v>
      </c>
      <c r="B959" s="1" t="s">
        <v>38</v>
      </c>
      <c r="C959" s="1" t="s">
        <v>18</v>
      </c>
      <c r="D959" s="5" t="str">
        <f t="shared" si="119"/>
        <v>553</v>
      </c>
      <c r="E959" s="1" t="s">
        <v>47</v>
      </c>
      <c r="F959" s="1" t="s">
        <v>82</v>
      </c>
      <c r="G959" s="1" t="s">
        <v>93</v>
      </c>
      <c r="H959" s="1" t="s">
        <v>94</v>
      </c>
      <c r="I959">
        <v>201412</v>
      </c>
      <c r="J959" t="str">
        <f t="shared" si="120"/>
        <v>2014</v>
      </c>
      <c r="K959" s="2">
        <v>20832.98</v>
      </c>
      <c r="L959">
        <f t="shared" si="121"/>
        <v>0</v>
      </c>
      <c r="M959" s="2">
        <f t="shared" si="122"/>
        <v>20832.98</v>
      </c>
      <c r="N959">
        <f t="shared" si="123"/>
        <v>7916.5324000000001</v>
      </c>
      <c r="O959">
        <f t="shared" si="124"/>
        <v>12916.4476</v>
      </c>
      <c r="P959" s="2" t="str">
        <f t="shared" si="125"/>
        <v>5535637 - E W BROWN COMBUSTION TURBINE UNIT 72014</v>
      </c>
    </row>
    <row r="960" spans="1:16" x14ac:dyDescent="0.25">
      <c r="A960" s="1" t="s">
        <v>5</v>
      </c>
      <c r="B960" s="1" t="s">
        <v>38</v>
      </c>
      <c r="C960" s="1" t="s">
        <v>18</v>
      </c>
      <c r="D960" s="5" t="str">
        <f t="shared" si="119"/>
        <v>553</v>
      </c>
      <c r="E960" s="1" t="s">
        <v>47</v>
      </c>
      <c r="F960" s="1" t="s">
        <v>82</v>
      </c>
      <c r="G960" s="1" t="s">
        <v>93</v>
      </c>
      <c r="H960" s="1" t="s">
        <v>94</v>
      </c>
      <c r="I960">
        <v>201503</v>
      </c>
      <c r="J960" t="str">
        <f t="shared" si="120"/>
        <v>2015</v>
      </c>
      <c r="K960" s="2">
        <v>101948.1</v>
      </c>
      <c r="L960">
        <f t="shared" si="121"/>
        <v>0</v>
      </c>
      <c r="M960" s="2">
        <f t="shared" si="122"/>
        <v>101948.1</v>
      </c>
      <c r="N960">
        <f t="shared" si="123"/>
        <v>38740.278000000006</v>
      </c>
      <c r="O960">
        <f t="shared" si="124"/>
        <v>63207.822</v>
      </c>
      <c r="P960" s="2" t="str">
        <f t="shared" si="125"/>
        <v>5535637 - E W BROWN COMBUSTION TURBINE UNIT 72015</v>
      </c>
    </row>
    <row r="961" spans="1:16" x14ac:dyDescent="0.25">
      <c r="A961" s="1" t="s">
        <v>5</v>
      </c>
      <c r="B961" s="1" t="s">
        <v>38</v>
      </c>
      <c r="C961" s="1" t="s">
        <v>18</v>
      </c>
      <c r="D961" s="5" t="str">
        <f t="shared" si="119"/>
        <v>553</v>
      </c>
      <c r="E961" s="1" t="s">
        <v>47</v>
      </c>
      <c r="F961" s="1" t="s">
        <v>82</v>
      </c>
      <c r="G961" s="1" t="s">
        <v>93</v>
      </c>
      <c r="H961" s="1" t="s">
        <v>94</v>
      </c>
      <c r="I961">
        <v>201506</v>
      </c>
      <c r="J961" t="str">
        <f t="shared" si="120"/>
        <v>2015</v>
      </c>
      <c r="K961" s="2">
        <v>-207386.93</v>
      </c>
      <c r="L961">
        <f t="shared" si="121"/>
        <v>0</v>
      </c>
      <c r="M961" s="2">
        <f t="shared" si="122"/>
        <v>-207386.93</v>
      </c>
      <c r="N961">
        <f t="shared" si="123"/>
        <v>-78807.0334</v>
      </c>
      <c r="O961">
        <f t="shared" si="124"/>
        <v>-128579.89659999999</v>
      </c>
      <c r="P961" s="2" t="str">
        <f t="shared" si="125"/>
        <v>5535637 - E W BROWN COMBUSTION TURBINE UNIT 72015</v>
      </c>
    </row>
    <row r="962" spans="1:16" x14ac:dyDescent="0.25">
      <c r="A962" s="1" t="s">
        <v>5</v>
      </c>
      <c r="B962" s="1" t="s">
        <v>38</v>
      </c>
      <c r="C962" s="1" t="s">
        <v>18</v>
      </c>
      <c r="D962" s="5" t="str">
        <f t="shared" si="119"/>
        <v>553</v>
      </c>
      <c r="E962" s="1" t="s">
        <v>49</v>
      </c>
      <c r="F962" s="1" t="s">
        <v>81</v>
      </c>
      <c r="I962">
        <v>201303</v>
      </c>
      <c r="J962" t="str">
        <f t="shared" si="120"/>
        <v>2013</v>
      </c>
      <c r="K962" s="2">
        <v>22000</v>
      </c>
      <c r="L962">
        <f t="shared" si="121"/>
        <v>0</v>
      </c>
      <c r="M962" s="2">
        <f t="shared" si="122"/>
        <v>22000</v>
      </c>
      <c r="N962">
        <f t="shared" si="123"/>
        <v>0</v>
      </c>
      <c r="O962">
        <f t="shared" si="124"/>
        <v>22000</v>
      </c>
      <c r="P962" s="2" t="str">
        <f t="shared" si="125"/>
        <v>5535639 - E W BROWN COMBUSTION TURBINE UNIT 92013</v>
      </c>
    </row>
    <row r="963" spans="1:16" x14ac:dyDescent="0.25">
      <c r="A963" s="1" t="s">
        <v>5</v>
      </c>
      <c r="B963" s="1" t="s">
        <v>38</v>
      </c>
      <c r="C963" s="1" t="s">
        <v>18</v>
      </c>
      <c r="D963" s="5" t="str">
        <f t="shared" si="119"/>
        <v>553</v>
      </c>
      <c r="E963" s="1" t="s">
        <v>49</v>
      </c>
      <c r="F963" s="1" t="s">
        <v>81</v>
      </c>
      <c r="I963">
        <v>201304</v>
      </c>
      <c r="J963" t="str">
        <f t="shared" si="120"/>
        <v>2013</v>
      </c>
      <c r="K963" s="2">
        <v>0</v>
      </c>
      <c r="L963">
        <f t="shared" si="121"/>
        <v>0</v>
      </c>
      <c r="M963" s="2">
        <f t="shared" si="122"/>
        <v>0</v>
      </c>
      <c r="N963">
        <f t="shared" si="123"/>
        <v>0</v>
      </c>
      <c r="O963">
        <f t="shared" si="124"/>
        <v>0</v>
      </c>
      <c r="P963" s="2" t="str">
        <f t="shared" si="125"/>
        <v>5535639 - E W BROWN COMBUSTION TURBINE UNIT 92013</v>
      </c>
    </row>
    <row r="964" spans="1:16" x14ac:dyDescent="0.25">
      <c r="A964" s="1" t="s">
        <v>5</v>
      </c>
      <c r="B964" s="1" t="s">
        <v>38</v>
      </c>
      <c r="C964" s="1" t="s">
        <v>18</v>
      </c>
      <c r="D964" s="5" t="str">
        <f t="shared" si="119"/>
        <v>553</v>
      </c>
      <c r="E964" s="1" t="s">
        <v>49</v>
      </c>
      <c r="F964" s="1" t="s">
        <v>81</v>
      </c>
      <c r="I964">
        <v>201305</v>
      </c>
      <c r="J964" t="str">
        <f t="shared" si="120"/>
        <v>2013</v>
      </c>
      <c r="K964" s="2">
        <v>15819.31</v>
      </c>
      <c r="L964">
        <f t="shared" si="121"/>
        <v>0</v>
      </c>
      <c r="M964" s="2">
        <f t="shared" si="122"/>
        <v>15819.31</v>
      </c>
      <c r="N964">
        <f t="shared" si="123"/>
        <v>0</v>
      </c>
      <c r="O964">
        <f t="shared" si="124"/>
        <v>15819.31</v>
      </c>
      <c r="P964" s="2" t="str">
        <f t="shared" si="125"/>
        <v>5535639 - E W BROWN COMBUSTION TURBINE UNIT 92013</v>
      </c>
    </row>
    <row r="965" spans="1:16" x14ac:dyDescent="0.25">
      <c r="A965" s="1" t="s">
        <v>5</v>
      </c>
      <c r="B965" s="1" t="s">
        <v>38</v>
      </c>
      <c r="C965" s="1" t="s">
        <v>18</v>
      </c>
      <c r="D965" s="5" t="str">
        <f t="shared" si="119"/>
        <v>553</v>
      </c>
      <c r="E965" s="1" t="s">
        <v>49</v>
      </c>
      <c r="F965" s="1" t="s">
        <v>81</v>
      </c>
      <c r="I965">
        <v>201306</v>
      </c>
      <c r="J965" t="str">
        <f t="shared" si="120"/>
        <v>2013</v>
      </c>
      <c r="K965" s="2">
        <v>0</v>
      </c>
      <c r="L965">
        <f t="shared" si="121"/>
        <v>0</v>
      </c>
      <c r="M965" s="2">
        <f t="shared" si="122"/>
        <v>0</v>
      </c>
      <c r="N965">
        <f t="shared" si="123"/>
        <v>0</v>
      </c>
      <c r="O965">
        <f t="shared" si="124"/>
        <v>0</v>
      </c>
      <c r="P965" s="2" t="str">
        <f t="shared" si="125"/>
        <v>5535639 - E W BROWN COMBUSTION TURBINE UNIT 92013</v>
      </c>
    </row>
    <row r="966" spans="1:16" x14ac:dyDescent="0.25">
      <c r="A966" s="1" t="s">
        <v>5</v>
      </c>
      <c r="B966" s="1" t="s">
        <v>38</v>
      </c>
      <c r="C966" s="1" t="s">
        <v>18</v>
      </c>
      <c r="D966" s="5" t="str">
        <f t="shared" si="119"/>
        <v>553</v>
      </c>
      <c r="E966" s="1" t="s">
        <v>49</v>
      </c>
      <c r="F966" s="1" t="s">
        <v>81</v>
      </c>
      <c r="I966">
        <v>201307</v>
      </c>
      <c r="J966" t="str">
        <f t="shared" si="120"/>
        <v>2013</v>
      </c>
      <c r="K966" s="2">
        <v>3.27</v>
      </c>
      <c r="L966">
        <f t="shared" si="121"/>
        <v>0</v>
      </c>
      <c r="M966" s="2">
        <f t="shared" si="122"/>
        <v>3.27</v>
      </c>
      <c r="N966">
        <f t="shared" si="123"/>
        <v>0</v>
      </c>
      <c r="O966">
        <f t="shared" si="124"/>
        <v>3.27</v>
      </c>
      <c r="P966" s="2" t="str">
        <f t="shared" si="125"/>
        <v>5535639 - E W BROWN COMBUSTION TURBINE UNIT 92013</v>
      </c>
    </row>
    <row r="967" spans="1:16" x14ac:dyDescent="0.25">
      <c r="A967" s="1" t="s">
        <v>5</v>
      </c>
      <c r="B967" s="1" t="s">
        <v>38</v>
      </c>
      <c r="C967" s="1" t="s">
        <v>18</v>
      </c>
      <c r="D967" s="5" t="str">
        <f t="shared" si="119"/>
        <v>553</v>
      </c>
      <c r="E967" s="1" t="s">
        <v>49</v>
      </c>
      <c r="F967" s="1" t="s">
        <v>81</v>
      </c>
      <c r="I967">
        <v>201308</v>
      </c>
      <c r="J967" t="str">
        <f t="shared" si="120"/>
        <v>2013</v>
      </c>
      <c r="K967" s="2">
        <v>6300.54</v>
      </c>
      <c r="L967">
        <f t="shared" si="121"/>
        <v>0</v>
      </c>
      <c r="M967" s="2">
        <f t="shared" si="122"/>
        <v>6300.54</v>
      </c>
      <c r="N967">
        <f t="shared" si="123"/>
        <v>0</v>
      </c>
      <c r="O967">
        <f t="shared" si="124"/>
        <v>6300.54</v>
      </c>
      <c r="P967" s="2" t="str">
        <f t="shared" si="125"/>
        <v>5535639 - E W BROWN COMBUSTION TURBINE UNIT 92013</v>
      </c>
    </row>
    <row r="968" spans="1:16" x14ac:dyDescent="0.25">
      <c r="A968" s="1" t="s">
        <v>5</v>
      </c>
      <c r="B968" s="1" t="s">
        <v>38</v>
      </c>
      <c r="C968" s="1" t="s">
        <v>18</v>
      </c>
      <c r="D968" s="5" t="str">
        <f t="shared" si="119"/>
        <v>553</v>
      </c>
      <c r="E968" s="1" t="s">
        <v>49</v>
      </c>
      <c r="F968" s="1" t="s">
        <v>81</v>
      </c>
      <c r="I968">
        <v>201309</v>
      </c>
      <c r="J968" t="str">
        <f t="shared" si="120"/>
        <v>2013</v>
      </c>
      <c r="K968" s="2">
        <v>867.08</v>
      </c>
      <c r="L968">
        <f t="shared" si="121"/>
        <v>0</v>
      </c>
      <c r="M968" s="2">
        <f t="shared" si="122"/>
        <v>867.08</v>
      </c>
      <c r="N968">
        <f t="shared" si="123"/>
        <v>0</v>
      </c>
      <c r="O968">
        <f t="shared" si="124"/>
        <v>867.08</v>
      </c>
      <c r="P968" s="2" t="str">
        <f t="shared" si="125"/>
        <v>5535639 - E W BROWN COMBUSTION TURBINE UNIT 92013</v>
      </c>
    </row>
    <row r="969" spans="1:16" x14ac:dyDescent="0.25">
      <c r="A969" s="1" t="s">
        <v>5</v>
      </c>
      <c r="B969" s="1" t="s">
        <v>38</v>
      </c>
      <c r="C969" s="1" t="s">
        <v>18</v>
      </c>
      <c r="D969" s="5" t="str">
        <f t="shared" si="119"/>
        <v>553</v>
      </c>
      <c r="E969" s="1" t="s">
        <v>49</v>
      </c>
      <c r="F969" s="1" t="s">
        <v>81</v>
      </c>
      <c r="I969">
        <v>201310</v>
      </c>
      <c r="J969" t="str">
        <f t="shared" si="120"/>
        <v>2013</v>
      </c>
      <c r="K969" s="2">
        <v>203515.41</v>
      </c>
      <c r="L969">
        <f t="shared" si="121"/>
        <v>0</v>
      </c>
      <c r="M969" s="2">
        <f t="shared" si="122"/>
        <v>203515.41</v>
      </c>
      <c r="N969">
        <f t="shared" si="123"/>
        <v>0</v>
      </c>
      <c r="O969">
        <f t="shared" si="124"/>
        <v>203515.41</v>
      </c>
      <c r="P969" s="2" t="str">
        <f t="shared" si="125"/>
        <v>5535639 - E W BROWN COMBUSTION TURBINE UNIT 92013</v>
      </c>
    </row>
    <row r="970" spans="1:16" x14ac:dyDescent="0.25">
      <c r="A970" s="1" t="s">
        <v>5</v>
      </c>
      <c r="B970" s="1" t="s">
        <v>38</v>
      </c>
      <c r="C970" s="1" t="s">
        <v>18</v>
      </c>
      <c r="D970" s="5" t="str">
        <f t="shared" si="119"/>
        <v>553</v>
      </c>
      <c r="E970" s="1" t="s">
        <v>49</v>
      </c>
      <c r="F970" s="1" t="s">
        <v>81</v>
      </c>
      <c r="I970">
        <v>201311</v>
      </c>
      <c r="J970" t="str">
        <f t="shared" si="120"/>
        <v>2013</v>
      </c>
      <c r="K970" s="2">
        <v>12961.58</v>
      </c>
      <c r="L970">
        <f t="shared" si="121"/>
        <v>0</v>
      </c>
      <c r="M970" s="2">
        <f t="shared" si="122"/>
        <v>12961.58</v>
      </c>
      <c r="N970">
        <f t="shared" si="123"/>
        <v>0</v>
      </c>
      <c r="O970">
        <f t="shared" si="124"/>
        <v>12961.58</v>
      </c>
      <c r="P970" s="2" t="str">
        <f t="shared" si="125"/>
        <v>5535639 - E W BROWN COMBUSTION TURBINE UNIT 92013</v>
      </c>
    </row>
    <row r="971" spans="1:16" x14ac:dyDescent="0.25">
      <c r="A971" s="1" t="s">
        <v>5</v>
      </c>
      <c r="B971" s="1" t="s">
        <v>38</v>
      </c>
      <c r="C971" s="1" t="s">
        <v>18</v>
      </c>
      <c r="D971" s="5" t="str">
        <f t="shared" si="119"/>
        <v>553</v>
      </c>
      <c r="E971" s="1" t="s">
        <v>49</v>
      </c>
      <c r="F971" s="1" t="s">
        <v>81</v>
      </c>
      <c r="I971">
        <v>201312</v>
      </c>
      <c r="J971" t="str">
        <f t="shared" si="120"/>
        <v>2013</v>
      </c>
      <c r="K971" s="2">
        <v>20277.599999999999</v>
      </c>
      <c r="L971">
        <f t="shared" si="121"/>
        <v>0</v>
      </c>
      <c r="M971" s="2">
        <f t="shared" si="122"/>
        <v>20277.599999999999</v>
      </c>
      <c r="N971">
        <f t="shared" si="123"/>
        <v>0</v>
      </c>
      <c r="O971">
        <f t="shared" si="124"/>
        <v>20277.599999999999</v>
      </c>
      <c r="P971" s="2" t="str">
        <f t="shared" si="125"/>
        <v>5535639 - E W BROWN COMBUSTION TURBINE UNIT 92013</v>
      </c>
    </row>
    <row r="972" spans="1:16" x14ac:dyDescent="0.25">
      <c r="A972" s="1" t="s">
        <v>5</v>
      </c>
      <c r="B972" s="1" t="s">
        <v>38</v>
      </c>
      <c r="C972" s="1" t="s">
        <v>18</v>
      </c>
      <c r="D972" s="5" t="str">
        <f t="shared" si="119"/>
        <v>553</v>
      </c>
      <c r="E972" s="1" t="s">
        <v>49</v>
      </c>
      <c r="F972" s="1" t="s">
        <v>81</v>
      </c>
      <c r="I972">
        <v>201401</v>
      </c>
      <c r="J972" t="str">
        <f t="shared" si="120"/>
        <v>2014</v>
      </c>
      <c r="K972" s="2">
        <v>-17091.3</v>
      </c>
      <c r="L972">
        <f t="shared" si="121"/>
        <v>0</v>
      </c>
      <c r="M972" s="2">
        <f t="shared" si="122"/>
        <v>-17091.3</v>
      </c>
      <c r="N972">
        <f t="shared" si="123"/>
        <v>0</v>
      </c>
      <c r="O972">
        <f t="shared" si="124"/>
        <v>-17091.3</v>
      </c>
      <c r="P972" s="2" t="str">
        <f t="shared" si="125"/>
        <v>5535639 - E W BROWN COMBUSTION TURBINE UNIT 92014</v>
      </c>
    </row>
    <row r="973" spans="1:16" x14ac:dyDescent="0.25">
      <c r="A973" s="1" t="s">
        <v>5</v>
      </c>
      <c r="B973" s="1" t="s">
        <v>38</v>
      </c>
      <c r="C973" s="1" t="s">
        <v>18</v>
      </c>
      <c r="D973" s="5" t="str">
        <f t="shared" si="119"/>
        <v>553</v>
      </c>
      <c r="E973" s="1" t="s">
        <v>49</v>
      </c>
      <c r="F973" s="1" t="s">
        <v>81</v>
      </c>
      <c r="I973">
        <v>201402</v>
      </c>
      <c r="J973" t="str">
        <f t="shared" si="120"/>
        <v>2014</v>
      </c>
      <c r="K973" s="2">
        <v>1048.8399999999999</v>
      </c>
      <c r="L973">
        <f t="shared" si="121"/>
        <v>0</v>
      </c>
      <c r="M973" s="2">
        <f t="shared" si="122"/>
        <v>1048.8399999999999</v>
      </c>
      <c r="N973">
        <f t="shared" si="123"/>
        <v>0</v>
      </c>
      <c r="O973">
        <f t="shared" si="124"/>
        <v>1048.8399999999999</v>
      </c>
      <c r="P973" s="2" t="str">
        <f t="shared" si="125"/>
        <v>5535639 - E W BROWN COMBUSTION TURBINE UNIT 92014</v>
      </c>
    </row>
    <row r="974" spans="1:16" x14ac:dyDescent="0.25">
      <c r="A974" s="1" t="s">
        <v>5</v>
      </c>
      <c r="B974" s="1" t="s">
        <v>38</v>
      </c>
      <c r="C974" s="1" t="s">
        <v>18</v>
      </c>
      <c r="D974" s="5" t="str">
        <f t="shared" si="119"/>
        <v>553</v>
      </c>
      <c r="E974" s="1" t="s">
        <v>49</v>
      </c>
      <c r="F974" s="1" t="s">
        <v>81</v>
      </c>
      <c r="I974">
        <v>201403</v>
      </c>
      <c r="J974" t="str">
        <f t="shared" si="120"/>
        <v>2014</v>
      </c>
      <c r="K974" s="2">
        <v>-1000</v>
      </c>
      <c r="L974">
        <f t="shared" si="121"/>
        <v>0</v>
      </c>
      <c r="M974" s="2">
        <f t="shared" si="122"/>
        <v>-1000</v>
      </c>
      <c r="N974">
        <f t="shared" si="123"/>
        <v>0</v>
      </c>
      <c r="O974">
        <f t="shared" si="124"/>
        <v>-1000</v>
      </c>
      <c r="P974" s="2" t="str">
        <f t="shared" si="125"/>
        <v>5535639 - E W BROWN COMBUSTION TURBINE UNIT 92014</v>
      </c>
    </row>
    <row r="975" spans="1:16" x14ac:dyDescent="0.25">
      <c r="A975" s="1" t="s">
        <v>5</v>
      </c>
      <c r="B975" s="1" t="s">
        <v>38</v>
      </c>
      <c r="C975" s="1" t="s">
        <v>18</v>
      </c>
      <c r="D975" s="5" t="str">
        <f t="shared" si="119"/>
        <v>553</v>
      </c>
      <c r="E975" s="1" t="s">
        <v>49</v>
      </c>
      <c r="F975" s="1" t="s">
        <v>81</v>
      </c>
      <c r="I975">
        <v>201404</v>
      </c>
      <c r="J975" t="str">
        <f t="shared" si="120"/>
        <v>2014</v>
      </c>
      <c r="K975" s="2">
        <v>939.99</v>
      </c>
      <c r="L975">
        <f t="shared" si="121"/>
        <v>0</v>
      </c>
      <c r="M975" s="2">
        <f t="shared" si="122"/>
        <v>939.99</v>
      </c>
      <c r="N975">
        <f t="shared" si="123"/>
        <v>0</v>
      </c>
      <c r="O975">
        <f t="shared" si="124"/>
        <v>939.99</v>
      </c>
      <c r="P975" s="2" t="str">
        <f t="shared" si="125"/>
        <v>5535639 - E W BROWN COMBUSTION TURBINE UNIT 92014</v>
      </c>
    </row>
    <row r="976" spans="1:16" x14ac:dyDescent="0.25">
      <c r="A976" s="1" t="s">
        <v>5</v>
      </c>
      <c r="B976" s="1" t="s">
        <v>38</v>
      </c>
      <c r="C976" s="1" t="s">
        <v>18</v>
      </c>
      <c r="D976" s="5" t="str">
        <f t="shared" si="119"/>
        <v>553</v>
      </c>
      <c r="E976" s="1" t="s">
        <v>48</v>
      </c>
      <c r="F976" s="1" t="s">
        <v>81</v>
      </c>
      <c r="I976">
        <v>201401</v>
      </c>
      <c r="J976" t="str">
        <f t="shared" si="120"/>
        <v>2014</v>
      </c>
      <c r="K976" s="2">
        <v>17091.3</v>
      </c>
      <c r="L976">
        <f t="shared" si="121"/>
        <v>0</v>
      </c>
      <c r="M976" s="2">
        <f t="shared" si="122"/>
        <v>17091.3</v>
      </c>
      <c r="N976">
        <f t="shared" si="123"/>
        <v>0</v>
      </c>
      <c r="O976">
        <f t="shared" si="124"/>
        <v>17091.3</v>
      </c>
      <c r="P976" s="2" t="str">
        <f t="shared" si="125"/>
        <v>5535640 - E W BROWN COMBUSTION TURBINE UNIT 102014</v>
      </c>
    </row>
    <row r="977" spans="1:16" x14ac:dyDescent="0.25">
      <c r="A977" s="1" t="s">
        <v>5</v>
      </c>
      <c r="B977" s="1" t="s">
        <v>38</v>
      </c>
      <c r="C977" s="1" t="s">
        <v>18</v>
      </c>
      <c r="D977" s="5" t="str">
        <f t="shared" si="119"/>
        <v>553</v>
      </c>
      <c r="E977" s="1" t="s">
        <v>48</v>
      </c>
      <c r="F977" s="1" t="s">
        <v>81</v>
      </c>
      <c r="I977">
        <v>201411</v>
      </c>
      <c r="J977" t="str">
        <f t="shared" si="120"/>
        <v>2014</v>
      </c>
      <c r="K977" s="2">
        <v>9409.42</v>
      </c>
      <c r="L977">
        <f t="shared" si="121"/>
        <v>0</v>
      </c>
      <c r="M977" s="2">
        <f t="shared" si="122"/>
        <v>9409.42</v>
      </c>
      <c r="N977">
        <f t="shared" si="123"/>
        <v>0</v>
      </c>
      <c r="O977">
        <f t="shared" si="124"/>
        <v>9409.42</v>
      </c>
      <c r="P977" s="2" t="str">
        <f t="shared" si="125"/>
        <v>5535640 - E W BROWN COMBUSTION TURBINE UNIT 102014</v>
      </c>
    </row>
    <row r="978" spans="1:16" x14ac:dyDescent="0.25">
      <c r="A978" s="1" t="s">
        <v>5</v>
      </c>
      <c r="B978" s="1" t="s">
        <v>38</v>
      </c>
      <c r="C978" s="1" t="s">
        <v>18</v>
      </c>
      <c r="D978" s="5" t="str">
        <f t="shared" si="119"/>
        <v>553</v>
      </c>
      <c r="E978" s="1" t="s">
        <v>48</v>
      </c>
      <c r="F978" s="1" t="s">
        <v>81</v>
      </c>
      <c r="I978">
        <v>201503</v>
      </c>
      <c r="J978" t="str">
        <f t="shared" si="120"/>
        <v>2015</v>
      </c>
      <c r="K978" s="2">
        <v>29282.97</v>
      </c>
      <c r="L978">
        <f t="shared" si="121"/>
        <v>0</v>
      </c>
      <c r="M978" s="2">
        <f t="shared" si="122"/>
        <v>29282.97</v>
      </c>
      <c r="N978">
        <f t="shared" si="123"/>
        <v>0</v>
      </c>
      <c r="O978">
        <f t="shared" si="124"/>
        <v>29282.97</v>
      </c>
      <c r="P978" s="2" t="str">
        <f t="shared" si="125"/>
        <v>5535640 - E W BROWN COMBUSTION TURBINE UNIT 102015</v>
      </c>
    </row>
    <row r="979" spans="1:16" x14ac:dyDescent="0.25">
      <c r="A979" s="1" t="s">
        <v>5</v>
      </c>
      <c r="B979" s="1" t="s">
        <v>38</v>
      </c>
      <c r="C979" s="1" t="s">
        <v>18</v>
      </c>
      <c r="D979" s="5" t="str">
        <f t="shared" si="119"/>
        <v>553</v>
      </c>
      <c r="E979" s="1" t="s">
        <v>48</v>
      </c>
      <c r="F979" s="1" t="s">
        <v>81</v>
      </c>
      <c r="I979">
        <v>201504</v>
      </c>
      <c r="J979" t="str">
        <f t="shared" si="120"/>
        <v>2015</v>
      </c>
      <c r="K979" s="2">
        <v>282795.86</v>
      </c>
      <c r="L979">
        <f t="shared" si="121"/>
        <v>0</v>
      </c>
      <c r="M979" s="2">
        <f t="shared" si="122"/>
        <v>282795.86</v>
      </c>
      <c r="N979">
        <f t="shared" si="123"/>
        <v>0</v>
      </c>
      <c r="O979">
        <f t="shared" si="124"/>
        <v>282795.86</v>
      </c>
      <c r="P979" s="2" t="str">
        <f t="shared" si="125"/>
        <v>5535640 - E W BROWN COMBUSTION TURBINE UNIT 102015</v>
      </c>
    </row>
    <row r="980" spans="1:16" x14ac:dyDescent="0.25">
      <c r="A980" s="1" t="s">
        <v>5</v>
      </c>
      <c r="B980" s="1" t="s">
        <v>38</v>
      </c>
      <c r="C980" s="1" t="s">
        <v>18</v>
      </c>
      <c r="D980" s="5" t="str">
        <f t="shared" si="119"/>
        <v>553</v>
      </c>
      <c r="E980" s="1" t="s">
        <v>48</v>
      </c>
      <c r="F980" s="1" t="s">
        <v>81</v>
      </c>
      <c r="I980">
        <v>201505</v>
      </c>
      <c r="J980" t="str">
        <f t="shared" si="120"/>
        <v>2015</v>
      </c>
      <c r="K980" s="2">
        <v>2702.91</v>
      </c>
      <c r="L980">
        <f t="shared" si="121"/>
        <v>0</v>
      </c>
      <c r="M980" s="2">
        <f t="shared" si="122"/>
        <v>2702.91</v>
      </c>
      <c r="N980">
        <f t="shared" si="123"/>
        <v>0</v>
      </c>
      <c r="O980">
        <f t="shared" si="124"/>
        <v>2702.91</v>
      </c>
      <c r="P980" s="2" t="str">
        <f t="shared" si="125"/>
        <v>5535640 - E W BROWN COMBUSTION TURBINE UNIT 102015</v>
      </c>
    </row>
    <row r="981" spans="1:16" x14ac:dyDescent="0.25">
      <c r="A981" s="1" t="s">
        <v>5</v>
      </c>
      <c r="B981" s="1" t="s">
        <v>38</v>
      </c>
      <c r="C981" s="1" t="s">
        <v>18</v>
      </c>
      <c r="D981" s="5" t="str">
        <f t="shared" si="119"/>
        <v>553</v>
      </c>
      <c r="E981" s="1" t="s">
        <v>48</v>
      </c>
      <c r="F981" s="1" t="s">
        <v>81</v>
      </c>
      <c r="I981">
        <v>201506</v>
      </c>
      <c r="J981" t="str">
        <f t="shared" si="120"/>
        <v>2015</v>
      </c>
      <c r="K981" s="2">
        <v>0</v>
      </c>
      <c r="L981">
        <f t="shared" si="121"/>
        <v>0</v>
      </c>
      <c r="M981" s="2">
        <f t="shared" si="122"/>
        <v>0</v>
      </c>
      <c r="N981">
        <f t="shared" si="123"/>
        <v>0</v>
      </c>
      <c r="O981">
        <f t="shared" si="124"/>
        <v>0</v>
      </c>
      <c r="P981" s="2" t="str">
        <f t="shared" si="125"/>
        <v>5535640 - E W BROWN COMBUSTION TURBINE UNIT 102015</v>
      </c>
    </row>
    <row r="982" spans="1:16" x14ac:dyDescent="0.25">
      <c r="A982" s="1" t="s">
        <v>5</v>
      </c>
      <c r="B982" s="1" t="s">
        <v>38</v>
      </c>
      <c r="C982" s="1" t="s">
        <v>18</v>
      </c>
      <c r="D982" s="5" t="str">
        <f t="shared" si="119"/>
        <v>553</v>
      </c>
      <c r="E982" s="1" t="s">
        <v>48</v>
      </c>
      <c r="F982" s="1" t="s">
        <v>81</v>
      </c>
      <c r="I982">
        <v>201509</v>
      </c>
      <c r="J982" t="str">
        <f t="shared" si="120"/>
        <v>2015</v>
      </c>
      <c r="K982" s="2">
        <v>772.5</v>
      </c>
      <c r="L982">
        <f t="shared" si="121"/>
        <v>0</v>
      </c>
      <c r="M982" s="2">
        <f t="shared" si="122"/>
        <v>772.5</v>
      </c>
      <c r="N982">
        <f t="shared" si="123"/>
        <v>0</v>
      </c>
      <c r="O982">
        <f t="shared" si="124"/>
        <v>772.5</v>
      </c>
      <c r="P982" s="2" t="str">
        <f t="shared" si="125"/>
        <v>5535640 - E W BROWN COMBUSTION TURBINE UNIT 102015</v>
      </c>
    </row>
    <row r="983" spans="1:16" x14ac:dyDescent="0.25">
      <c r="A983" s="1" t="s">
        <v>5</v>
      </c>
      <c r="B983" s="1" t="s">
        <v>38</v>
      </c>
      <c r="C983" s="1" t="s">
        <v>18</v>
      </c>
      <c r="D983" s="5" t="str">
        <f t="shared" si="119"/>
        <v>553</v>
      </c>
      <c r="E983" s="1" t="s">
        <v>50</v>
      </c>
      <c r="F983" s="1" t="s">
        <v>81</v>
      </c>
      <c r="I983">
        <v>201203</v>
      </c>
      <c r="J983" t="str">
        <f t="shared" si="120"/>
        <v>2012</v>
      </c>
      <c r="K983" s="2">
        <v>2212</v>
      </c>
      <c r="L983">
        <f t="shared" si="121"/>
        <v>0</v>
      </c>
      <c r="M983" s="2">
        <f t="shared" si="122"/>
        <v>2212</v>
      </c>
      <c r="N983">
        <f t="shared" si="123"/>
        <v>0</v>
      </c>
      <c r="O983">
        <f t="shared" si="124"/>
        <v>2212</v>
      </c>
      <c r="P983" s="2" t="str">
        <f t="shared" si="125"/>
        <v>5535693 - HAEFLING UNIT 12012</v>
      </c>
    </row>
    <row r="984" spans="1:16" x14ac:dyDescent="0.25">
      <c r="A984" s="1" t="s">
        <v>5</v>
      </c>
      <c r="B984" s="1" t="s">
        <v>38</v>
      </c>
      <c r="C984" s="1" t="s">
        <v>18</v>
      </c>
      <c r="D984" s="5" t="str">
        <f t="shared" si="119"/>
        <v>553</v>
      </c>
      <c r="E984" s="1" t="s">
        <v>50</v>
      </c>
      <c r="F984" s="1" t="s">
        <v>81</v>
      </c>
      <c r="I984">
        <v>201204</v>
      </c>
      <c r="J984" t="str">
        <f t="shared" si="120"/>
        <v>2012</v>
      </c>
      <c r="K984" s="2">
        <v>0</v>
      </c>
      <c r="L984">
        <f t="shared" si="121"/>
        <v>0</v>
      </c>
      <c r="M984" s="2">
        <f t="shared" si="122"/>
        <v>0</v>
      </c>
      <c r="N984">
        <f t="shared" si="123"/>
        <v>0</v>
      </c>
      <c r="O984">
        <f t="shared" si="124"/>
        <v>0</v>
      </c>
      <c r="P984" s="2" t="str">
        <f t="shared" si="125"/>
        <v>5535693 - HAEFLING UNIT 12012</v>
      </c>
    </row>
    <row r="985" spans="1:16" x14ac:dyDescent="0.25">
      <c r="A985" s="1" t="s">
        <v>5</v>
      </c>
      <c r="B985" s="1" t="s">
        <v>38</v>
      </c>
      <c r="C985" s="1" t="s">
        <v>18</v>
      </c>
      <c r="D985" s="5" t="str">
        <f t="shared" si="119"/>
        <v>553</v>
      </c>
      <c r="E985" s="1" t="s">
        <v>50</v>
      </c>
      <c r="F985" s="1" t="s">
        <v>81</v>
      </c>
      <c r="I985">
        <v>201306</v>
      </c>
      <c r="J985" t="str">
        <f t="shared" si="120"/>
        <v>2013</v>
      </c>
      <c r="K985" s="2">
        <v>7083.08</v>
      </c>
      <c r="L985">
        <f t="shared" si="121"/>
        <v>0</v>
      </c>
      <c r="M985" s="2">
        <f t="shared" si="122"/>
        <v>7083.08</v>
      </c>
      <c r="N985">
        <f t="shared" si="123"/>
        <v>0</v>
      </c>
      <c r="O985">
        <f t="shared" si="124"/>
        <v>7083.08</v>
      </c>
      <c r="P985" s="2" t="str">
        <f t="shared" si="125"/>
        <v>5535693 - HAEFLING UNIT 12013</v>
      </c>
    </row>
    <row r="986" spans="1:16" x14ac:dyDescent="0.25">
      <c r="A986" s="1" t="s">
        <v>5</v>
      </c>
      <c r="B986" s="1" t="s">
        <v>38</v>
      </c>
      <c r="C986" s="1" t="s">
        <v>18</v>
      </c>
      <c r="D986" s="5" t="str">
        <f t="shared" si="119"/>
        <v>553</v>
      </c>
      <c r="E986" s="1" t="s">
        <v>50</v>
      </c>
      <c r="F986" s="1" t="s">
        <v>81</v>
      </c>
      <c r="I986">
        <v>201307</v>
      </c>
      <c r="J986" t="str">
        <f t="shared" si="120"/>
        <v>2013</v>
      </c>
      <c r="K986" s="2">
        <v>-141.66</v>
      </c>
      <c r="L986">
        <f t="shared" si="121"/>
        <v>0</v>
      </c>
      <c r="M986" s="2">
        <f t="shared" si="122"/>
        <v>-141.66</v>
      </c>
      <c r="N986">
        <f t="shared" si="123"/>
        <v>0</v>
      </c>
      <c r="O986">
        <f t="shared" si="124"/>
        <v>-141.66</v>
      </c>
      <c r="P986" s="2" t="str">
        <f t="shared" si="125"/>
        <v>5535693 - HAEFLING UNIT 12013</v>
      </c>
    </row>
    <row r="987" spans="1:16" x14ac:dyDescent="0.25">
      <c r="A987" s="1" t="s">
        <v>5</v>
      </c>
      <c r="B987" s="1" t="s">
        <v>38</v>
      </c>
      <c r="C987" s="1" t="s">
        <v>18</v>
      </c>
      <c r="D987" s="5" t="str">
        <f t="shared" si="119"/>
        <v>553</v>
      </c>
      <c r="E987" s="1" t="s">
        <v>50</v>
      </c>
      <c r="F987" s="1" t="s">
        <v>81</v>
      </c>
      <c r="I987">
        <v>201403</v>
      </c>
      <c r="J987" t="str">
        <f t="shared" si="120"/>
        <v>2014</v>
      </c>
      <c r="K987" s="2">
        <v>75</v>
      </c>
      <c r="L987">
        <f t="shared" si="121"/>
        <v>0</v>
      </c>
      <c r="M987" s="2">
        <f t="shared" si="122"/>
        <v>75</v>
      </c>
      <c r="N987">
        <f t="shared" si="123"/>
        <v>0</v>
      </c>
      <c r="O987">
        <f t="shared" si="124"/>
        <v>75</v>
      </c>
      <c r="P987" s="2" t="str">
        <f t="shared" si="125"/>
        <v>5535693 - HAEFLING UNIT 12014</v>
      </c>
    </row>
    <row r="988" spans="1:16" x14ac:dyDescent="0.25">
      <c r="A988" s="1" t="s">
        <v>5</v>
      </c>
      <c r="B988" s="1" t="s">
        <v>38</v>
      </c>
      <c r="C988" s="1" t="s">
        <v>18</v>
      </c>
      <c r="D988" s="5" t="str">
        <f t="shared" si="119"/>
        <v>553</v>
      </c>
      <c r="E988" s="1" t="s">
        <v>51</v>
      </c>
      <c r="F988" s="1" t="s">
        <v>81</v>
      </c>
      <c r="I988">
        <v>201306</v>
      </c>
      <c r="J988" t="str">
        <f t="shared" si="120"/>
        <v>2013</v>
      </c>
      <c r="K988" s="2">
        <v>7083.08</v>
      </c>
      <c r="L988">
        <f t="shared" si="121"/>
        <v>0</v>
      </c>
      <c r="M988" s="2">
        <f t="shared" si="122"/>
        <v>7083.08</v>
      </c>
      <c r="N988">
        <f t="shared" si="123"/>
        <v>0</v>
      </c>
      <c r="O988">
        <f t="shared" si="124"/>
        <v>7083.08</v>
      </c>
      <c r="P988" s="2" t="str">
        <f t="shared" si="125"/>
        <v>5535694 - HAEFLING UNIT 22013</v>
      </c>
    </row>
    <row r="989" spans="1:16" x14ac:dyDescent="0.25">
      <c r="A989" s="1" t="s">
        <v>5</v>
      </c>
      <c r="B989" s="1" t="s">
        <v>38</v>
      </c>
      <c r="C989" s="1" t="s">
        <v>18</v>
      </c>
      <c r="D989" s="5" t="str">
        <f t="shared" si="119"/>
        <v>553</v>
      </c>
      <c r="E989" s="1" t="s">
        <v>51</v>
      </c>
      <c r="F989" s="1" t="s">
        <v>81</v>
      </c>
      <c r="I989">
        <v>201307</v>
      </c>
      <c r="J989" t="str">
        <f t="shared" si="120"/>
        <v>2013</v>
      </c>
      <c r="K989" s="2">
        <v>-141.66</v>
      </c>
      <c r="L989">
        <f t="shared" si="121"/>
        <v>0</v>
      </c>
      <c r="M989" s="2">
        <f t="shared" si="122"/>
        <v>-141.66</v>
      </c>
      <c r="N989">
        <f t="shared" si="123"/>
        <v>0</v>
      </c>
      <c r="O989">
        <f t="shared" si="124"/>
        <v>-141.66</v>
      </c>
      <c r="P989" s="2" t="str">
        <f t="shared" si="125"/>
        <v>5535694 - HAEFLING UNIT 22013</v>
      </c>
    </row>
    <row r="990" spans="1:16" x14ac:dyDescent="0.25">
      <c r="A990" s="1" t="s">
        <v>5</v>
      </c>
      <c r="B990" s="1" t="s">
        <v>38</v>
      </c>
      <c r="C990" s="1" t="s">
        <v>18</v>
      </c>
      <c r="D990" s="5" t="str">
        <f t="shared" si="119"/>
        <v>553</v>
      </c>
      <c r="E990" s="1" t="s">
        <v>51</v>
      </c>
      <c r="F990" s="1" t="s">
        <v>81</v>
      </c>
      <c r="I990">
        <v>201403</v>
      </c>
      <c r="J990" t="str">
        <f t="shared" si="120"/>
        <v>2014</v>
      </c>
      <c r="K990" s="2">
        <v>75</v>
      </c>
      <c r="L990">
        <f t="shared" si="121"/>
        <v>0</v>
      </c>
      <c r="M990" s="2">
        <f t="shared" si="122"/>
        <v>75</v>
      </c>
      <c r="N990">
        <f t="shared" si="123"/>
        <v>0</v>
      </c>
      <c r="O990">
        <f t="shared" si="124"/>
        <v>75</v>
      </c>
      <c r="P990" s="2" t="str">
        <f t="shared" si="125"/>
        <v>5535694 - HAEFLING UNIT 22014</v>
      </c>
    </row>
    <row r="991" spans="1:16" x14ac:dyDescent="0.25">
      <c r="A991" s="1" t="s">
        <v>5</v>
      </c>
      <c r="B991" s="1" t="s">
        <v>38</v>
      </c>
      <c r="C991" s="1" t="s">
        <v>18</v>
      </c>
      <c r="D991" s="5" t="str">
        <f t="shared" si="119"/>
        <v>553</v>
      </c>
      <c r="E991" s="1" t="s">
        <v>52</v>
      </c>
      <c r="F991" s="1" t="s">
        <v>81</v>
      </c>
      <c r="I991">
        <v>201306</v>
      </c>
      <c r="J991" t="str">
        <f t="shared" si="120"/>
        <v>2013</v>
      </c>
      <c r="K991" s="2">
        <v>7297.71</v>
      </c>
      <c r="L991">
        <f t="shared" si="121"/>
        <v>0</v>
      </c>
      <c r="M991" s="2">
        <f t="shared" si="122"/>
        <v>7297.71</v>
      </c>
      <c r="N991">
        <f t="shared" si="123"/>
        <v>0</v>
      </c>
      <c r="O991">
        <f t="shared" si="124"/>
        <v>7297.71</v>
      </c>
      <c r="P991" s="2" t="str">
        <f t="shared" si="125"/>
        <v>5535695 - CLOSED 03/14 - HAEFLING UNIT 32013</v>
      </c>
    </row>
    <row r="992" spans="1:16" x14ac:dyDescent="0.25">
      <c r="A992" s="1" t="s">
        <v>5</v>
      </c>
      <c r="B992" s="1" t="s">
        <v>38</v>
      </c>
      <c r="C992" s="1" t="s">
        <v>18</v>
      </c>
      <c r="D992" s="5" t="str">
        <f t="shared" si="119"/>
        <v>553</v>
      </c>
      <c r="E992" s="1" t="s">
        <v>52</v>
      </c>
      <c r="F992" s="1" t="s">
        <v>81</v>
      </c>
      <c r="I992">
        <v>201307</v>
      </c>
      <c r="J992" t="str">
        <f t="shared" si="120"/>
        <v>2013</v>
      </c>
      <c r="K992" s="2">
        <v>73063.58</v>
      </c>
      <c r="L992">
        <f t="shared" si="121"/>
        <v>0</v>
      </c>
      <c r="M992" s="2">
        <f t="shared" si="122"/>
        <v>73063.58</v>
      </c>
      <c r="N992">
        <f t="shared" si="123"/>
        <v>0</v>
      </c>
      <c r="O992">
        <f t="shared" si="124"/>
        <v>73063.58</v>
      </c>
      <c r="P992" s="2" t="str">
        <f t="shared" si="125"/>
        <v>5535695 - CLOSED 03/14 - HAEFLING UNIT 32013</v>
      </c>
    </row>
    <row r="993" spans="1:16" x14ac:dyDescent="0.25">
      <c r="A993" s="1" t="s">
        <v>5</v>
      </c>
      <c r="B993" s="1" t="s">
        <v>38</v>
      </c>
      <c r="C993" s="1" t="s">
        <v>18</v>
      </c>
      <c r="D993" s="5" t="str">
        <f t="shared" si="119"/>
        <v>553</v>
      </c>
      <c r="E993" s="1" t="s">
        <v>52</v>
      </c>
      <c r="F993" s="1" t="s">
        <v>81</v>
      </c>
      <c r="I993">
        <v>201308</v>
      </c>
      <c r="J993" t="str">
        <f t="shared" si="120"/>
        <v>2013</v>
      </c>
      <c r="K993" s="2">
        <v>63574.13</v>
      </c>
      <c r="L993">
        <f t="shared" si="121"/>
        <v>0</v>
      </c>
      <c r="M993" s="2">
        <f t="shared" si="122"/>
        <v>63574.13</v>
      </c>
      <c r="N993">
        <f t="shared" si="123"/>
        <v>0</v>
      </c>
      <c r="O993">
        <f t="shared" si="124"/>
        <v>63574.13</v>
      </c>
      <c r="P993" s="2" t="str">
        <f t="shared" si="125"/>
        <v>5535695 - CLOSED 03/14 - HAEFLING UNIT 32013</v>
      </c>
    </row>
    <row r="994" spans="1:16" x14ac:dyDescent="0.25">
      <c r="A994" s="1" t="s">
        <v>5</v>
      </c>
      <c r="B994" s="1" t="s">
        <v>38</v>
      </c>
      <c r="C994" s="1" t="s">
        <v>18</v>
      </c>
      <c r="D994" s="5" t="str">
        <f t="shared" si="119"/>
        <v>553</v>
      </c>
      <c r="E994" s="1" t="s">
        <v>52</v>
      </c>
      <c r="F994" s="1" t="s">
        <v>81</v>
      </c>
      <c r="I994">
        <v>201309</v>
      </c>
      <c r="J994" t="str">
        <f t="shared" si="120"/>
        <v>2013</v>
      </c>
      <c r="K994" s="2">
        <v>5087.78</v>
      </c>
      <c r="L994">
        <f t="shared" si="121"/>
        <v>0</v>
      </c>
      <c r="M994" s="2">
        <f t="shared" si="122"/>
        <v>5087.78</v>
      </c>
      <c r="N994">
        <f t="shared" si="123"/>
        <v>0</v>
      </c>
      <c r="O994">
        <f t="shared" si="124"/>
        <v>5087.78</v>
      </c>
      <c r="P994" s="2" t="str">
        <f t="shared" si="125"/>
        <v>5535695 - CLOSED 03/14 - HAEFLING UNIT 32013</v>
      </c>
    </row>
    <row r="995" spans="1:16" x14ac:dyDescent="0.25">
      <c r="A995" s="1" t="s">
        <v>5</v>
      </c>
      <c r="B995" s="1" t="s">
        <v>38</v>
      </c>
      <c r="C995" s="1" t="s">
        <v>18</v>
      </c>
      <c r="D995" s="5" t="str">
        <f t="shared" si="119"/>
        <v>553</v>
      </c>
      <c r="E995" s="1" t="s">
        <v>52</v>
      </c>
      <c r="F995" s="1" t="s">
        <v>81</v>
      </c>
      <c r="I995">
        <v>201310</v>
      </c>
      <c r="J995" t="str">
        <f t="shared" si="120"/>
        <v>2013</v>
      </c>
      <c r="K995" s="2">
        <v>4323.2</v>
      </c>
      <c r="L995">
        <f t="shared" si="121"/>
        <v>0</v>
      </c>
      <c r="M995" s="2">
        <f t="shared" si="122"/>
        <v>4323.2</v>
      </c>
      <c r="N995">
        <f t="shared" si="123"/>
        <v>0</v>
      </c>
      <c r="O995">
        <f t="shared" si="124"/>
        <v>4323.2</v>
      </c>
      <c r="P995" s="2" t="str">
        <f t="shared" si="125"/>
        <v>5535695 - CLOSED 03/14 - HAEFLING UNIT 32013</v>
      </c>
    </row>
    <row r="996" spans="1:16" x14ac:dyDescent="0.25">
      <c r="A996" s="1" t="s">
        <v>5</v>
      </c>
      <c r="B996" s="1" t="s">
        <v>38</v>
      </c>
      <c r="C996" s="1" t="s">
        <v>18</v>
      </c>
      <c r="D996" s="5" t="str">
        <f t="shared" si="119"/>
        <v>553</v>
      </c>
      <c r="E996" s="1" t="s">
        <v>52</v>
      </c>
      <c r="F996" s="1" t="s">
        <v>81</v>
      </c>
      <c r="I996">
        <v>201311</v>
      </c>
      <c r="J996" t="str">
        <f t="shared" si="120"/>
        <v>2013</v>
      </c>
      <c r="K996" s="2">
        <v>75</v>
      </c>
      <c r="L996">
        <f t="shared" si="121"/>
        <v>0</v>
      </c>
      <c r="M996" s="2">
        <f t="shared" si="122"/>
        <v>75</v>
      </c>
      <c r="N996">
        <f t="shared" si="123"/>
        <v>0</v>
      </c>
      <c r="O996">
        <f t="shared" si="124"/>
        <v>75</v>
      </c>
      <c r="P996" s="2" t="str">
        <f t="shared" si="125"/>
        <v>5535695 - CLOSED 03/14 - HAEFLING UNIT 32013</v>
      </c>
    </row>
    <row r="997" spans="1:16" x14ac:dyDescent="0.25">
      <c r="A997" s="1" t="s">
        <v>5</v>
      </c>
      <c r="B997" s="1" t="s">
        <v>38</v>
      </c>
      <c r="C997" s="1" t="s">
        <v>18</v>
      </c>
      <c r="D997" s="5" t="str">
        <f t="shared" si="119"/>
        <v>553</v>
      </c>
      <c r="E997" s="1" t="s">
        <v>52</v>
      </c>
      <c r="F997" s="1" t="s">
        <v>81</v>
      </c>
      <c r="I997">
        <v>201312</v>
      </c>
      <c r="J997" t="str">
        <f t="shared" si="120"/>
        <v>2013</v>
      </c>
      <c r="K997" s="2">
        <v>75</v>
      </c>
      <c r="L997">
        <f t="shared" si="121"/>
        <v>0</v>
      </c>
      <c r="M997" s="2">
        <f t="shared" si="122"/>
        <v>75</v>
      </c>
      <c r="N997">
        <f t="shared" si="123"/>
        <v>0</v>
      </c>
      <c r="O997">
        <f t="shared" si="124"/>
        <v>75</v>
      </c>
      <c r="P997" s="2" t="str">
        <f t="shared" si="125"/>
        <v>5535695 - CLOSED 03/14 - HAEFLING UNIT 32013</v>
      </c>
    </row>
    <row r="998" spans="1:16" x14ac:dyDescent="0.25">
      <c r="A998" s="1" t="s">
        <v>5</v>
      </c>
      <c r="B998" s="1" t="s">
        <v>38</v>
      </c>
      <c r="C998" s="1" t="s">
        <v>18</v>
      </c>
      <c r="D998" s="5" t="str">
        <f t="shared" si="119"/>
        <v>553</v>
      </c>
      <c r="E998" s="1" t="s">
        <v>52</v>
      </c>
      <c r="F998" s="1" t="s">
        <v>81</v>
      </c>
      <c r="I998">
        <v>201401</v>
      </c>
      <c r="J998" t="str">
        <f t="shared" si="120"/>
        <v>2014</v>
      </c>
      <c r="K998" s="2">
        <v>75</v>
      </c>
      <c r="L998">
        <f t="shared" si="121"/>
        <v>0</v>
      </c>
      <c r="M998" s="2">
        <f t="shared" si="122"/>
        <v>75</v>
      </c>
      <c r="N998">
        <f t="shared" si="123"/>
        <v>0</v>
      </c>
      <c r="O998">
        <f t="shared" si="124"/>
        <v>75</v>
      </c>
      <c r="P998" s="2" t="str">
        <f t="shared" si="125"/>
        <v>5535695 - CLOSED 03/14 - HAEFLING UNIT 32014</v>
      </c>
    </row>
    <row r="999" spans="1:16" x14ac:dyDescent="0.25">
      <c r="A999" s="1" t="s">
        <v>5</v>
      </c>
      <c r="B999" s="1" t="s">
        <v>38</v>
      </c>
      <c r="C999" s="1" t="s">
        <v>18</v>
      </c>
      <c r="D999" s="5" t="str">
        <f t="shared" si="119"/>
        <v>553</v>
      </c>
      <c r="E999" s="1" t="s">
        <v>52</v>
      </c>
      <c r="F999" s="1" t="s">
        <v>81</v>
      </c>
      <c r="I999">
        <v>201402</v>
      </c>
      <c r="J999" t="str">
        <f t="shared" si="120"/>
        <v>2014</v>
      </c>
      <c r="K999" s="2">
        <v>75</v>
      </c>
      <c r="L999">
        <f t="shared" si="121"/>
        <v>0</v>
      </c>
      <c r="M999" s="2">
        <f t="shared" si="122"/>
        <v>75</v>
      </c>
      <c r="N999">
        <f t="shared" si="123"/>
        <v>0</v>
      </c>
      <c r="O999">
        <f t="shared" si="124"/>
        <v>75</v>
      </c>
      <c r="P999" s="2" t="str">
        <f t="shared" si="125"/>
        <v>5535695 - CLOSED 03/14 - HAEFLING UNIT 32014</v>
      </c>
    </row>
    <row r="1000" spans="1:16" x14ac:dyDescent="0.25">
      <c r="A1000" s="1" t="s">
        <v>5</v>
      </c>
      <c r="B1000" s="1" t="s">
        <v>38</v>
      </c>
      <c r="C1000" s="1" t="s">
        <v>18</v>
      </c>
      <c r="D1000" s="5" t="str">
        <f t="shared" si="119"/>
        <v>553</v>
      </c>
      <c r="E1000" s="1" t="s">
        <v>52</v>
      </c>
      <c r="F1000" s="1" t="s">
        <v>81</v>
      </c>
      <c r="I1000">
        <v>201403</v>
      </c>
      <c r="J1000" t="str">
        <f t="shared" si="120"/>
        <v>2014</v>
      </c>
      <c r="K1000" s="2">
        <v>-150</v>
      </c>
      <c r="L1000">
        <f t="shared" si="121"/>
        <v>0</v>
      </c>
      <c r="M1000" s="2">
        <f t="shared" si="122"/>
        <v>-150</v>
      </c>
      <c r="N1000">
        <f t="shared" si="123"/>
        <v>0</v>
      </c>
      <c r="O1000">
        <f t="shared" si="124"/>
        <v>-150</v>
      </c>
      <c r="P1000" s="2" t="str">
        <f t="shared" si="125"/>
        <v>5535695 - CLOSED 03/14 - HAEFLING UNIT 32014</v>
      </c>
    </row>
    <row r="1001" spans="1:16" x14ac:dyDescent="0.25">
      <c r="A1001" s="1" t="s">
        <v>5</v>
      </c>
      <c r="B1001" s="1" t="s">
        <v>38</v>
      </c>
      <c r="C1001" s="1" t="s">
        <v>20</v>
      </c>
      <c r="D1001" s="5" t="str">
        <f t="shared" si="119"/>
        <v>554</v>
      </c>
      <c r="E1001" s="1" t="s">
        <v>53</v>
      </c>
      <c r="F1001" s="1" t="s">
        <v>82</v>
      </c>
      <c r="G1001" s="1" t="s">
        <v>87</v>
      </c>
      <c r="H1001" s="1" t="s">
        <v>88</v>
      </c>
      <c r="I1001">
        <v>201504</v>
      </c>
      <c r="J1001" t="str">
        <f t="shared" si="120"/>
        <v>2015</v>
      </c>
      <c r="K1001" s="2">
        <v>29671.8</v>
      </c>
      <c r="L1001">
        <f t="shared" si="121"/>
        <v>0</v>
      </c>
      <c r="M1001" s="2">
        <f t="shared" si="122"/>
        <v>29671.8</v>
      </c>
      <c r="N1001">
        <f t="shared" si="123"/>
        <v>15726.054</v>
      </c>
      <c r="O1001">
        <f t="shared" si="124"/>
        <v>13945.745999999999</v>
      </c>
      <c r="P1001" s="2" t="str">
        <f t="shared" si="125"/>
        <v>5545635 - E W BROWN COMBUSTION TURBINE UNIT 52015</v>
      </c>
    </row>
    <row r="1002" spans="1:16" x14ac:dyDescent="0.25">
      <c r="A1002" s="1" t="s">
        <v>5</v>
      </c>
      <c r="B1002" s="1" t="s">
        <v>38</v>
      </c>
      <c r="C1002" s="1" t="s">
        <v>20</v>
      </c>
      <c r="D1002" s="5" t="str">
        <f t="shared" si="119"/>
        <v>554</v>
      </c>
      <c r="E1002" s="1" t="s">
        <v>49</v>
      </c>
      <c r="F1002" s="1" t="s">
        <v>81</v>
      </c>
      <c r="I1002">
        <v>201402</v>
      </c>
      <c r="J1002" t="str">
        <f t="shared" si="120"/>
        <v>2014</v>
      </c>
      <c r="K1002" s="2">
        <v>17500</v>
      </c>
      <c r="L1002">
        <f t="shared" si="121"/>
        <v>0</v>
      </c>
      <c r="M1002" s="2">
        <f t="shared" si="122"/>
        <v>17500</v>
      </c>
      <c r="N1002">
        <f t="shared" si="123"/>
        <v>0</v>
      </c>
      <c r="O1002">
        <f t="shared" si="124"/>
        <v>17500</v>
      </c>
      <c r="P1002" s="2" t="str">
        <f t="shared" si="125"/>
        <v>5545639 - E W BROWN COMBUSTION TURBINE UNIT 92014</v>
      </c>
    </row>
    <row r="1003" spans="1:16" x14ac:dyDescent="0.25">
      <c r="A1003" s="1" t="s">
        <v>5</v>
      </c>
      <c r="B1003" s="1" t="s">
        <v>38</v>
      </c>
      <c r="C1003" s="1" t="s">
        <v>20</v>
      </c>
      <c r="D1003" s="5" t="str">
        <f t="shared" si="119"/>
        <v>554</v>
      </c>
      <c r="E1003" s="1" t="s">
        <v>49</v>
      </c>
      <c r="F1003" s="1" t="s">
        <v>81</v>
      </c>
      <c r="I1003">
        <v>201409</v>
      </c>
      <c r="J1003" t="str">
        <f t="shared" si="120"/>
        <v>2014</v>
      </c>
      <c r="K1003" s="2">
        <v>17500</v>
      </c>
      <c r="L1003">
        <f t="shared" si="121"/>
        <v>0</v>
      </c>
      <c r="M1003" s="2">
        <f t="shared" si="122"/>
        <v>17500</v>
      </c>
      <c r="N1003">
        <f t="shared" si="123"/>
        <v>0</v>
      </c>
      <c r="O1003">
        <f t="shared" si="124"/>
        <v>17500</v>
      </c>
      <c r="P1003" s="2" t="str">
        <f t="shared" si="125"/>
        <v>5545639 - E W BROWN COMBUSTION TURBINE UNIT 92014</v>
      </c>
    </row>
    <row r="1004" spans="1:16" x14ac:dyDescent="0.25">
      <c r="A1004" s="1" t="s">
        <v>5</v>
      </c>
      <c r="B1004" s="1" t="s">
        <v>38</v>
      </c>
      <c r="C1004" s="1" t="s">
        <v>20</v>
      </c>
      <c r="D1004" s="5" t="str">
        <f t="shared" si="119"/>
        <v>554</v>
      </c>
      <c r="E1004" s="1" t="s">
        <v>48</v>
      </c>
      <c r="F1004" s="1" t="s">
        <v>81</v>
      </c>
      <c r="I1004">
        <v>201507</v>
      </c>
      <c r="J1004" t="str">
        <f t="shared" si="120"/>
        <v>2015</v>
      </c>
      <c r="K1004" s="2">
        <v>25000</v>
      </c>
      <c r="L1004">
        <f t="shared" si="121"/>
        <v>0</v>
      </c>
      <c r="M1004" s="2">
        <f t="shared" si="122"/>
        <v>25000</v>
      </c>
      <c r="N1004">
        <f t="shared" si="123"/>
        <v>0</v>
      </c>
      <c r="O1004">
        <f t="shared" si="124"/>
        <v>25000</v>
      </c>
      <c r="P1004" s="2" t="str">
        <f t="shared" si="125"/>
        <v>5545640 - E W BROWN COMBUSTION TURBINE UNIT 102015</v>
      </c>
    </row>
    <row r="1005" spans="1:16" x14ac:dyDescent="0.25">
      <c r="A1005" s="1" t="s">
        <v>5</v>
      </c>
      <c r="B1005" s="1" t="s">
        <v>38</v>
      </c>
      <c r="C1005" s="1" t="s">
        <v>20</v>
      </c>
      <c r="D1005" s="5" t="str">
        <f t="shared" si="119"/>
        <v>554</v>
      </c>
      <c r="E1005" s="1" t="s">
        <v>48</v>
      </c>
      <c r="F1005" s="1" t="s">
        <v>81</v>
      </c>
      <c r="I1005">
        <v>201508</v>
      </c>
      <c r="J1005" t="str">
        <f t="shared" si="120"/>
        <v>2015</v>
      </c>
      <c r="K1005" s="2">
        <v>13800</v>
      </c>
      <c r="L1005">
        <f t="shared" si="121"/>
        <v>0</v>
      </c>
      <c r="M1005" s="2">
        <f t="shared" si="122"/>
        <v>13800</v>
      </c>
      <c r="N1005">
        <f t="shared" si="123"/>
        <v>0</v>
      </c>
      <c r="O1005">
        <f t="shared" si="124"/>
        <v>13800</v>
      </c>
      <c r="P1005" s="2" t="str">
        <f t="shared" si="125"/>
        <v>5545640 - E W BROWN COMBUSTION TURBINE UNIT 102015</v>
      </c>
    </row>
    <row r="1006" spans="1:16" x14ac:dyDescent="0.25">
      <c r="A1006" s="1" t="s">
        <v>5</v>
      </c>
      <c r="B1006" s="1" t="s">
        <v>38</v>
      </c>
      <c r="C1006" s="1" t="s">
        <v>20</v>
      </c>
      <c r="D1006" s="5" t="str">
        <f t="shared" si="119"/>
        <v>554</v>
      </c>
      <c r="E1006" s="1" t="s">
        <v>48</v>
      </c>
      <c r="F1006" s="1" t="s">
        <v>81</v>
      </c>
      <c r="I1006">
        <v>201509</v>
      </c>
      <c r="J1006" t="str">
        <f t="shared" si="120"/>
        <v>2015</v>
      </c>
      <c r="K1006" s="2">
        <v>0</v>
      </c>
      <c r="L1006">
        <f t="shared" si="121"/>
        <v>0</v>
      </c>
      <c r="M1006" s="2">
        <f t="shared" si="122"/>
        <v>0</v>
      </c>
      <c r="N1006">
        <f t="shared" si="123"/>
        <v>0</v>
      </c>
      <c r="O1006">
        <f t="shared" si="124"/>
        <v>0</v>
      </c>
      <c r="P1006" s="2" t="str">
        <f t="shared" si="125"/>
        <v>5545640 - E W BROWN COMBUSTION TURBINE UNIT 102015</v>
      </c>
    </row>
    <row r="1007" spans="1:16" x14ac:dyDescent="0.25">
      <c r="A1007" s="1" t="s">
        <v>5</v>
      </c>
      <c r="B1007" s="1" t="s">
        <v>38</v>
      </c>
      <c r="C1007" s="1" t="s">
        <v>20</v>
      </c>
      <c r="D1007" s="5" t="str">
        <f t="shared" si="119"/>
        <v>554</v>
      </c>
      <c r="E1007" s="1" t="s">
        <v>54</v>
      </c>
      <c r="F1007" s="1" t="s">
        <v>81</v>
      </c>
      <c r="I1007">
        <v>201201</v>
      </c>
      <c r="J1007" t="str">
        <f t="shared" si="120"/>
        <v>2012</v>
      </c>
      <c r="K1007" s="2">
        <v>2.09</v>
      </c>
      <c r="L1007">
        <f t="shared" si="121"/>
        <v>0</v>
      </c>
      <c r="M1007" s="2">
        <f t="shared" si="122"/>
        <v>2.09</v>
      </c>
      <c r="N1007">
        <f t="shared" si="123"/>
        <v>0</v>
      </c>
      <c r="O1007">
        <f t="shared" si="124"/>
        <v>2.09</v>
      </c>
      <c r="P1007" s="2" t="str">
        <f t="shared" si="125"/>
        <v>5545645 - E W BROWN CT UNIT 9 GAS PIPELINE2012</v>
      </c>
    </row>
    <row r="1008" spans="1:16" x14ac:dyDescent="0.25">
      <c r="A1008" s="1" t="s">
        <v>5</v>
      </c>
      <c r="B1008" s="1" t="s">
        <v>38</v>
      </c>
      <c r="C1008" s="1" t="s">
        <v>20</v>
      </c>
      <c r="D1008" s="5" t="str">
        <f t="shared" si="119"/>
        <v>554</v>
      </c>
      <c r="E1008" s="1" t="s">
        <v>54</v>
      </c>
      <c r="F1008" s="1" t="s">
        <v>81</v>
      </c>
      <c r="I1008">
        <v>201610</v>
      </c>
      <c r="J1008" t="str">
        <f t="shared" si="120"/>
        <v>2016</v>
      </c>
      <c r="K1008" s="2">
        <v>160234.14000000001</v>
      </c>
      <c r="L1008">
        <f t="shared" si="121"/>
        <v>0</v>
      </c>
      <c r="M1008" s="2">
        <f t="shared" si="122"/>
        <v>160234.14000000001</v>
      </c>
      <c r="N1008">
        <f t="shared" si="123"/>
        <v>0</v>
      </c>
      <c r="O1008">
        <f t="shared" si="124"/>
        <v>160234.14000000001</v>
      </c>
      <c r="P1008" s="2" t="str">
        <f t="shared" si="125"/>
        <v>5545645 - E W BROWN CT UNIT 9 GAS PIPELINE2016</v>
      </c>
    </row>
    <row r="1009" spans="1:16" x14ac:dyDescent="0.25">
      <c r="A1009" s="1" t="s">
        <v>5</v>
      </c>
      <c r="B1009" s="1" t="s">
        <v>38</v>
      </c>
      <c r="C1009" s="1" t="s">
        <v>20</v>
      </c>
      <c r="D1009" s="5" t="str">
        <f t="shared" si="119"/>
        <v>554</v>
      </c>
      <c r="E1009" s="1" t="s">
        <v>54</v>
      </c>
      <c r="F1009" s="1" t="s">
        <v>81</v>
      </c>
      <c r="I1009">
        <v>201611</v>
      </c>
      <c r="J1009" t="str">
        <f t="shared" si="120"/>
        <v>2016</v>
      </c>
      <c r="K1009" s="2">
        <v>-5332.89</v>
      </c>
      <c r="L1009">
        <f t="shared" si="121"/>
        <v>0</v>
      </c>
      <c r="M1009" s="2">
        <f t="shared" si="122"/>
        <v>-5332.89</v>
      </c>
      <c r="N1009">
        <f t="shared" si="123"/>
        <v>0</v>
      </c>
      <c r="O1009">
        <f t="shared" si="124"/>
        <v>-5332.89</v>
      </c>
      <c r="P1009" s="2" t="str">
        <f t="shared" si="125"/>
        <v>5545645 - E W BROWN CT UNIT 9 GAS PIPELINE2016</v>
      </c>
    </row>
    <row r="1010" spans="1:16" x14ac:dyDescent="0.25">
      <c r="A1010" s="1" t="s">
        <v>5</v>
      </c>
      <c r="B1010" s="1" t="s">
        <v>38</v>
      </c>
      <c r="C1010" s="1" t="s">
        <v>20</v>
      </c>
      <c r="D1010" s="5" t="str">
        <f t="shared" si="119"/>
        <v>554</v>
      </c>
      <c r="E1010" s="1" t="s">
        <v>54</v>
      </c>
      <c r="F1010" s="1" t="s">
        <v>81</v>
      </c>
      <c r="I1010">
        <v>201612</v>
      </c>
      <c r="J1010" t="str">
        <f t="shared" si="120"/>
        <v>2016</v>
      </c>
      <c r="K1010" s="2">
        <v>6711.9</v>
      </c>
      <c r="L1010">
        <f t="shared" si="121"/>
        <v>0</v>
      </c>
      <c r="M1010" s="2">
        <f t="shared" si="122"/>
        <v>6711.9</v>
      </c>
      <c r="N1010">
        <f t="shared" si="123"/>
        <v>0</v>
      </c>
      <c r="O1010">
        <f t="shared" si="124"/>
        <v>6711.9</v>
      </c>
      <c r="P1010" s="2" t="str">
        <f t="shared" si="125"/>
        <v>5545645 - E W BROWN CT UNIT 9 GAS PIPELINE2016</v>
      </c>
    </row>
    <row r="1011" spans="1:16" x14ac:dyDescent="0.25">
      <c r="A1011" s="1" t="s">
        <v>5</v>
      </c>
      <c r="B1011" s="1" t="s">
        <v>55</v>
      </c>
      <c r="C1011" s="1" t="s">
        <v>7</v>
      </c>
      <c r="D1011" s="5" t="str">
        <f t="shared" si="119"/>
        <v>511</v>
      </c>
      <c r="E1011" s="1" t="s">
        <v>56</v>
      </c>
      <c r="F1011" s="1" t="s">
        <v>81</v>
      </c>
      <c r="I1011">
        <v>201202</v>
      </c>
      <c r="J1011" t="str">
        <f t="shared" si="120"/>
        <v>2012</v>
      </c>
      <c r="K1011" s="2">
        <v>18625.02</v>
      </c>
      <c r="L1011">
        <f t="shared" si="121"/>
        <v>0</v>
      </c>
      <c r="M1011" s="2">
        <f t="shared" si="122"/>
        <v>18625.02</v>
      </c>
      <c r="N1011">
        <f t="shared" si="123"/>
        <v>0</v>
      </c>
      <c r="O1011">
        <f t="shared" si="124"/>
        <v>18625.02</v>
      </c>
      <c r="P1011" s="2" t="str">
        <f t="shared" si="125"/>
        <v>5115651 - GHENT UNIT 12012</v>
      </c>
    </row>
    <row r="1012" spans="1:16" x14ac:dyDescent="0.25">
      <c r="A1012" s="1" t="s">
        <v>5</v>
      </c>
      <c r="B1012" s="1" t="s">
        <v>55</v>
      </c>
      <c r="C1012" s="1" t="s">
        <v>7</v>
      </c>
      <c r="D1012" s="5" t="str">
        <f t="shared" si="119"/>
        <v>511</v>
      </c>
      <c r="E1012" s="1" t="s">
        <v>56</v>
      </c>
      <c r="F1012" s="1" t="s">
        <v>81</v>
      </c>
      <c r="I1012">
        <v>201203</v>
      </c>
      <c r="J1012" t="str">
        <f t="shared" si="120"/>
        <v>2012</v>
      </c>
      <c r="K1012" s="2">
        <v>29234.32</v>
      </c>
      <c r="L1012">
        <f t="shared" si="121"/>
        <v>0</v>
      </c>
      <c r="M1012" s="2">
        <f t="shared" si="122"/>
        <v>29234.32</v>
      </c>
      <c r="N1012">
        <f t="shared" si="123"/>
        <v>0</v>
      </c>
      <c r="O1012">
        <f t="shared" si="124"/>
        <v>29234.32</v>
      </c>
      <c r="P1012" s="2" t="str">
        <f t="shared" si="125"/>
        <v>5115651 - GHENT UNIT 12012</v>
      </c>
    </row>
    <row r="1013" spans="1:16" x14ac:dyDescent="0.25">
      <c r="A1013" s="1" t="s">
        <v>5</v>
      </c>
      <c r="B1013" s="1" t="s">
        <v>55</v>
      </c>
      <c r="C1013" s="1" t="s">
        <v>7</v>
      </c>
      <c r="D1013" s="5" t="str">
        <f t="shared" si="119"/>
        <v>511</v>
      </c>
      <c r="E1013" s="1" t="s">
        <v>56</v>
      </c>
      <c r="F1013" s="1" t="s">
        <v>81</v>
      </c>
      <c r="I1013">
        <v>201204</v>
      </c>
      <c r="J1013" t="str">
        <f t="shared" si="120"/>
        <v>2012</v>
      </c>
      <c r="K1013" s="2">
        <v>264.44</v>
      </c>
      <c r="L1013">
        <f t="shared" si="121"/>
        <v>0</v>
      </c>
      <c r="M1013" s="2">
        <f t="shared" si="122"/>
        <v>264.44</v>
      </c>
      <c r="N1013">
        <f t="shared" si="123"/>
        <v>0</v>
      </c>
      <c r="O1013">
        <f t="shared" si="124"/>
        <v>264.44</v>
      </c>
      <c r="P1013" s="2" t="str">
        <f t="shared" si="125"/>
        <v>5115651 - GHENT UNIT 12012</v>
      </c>
    </row>
    <row r="1014" spans="1:16" x14ac:dyDescent="0.25">
      <c r="A1014" s="1" t="s">
        <v>5</v>
      </c>
      <c r="B1014" s="1" t="s">
        <v>55</v>
      </c>
      <c r="C1014" s="1" t="s">
        <v>7</v>
      </c>
      <c r="D1014" s="5" t="str">
        <f t="shared" ref="D1014:D1077" si="126">LEFT(C1014,3)</f>
        <v>511</v>
      </c>
      <c r="E1014" s="1" t="s">
        <v>56</v>
      </c>
      <c r="F1014" s="1" t="s">
        <v>81</v>
      </c>
      <c r="I1014">
        <v>201206</v>
      </c>
      <c r="J1014" t="str">
        <f t="shared" ref="J1014:J1077" si="127">LEFT(I1014,4)</f>
        <v>2012</v>
      </c>
      <c r="K1014" s="2">
        <v>1.17</v>
      </c>
      <c r="L1014">
        <f t="shared" ref="L1014:L1077" si="128">IF(LEFT(E1014,4)="0311",(K1014*-0.25),IF(LEFT(E1014,4)="0321",(K1014*-0.25),0))</f>
        <v>0</v>
      </c>
      <c r="M1014" s="2">
        <f t="shared" ref="M1014:M1077" si="129">+K1014+L1014</f>
        <v>1.17</v>
      </c>
      <c r="N1014">
        <f t="shared" ref="N1014:N1077" si="130">IF(F1014="LGE",M1014,0)+IF(F1014="Joint",M1014*G1014,0)</f>
        <v>0</v>
      </c>
      <c r="O1014">
        <f t="shared" ref="O1014:O1077" si="131">IF(F1014="KU",M1014,0)+IF(F1014="Joint",M1014*H1014,0)</f>
        <v>1.17</v>
      </c>
      <c r="P1014" s="2" t="str">
        <f t="shared" ref="P1014:P1077" si="132">D1014&amp;E1014&amp;J1014</f>
        <v>5115651 - GHENT UNIT 12012</v>
      </c>
    </row>
    <row r="1015" spans="1:16" x14ac:dyDescent="0.25">
      <c r="A1015" s="1" t="s">
        <v>5</v>
      </c>
      <c r="B1015" s="1" t="s">
        <v>55</v>
      </c>
      <c r="C1015" s="1" t="s">
        <v>7</v>
      </c>
      <c r="D1015" s="5" t="str">
        <f t="shared" si="126"/>
        <v>511</v>
      </c>
      <c r="E1015" s="1" t="s">
        <v>56</v>
      </c>
      <c r="F1015" s="1" t="s">
        <v>81</v>
      </c>
      <c r="I1015">
        <v>201303</v>
      </c>
      <c r="J1015" t="str">
        <f t="shared" si="127"/>
        <v>2013</v>
      </c>
      <c r="K1015" s="2">
        <v>0.02</v>
      </c>
      <c r="L1015">
        <f t="shared" si="128"/>
        <v>0</v>
      </c>
      <c r="M1015" s="2">
        <f t="shared" si="129"/>
        <v>0.02</v>
      </c>
      <c r="N1015">
        <f t="shared" si="130"/>
        <v>0</v>
      </c>
      <c r="O1015">
        <f t="shared" si="131"/>
        <v>0.02</v>
      </c>
      <c r="P1015" s="2" t="str">
        <f t="shared" si="132"/>
        <v>5115651 - GHENT UNIT 12013</v>
      </c>
    </row>
    <row r="1016" spans="1:16" x14ac:dyDescent="0.25">
      <c r="A1016" s="1" t="s">
        <v>5</v>
      </c>
      <c r="B1016" s="1" t="s">
        <v>55</v>
      </c>
      <c r="C1016" s="1" t="s">
        <v>7</v>
      </c>
      <c r="D1016" s="5" t="str">
        <f t="shared" si="126"/>
        <v>511</v>
      </c>
      <c r="E1016" s="1" t="s">
        <v>56</v>
      </c>
      <c r="F1016" s="1" t="s">
        <v>81</v>
      </c>
      <c r="I1016">
        <v>201304</v>
      </c>
      <c r="J1016" t="str">
        <f t="shared" si="127"/>
        <v>2013</v>
      </c>
      <c r="K1016" s="2">
        <v>73744.92</v>
      </c>
      <c r="L1016">
        <f t="shared" si="128"/>
        <v>0</v>
      </c>
      <c r="M1016" s="2">
        <f t="shared" si="129"/>
        <v>73744.92</v>
      </c>
      <c r="N1016">
        <f t="shared" si="130"/>
        <v>0</v>
      </c>
      <c r="O1016">
        <f t="shared" si="131"/>
        <v>73744.92</v>
      </c>
      <c r="P1016" s="2" t="str">
        <f t="shared" si="132"/>
        <v>5115651 - GHENT UNIT 12013</v>
      </c>
    </row>
    <row r="1017" spans="1:16" x14ac:dyDescent="0.25">
      <c r="A1017" s="1" t="s">
        <v>5</v>
      </c>
      <c r="B1017" s="1" t="s">
        <v>55</v>
      </c>
      <c r="C1017" s="1" t="s">
        <v>7</v>
      </c>
      <c r="D1017" s="5" t="str">
        <f t="shared" si="126"/>
        <v>511</v>
      </c>
      <c r="E1017" s="1" t="s">
        <v>56</v>
      </c>
      <c r="F1017" s="1" t="s">
        <v>81</v>
      </c>
      <c r="I1017">
        <v>201305</v>
      </c>
      <c r="J1017" t="str">
        <f t="shared" si="127"/>
        <v>2013</v>
      </c>
      <c r="K1017" s="2">
        <v>-26525.05</v>
      </c>
      <c r="L1017">
        <f>+K1091*0.5</f>
        <v>1310.085</v>
      </c>
      <c r="M1017" s="2">
        <f t="shared" si="129"/>
        <v>-25214.965</v>
      </c>
      <c r="N1017">
        <f t="shared" si="130"/>
        <v>0</v>
      </c>
      <c r="O1017">
        <f t="shared" si="131"/>
        <v>-25214.965</v>
      </c>
      <c r="P1017" s="2" t="str">
        <f t="shared" si="132"/>
        <v>5115651 - GHENT UNIT 12013</v>
      </c>
    </row>
    <row r="1018" spans="1:16" x14ac:dyDescent="0.25">
      <c r="A1018" s="1" t="s">
        <v>5</v>
      </c>
      <c r="B1018" s="1" t="s">
        <v>55</v>
      </c>
      <c r="C1018" s="1" t="s">
        <v>7</v>
      </c>
      <c r="D1018" s="5" t="str">
        <f t="shared" si="126"/>
        <v>511</v>
      </c>
      <c r="E1018" s="1" t="s">
        <v>56</v>
      </c>
      <c r="F1018" s="1" t="s">
        <v>81</v>
      </c>
      <c r="I1018">
        <v>201403</v>
      </c>
      <c r="J1018" t="str">
        <f t="shared" si="127"/>
        <v>2014</v>
      </c>
      <c r="K1018" s="2">
        <v>4132.93</v>
      </c>
      <c r="L1018">
        <f t="shared" si="128"/>
        <v>0</v>
      </c>
      <c r="M1018" s="2">
        <f t="shared" si="129"/>
        <v>4132.93</v>
      </c>
      <c r="N1018">
        <f t="shared" si="130"/>
        <v>0</v>
      </c>
      <c r="O1018">
        <f t="shared" si="131"/>
        <v>4132.93</v>
      </c>
      <c r="P1018" s="2" t="str">
        <f t="shared" si="132"/>
        <v>5115651 - GHENT UNIT 12014</v>
      </c>
    </row>
    <row r="1019" spans="1:16" x14ac:dyDescent="0.25">
      <c r="A1019" s="1" t="s">
        <v>5</v>
      </c>
      <c r="B1019" s="1" t="s">
        <v>55</v>
      </c>
      <c r="C1019" s="1" t="s">
        <v>7</v>
      </c>
      <c r="D1019" s="5" t="str">
        <f t="shared" si="126"/>
        <v>511</v>
      </c>
      <c r="E1019" s="1" t="s">
        <v>56</v>
      </c>
      <c r="F1019" s="1" t="s">
        <v>81</v>
      </c>
      <c r="I1019">
        <v>201404</v>
      </c>
      <c r="J1019" t="str">
        <f t="shared" si="127"/>
        <v>2014</v>
      </c>
      <c r="K1019" s="2">
        <v>13305.36</v>
      </c>
      <c r="L1019">
        <f t="shared" si="128"/>
        <v>0</v>
      </c>
      <c r="M1019" s="2">
        <f t="shared" si="129"/>
        <v>13305.36</v>
      </c>
      <c r="N1019">
        <f t="shared" si="130"/>
        <v>0</v>
      </c>
      <c r="O1019">
        <f t="shared" si="131"/>
        <v>13305.36</v>
      </c>
      <c r="P1019" s="2" t="str">
        <f t="shared" si="132"/>
        <v>5115651 - GHENT UNIT 12014</v>
      </c>
    </row>
    <row r="1020" spans="1:16" x14ac:dyDescent="0.25">
      <c r="A1020" s="1" t="s">
        <v>5</v>
      </c>
      <c r="B1020" s="1" t="s">
        <v>55</v>
      </c>
      <c r="C1020" s="1" t="s">
        <v>7</v>
      </c>
      <c r="D1020" s="5" t="str">
        <f t="shared" si="126"/>
        <v>511</v>
      </c>
      <c r="E1020" s="1" t="s">
        <v>56</v>
      </c>
      <c r="F1020" s="1" t="s">
        <v>81</v>
      </c>
      <c r="I1020">
        <v>201501</v>
      </c>
      <c r="J1020" t="str">
        <f t="shared" si="127"/>
        <v>2015</v>
      </c>
      <c r="K1020" s="2">
        <v>484.44</v>
      </c>
      <c r="L1020">
        <f t="shared" si="128"/>
        <v>0</v>
      </c>
      <c r="M1020" s="2">
        <f t="shared" si="129"/>
        <v>484.44</v>
      </c>
      <c r="N1020">
        <f t="shared" si="130"/>
        <v>0</v>
      </c>
      <c r="O1020">
        <f t="shared" si="131"/>
        <v>484.44</v>
      </c>
      <c r="P1020" s="2" t="str">
        <f t="shared" si="132"/>
        <v>5115651 - GHENT UNIT 12015</v>
      </c>
    </row>
    <row r="1021" spans="1:16" x14ac:dyDescent="0.25">
      <c r="A1021" s="1" t="s">
        <v>5</v>
      </c>
      <c r="B1021" s="1" t="s">
        <v>55</v>
      </c>
      <c r="C1021" s="1" t="s">
        <v>7</v>
      </c>
      <c r="D1021" s="5" t="str">
        <f t="shared" si="126"/>
        <v>511</v>
      </c>
      <c r="E1021" s="1" t="s">
        <v>56</v>
      </c>
      <c r="F1021" s="1" t="s">
        <v>81</v>
      </c>
      <c r="I1021">
        <v>201502</v>
      </c>
      <c r="J1021" t="str">
        <f t="shared" si="127"/>
        <v>2015</v>
      </c>
      <c r="K1021" s="2">
        <v>27658.23</v>
      </c>
      <c r="L1021">
        <f t="shared" si="128"/>
        <v>0</v>
      </c>
      <c r="M1021" s="2">
        <f t="shared" si="129"/>
        <v>27658.23</v>
      </c>
      <c r="N1021">
        <f t="shared" si="130"/>
        <v>0</v>
      </c>
      <c r="O1021">
        <f t="shared" si="131"/>
        <v>27658.23</v>
      </c>
      <c r="P1021" s="2" t="str">
        <f t="shared" si="132"/>
        <v>5115651 - GHENT UNIT 12015</v>
      </c>
    </row>
    <row r="1022" spans="1:16" x14ac:dyDescent="0.25">
      <c r="A1022" s="1" t="s">
        <v>5</v>
      </c>
      <c r="B1022" s="1" t="s">
        <v>55</v>
      </c>
      <c r="C1022" s="1" t="s">
        <v>7</v>
      </c>
      <c r="D1022" s="5" t="str">
        <f t="shared" si="126"/>
        <v>511</v>
      </c>
      <c r="E1022" s="1" t="s">
        <v>56</v>
      </c>
      <c r="F1022" s="1" t="s">
        <v>81</v>
      </c>
      <c r="I1022">
        <v>201503</v>
      </c>
      <c r="J1022" t="str">
        <f t="shared" si="127"/>
        <v>2015</v>
      </c>
      <c r="K1022" s="2">
        <v>20913.419999999998</v>
      </c>
      <c r="L1022">
        <f t="shared" si="128"/>
        <v>0</v>
      </c>
      <c r="M1022" s="2">
        <f t="shared" si="129"/>
        <v>20913.419999999998</v>
      </c>
      <c r="N1022">
        <f t="shared" si="130"/>
        <v>0</v>
      </c>
      <c r="O1022">
        <f t="shared" si="131"/>
        <v>20913.419999999998</v>
      </c>
      <c r="P1022" s="2" t="str">
        <f t="shared" si="132"/>
        <v>5115651 - GHENT UNIT 12015</v>
      </c>
    </row>
    <row r="1023" spans="1:16" x14ac:dyDescent="0.25">
      <c r="A1023" s="1" t="s">
        <v>5</v>
      </c>
      <c r="B1023" s="1" t="s">
        <v>55</v>
      </c>
      <c r="C1023" s="1" t="s">
        <v>7</v>
      </c>
      <c r="D1023" s="5" t="str">
        <f t="shared" si="126"/>
        <v>511</v>
      </c>
      <c r="E1023" s="1" t="s">
        <v>56</v>
      </c>
      <c r="F1023" s="1" t="s">
        <v>81</v>
      </c>
      <c r="I1023">
        <v>201504</v>
      </c>
      <c r="J1023" t="str">
        <f t="shared" si="127"/>
        <v>2015</v>
      </c>
      <c r="K1023" s="2">
        <v>175472.41</v>
      </c>
      <c r="L1023">
        <f t="shared" si="128"/>
        <v>0</v>
      </c>
      <c r="M1023" s="2">
        <f t="shared" si="129"/>
        <v>175472.41</v>
      </c>
      <c r="N1023">
        <f t="shared" si="130"/>
        <v>0</v>
      </c>
      <c r="O1023">
        <f t="shared" si="131"/>
        <v>175472.41</v>
      </c>
      <c r="P1023" s="2" t="str">
        <f t="shared" si="132"/>
        <v>5115651 - GHENT UNIT 12015</v>
      </c>
    </row>
    <row r="1024" spans="1:16" x14ac:dyDescent="0.25">
      <c r="A1024" s="1" t="s">
        <v>5</v>
      </c>
      <c r="B1024" s="1" t="s">
        <v>55</v>
      </c>
      <c r="C1024" s="1" t="s">
        <v>7</v>
      </c>
      <c r="D1024" s="5" t="str">
        <f t="shared" si="126"/>
        <v>511</v>
      </c>
      <c r="E1024" s="1" t="s">
        <v>56</v>
      </c>
      <c r="F1024" s="1" t="s">
        <v>81</v>
      </c>
      <c r="I1024">
        <v>201505</v>
      </c>
      <c r="J1024" t="str">
        <f t="shared" si="127"/>
        <v>2015</v>
      </c>
      <c r="K1024" s="2">
        <v>104262.32</v>
      </c>
      <c r="L1024">
        <f t="shared" si="128"/>
        <v>0</v>
      </c>
      <c r="M1024" s="2">
        <f t="shared" si="129"/>
        <v>104262.32</v>
      </c>
      <c r="N1024">
        <f t="shared" si="130"/>
        <v>0</v>
      </c>
      <c r="O1024">
        <f t="shared" si="131"/>
        <v>104262.32</v>
      </c>
      <c r="P1024" s="2" t="str">
        <f t="shared" si="132"/>
        <v>5115651 - GHENT UNIT 12015</v>
      </c>
    </row>
    <row r="1025" spans="1:16" x14ac:dyDescent="0.25">
      <c r="A1025" s="1" t="s">
        <v>5</v>
      </c>
      <c r="B1025" s="1" t="s">
        <v>55</v>
      </c>
      <c r="C1025" s="1" t="s">
        <v>7</v>
      </c>
      <c r="D1025" s="5" t="str">
        <f t="shared" si="126"/>
        <v>511</v>
      </c>
      <c r="E1025" s="1" t="s">
        <v>56</v>
      </c>
      <c r="F1025" s="1" t="s">
        <v>81</v>
      </c>
      <c r="I1025">
        <v>201506</v>
      </c>
      <c r="J1025" t="str">
        <f t="shared" si="127"/>
        <v>2015</v>
      </c>
      <c r="K1025" s="2">
        <v>2700.11</v>
      </c>
      <c r="L1025">
        <f t="shared" si="128"/>
        <v>0</v>
      </c>
      <c r="M1025" s="2">
        <f t="shared" si="129"/>
        <v>2700.11</v>
      </c>
      <c r="N1025">
        <f t="shared" si="130"/>
        <v>0</v>
      </c>
      <c r="O1025">
        <f t="shared" si="131"/>
        <v>2700.11</v>
      </c>
      <c r="P1025" s="2" t="str">
        <f t="shared" si="132"/>
        <v>5115651 - GHENT UNIT 12015</v>
      </c>
    </row>
    <row r="1026" spans="1:16" x14ac:dyDescent="0.25">
      <c r="A1026" s="1" t="s">
        <v>5</v>
      </c>
      <c r="B1026" s="1" t="s">
        <v>55</v>
      </c>
      <c r="C1026" s="1" t="s">
        <v>7</v>
      </c>
      <c r="D1026" s="5" t="str">
        <f t="shared" si="126"/>
        <v>511</v>
      </c>
      <c r="E1026" s="1" t="s">
        <v>56</v>
      </c>
      <c r="F1026" s="1" t="s">
        <v>81</v>
      </c>
      <c r="I1026">
        <v>201602</v>
      </c>
      <c r="J1026" t="str">
        <f t="shared" si="127"/>
        <v>2016</v>
      </c>
      <c r="K1026" s="2">
        <v>16984.310000000001</v>
      </c>
      <c r="L1026">
        <f t="shared" si="128"/>
        <v>0</v>
      </c>
      <c r="M1026" s="2">
        <f t="shared" si="129"/>
        <v>16984.310000000001</v>
      </c>
      <c r="N1026">
        <f t="shared" si="130"/>
        <v>0</v>
      </c>
      <c r="O1026">
        <f t="shared" si="131"/>
        <v>16984.310000000001</v>
      </c>
      <c r="P1026" s="2" t="str">
        <f t="shared" si="132"/>
        <v>5115651 - GHENT UNIT 12016</v>
      </c>
    </row>
    <row r="1027" spans="1:16" x14ac:dyDescent="0.25">
      <c r="A1027" s="1" t="s">
        <v>5</v>
      </c>
      <c r="B1027" s="1" t="s">
        <v>55</v>
      </c>
      <c r="C1027" s="1" t="s">
        <v>7</v>
      </c>
      <c r="D1027" s="5" t="str">
        <f t="shared" si="126"/>
        <v>511</v>
      </c>
      <c r="E1027" s="1" t="s">
        <v>56</v>
      </c>
      <c r="F1027" s="1" t="s">
        <v>81</v>
      </c>
      <c r="I1027">
        <v>201603</v>
      </c>
      <c r="J1027" t="str">
        <f t="shared" si="127"/>
        <v>2016</v>
      </c>
      <c r="K1027" s="2">
        <v>14197.32</v>
      </c>
      <c r="L1027">
        <f t="shared" si="128"/>
        <v>0</v>
      </c>
      <c r="M1027" s="2">
        <f t="shared" si="129"/>
        <v>14197.32</v>
      </c>
      <c r="N1027">
        <f t="shared" si="130"/>
        <v>0</v>
      </c>
      <c r="O1027">
        <f t="shared" si="131"/>
        <v>14197.32</v>
      </c>
      <c r="P1027" s="2" t="str">
        <f t="shared" si="132"/>
        <v>5115651 - GHENT UNIT 12016</v>
      </c>
    </row>
    <row r="1028" spans="1:16" x14ac:dyDescent="0.25">
      <c r="A1028" s="1" t="s">
        <v>5</v>
      </c>
      <c r="B1028" s="1" t="s">
        <v>55</v>
      </c>
      <c r="C1028" s="1" t="s">
        <v>7</v>
      </c>
      <c r="D1028" s="5" t="str">
        <f t="shared" si="126"/>
        <v>511</v>
      </c>
      <c r="E1028" s="1" t="s">
        <v>56</v>
      </c>
      <c r="F1028" s="1" t="s">
        <v>81</v>
      </c>
      <c r="I1028">
        <v>201604</v>
      </c>
      <c r="J1028" t="str">
        <f t="shared" si="127"/>
        <v>2016</v>
      </c>
      <c r="K1028" s="2">
        <v>19306.7</v>
      </c>
      <c r="L1028">
        <f t="shared" si="128"/>
        <v>0</v>
      </c>
      <c r="M1028" s="2">
        <f t="shared" si="129"/>
        <v>19306.7</v>
      </c>
      <c r="N1028">
        <f t="shared" si="130"/>
        <v>0</v>
      </c>
      <c r="O1028">
        <f t="shared" si="131"/>
        <v>19306.7</v>
      </c>
      <c r="P1028" s="2" t="str">
        <f t="shared" si="132"/>
        <v>5115651 - GHENT UNIT 12016</v>
      </c>
    </row>
    <row r="1029" spans="1:16" x14ac:dyDescent="0.25">
      <c r="A1029" s="1" t="s">
        <v>5</v>
      </c>
      <c r="B1029" s="1" t="s">
        <v>55</v>
      </c>
      <c r="C1029" s="1" t="s">
        <v>7</v>
      </c>
      <c r="D1029" s="5" t="str">
        <f t="shared" si="126"/>
        <v>511</v>
      </c>
      <c r="E1029" s="1" t="s">
        <v>56</v>
      </c>
      <c r="F1029" s="1" t="s">
        <v>81</v>
      </c>
      <c r="I1029">
        <v>201605</v>
      </c>
      <c r="J1029" t="str">
        <f t="shared" si="127"/>
        <v>2016</v>
      </c>
      <c r="K1029" s="2">
        <v>44400.73</v>
      </c>
      <c r="L1029">
        <f t="shared" si="128"/>
        <v>0</v>
      </c>
      <c r="M1029" s="2">
        <f t="shared" si="129"/>
        <v>44400.73</v>
      </c>
      <c r="N1029">
        <f t="shared" si="130"/>
        <v>0</v>
      </c>
      <c r="O1029">
        <f t="shared" si="131"/>
        <v>44400.73</v>
      </c>
      <c r="P1029" s="2" t="str">
        <f t="shared" si="132"/>
        <v>5115651 - GHENT UNIT 12016</v>
      </c>
    </row>
    <row r="1030" spans="1:16" x14ac:dyDescent="0.25">
      <c r="A1030" s="1" t="s">
        <v>5</v>
      </c>
      <c r="B1030" s="1" t="s">
        <v>55</v>
      </c>
      <c r="C1030" s="1" t="s">
        <v>7</v>
      </c>
      <c r="D1030" s="5" t="str">
        <f t="shared" si="126"/>
        <v>511</v>
      </c>
      <c r="E1030" s="1" t="s">
        <v>57</v>
      </c>
      <c r="F1030" s="1" t="s">
        <v>81</v>
      </c>
      <c r="I1030">
        <v>201201</v>
      </c>
      <c r="J1030" t="str">
        <f t="shared" si="127"/>
        <v>2012</v>
      </c>
      <c r="K1030" s="2">
        <v>5264.64</v>
      </c>
      <c r="L1030">
        <f t="shared" si="128"/>
        <v>0</v>
      </c>
      <c r="M1030" s="2">
        <f t="shared" si="129"/>
        <v>5264.64</v>
      </c>
      <c r="N1030">
        <f t="shared" si="130"/>
        <v>0</v>
      </c>
      <c r="O1030">
        <f t="shared" si="131"/>
        <v>5264.64</v>
      </c>
      <c r="P1030" s="2" t="str">
        <f t="shared" si="132"/>
        <v>5115652 - GHENT UNIT 22012</v>
      </c>
    </row>
    <row r="1031" spans="1:16" x14ac:dyDescent="0.25">
      <c r="A1031" s="1" t="s">
        <v>5</v>
      </c>
      <c r="B1031" s="1" t="s">
        <v>55</v>
      </c>
      <c r="C1031" s="1" t="s">
        <v>7</v>
      </c>
      <c r="D1031" s="5" t="str">
        <f t="shared" si="126"/>
        <v>511</v>
      </c>
      <c r="E1031" s="1" t="s">
        <v>57</v>
      </c>
      <c r="F1031" s="1" t="s">
        <v>81</v>
      </c>
      <c r="I1031">
        <v>201202</v>
      </c>
      <c r="J1031" t="str">
        <f t="shared" si="127"/>
        <v>2012</v>
      </c>
      <c r="K1031" s="2">
        <v>2197.27</v>
      </c>
      <c r="L1031">
        <f t="shared" si="128"/>
        <v>0</v>
      </c>
      <c r="M1031" s="2">
        <f t="shared" si="129"/>
        <v>2197.27</v>
      </c>
      <c r="N1031">
        <f t="shared" si="130"/>
        <v>0</v>
      </c>
      <c r="O1031">
        <f t="shared" si="131"/>
        <v>2197.27</v>
      </c>
      <c r="P1031" s="2" t="str">
        <f t="shared" si="132"/>
        <v>5115652 - GHENT UNIT 22012</v>
      </c>
    </row>
    <row r="1032" spans="1:16" x14ac:dyDescent="0.25">
      <c r="A1032" s="1" t="s">
        <v>5</v>
      </c>
      <c r="B1032" s="1" t="s">
        <v>55</v>
      </c>
      <c r="C1032" s="1" t="s">
        <v>7</v>
      </c>
      <c r="D1032" s="5" t="str">
        <f t="shared" si="126"/>
        <v>511</v>
      </c>
      <c r="E1032" s="1" t="s">
        <v>57</v>
      </c>
      <c r="F1032" s="1" t="s">
        <v>81</v>
      </c>
      <c r="I1032">
        <v>201203</v>
      </c>
      <c r="J1032" t="str">
        <f t="shared" si="127"/>
        <v>2012</v>
      </c>
      <c r="K1032" s="2">
        <v>10302.19</v>
      </c>
      <c r="L1032">
        <f t="shared" si="128"/>
        <v>0</v>
      </c>
      <c r="M1032" s="2">
        <f t="shared" si="129"/>
        <v>10302.19</v>
      </c>
      <c r="N1032">
        <f t="shared" si="130"/>
        <v>0</v>
      </c>
      <c r="O1032">
        <f t="shared" si="131"/>
        <v>10302.19</v>
      </c>
      <c r="P1032" s="2" t="str">
        <f t="shared" si="132"/>
        <v>5115652 - GHENT UNIT 22012</v>
      </c>
    </row>
    <row r="1033" spans="1:16" x14ac:dyDescent="0.25">
      <c r="A1033" s="1" t="s">
        <v>5</v>
      </c>
      <c r="B1033" s="1" t="s">
        <v>55</v>
      </c>
      <c r="C1033" s="1" t="s">
        <v>7</v>
      </c>
      <c r="D1033" s="5" t="str">
        <f t="shared" si="126"/>
        <v>511</v>
      </c>
      <c r="E1033" s="1" t="s">
        <v>57</v>
      </c>
      <c r="F1033" s="1" t="s">
        <v>81</v>
      </c>
      <c r="I1033">
        <v>201204</v>
      </c>
      <c r="J1033" t="str">
        <f t="shared" si="127"/>
        <v>2012</v>
      </c>
      <c r="K1033" s="2">
        <v>24673.84</v>
      </c>
      <c r="L1033">
        <f t="shared" si="128"/>
        <v>0</v>
      </c>
      <c r="M1033" s="2">
        <f t="shared" si="129"/>
        <v>24673.84</v>
      </c>
      <c r="N1033">
        <f t="shared" si="130"/>
        <v>0</v>
      </c>
      <c r="O1033">
        <f t="shared" si="131"/>
        <v>24673.84</v>
      </c>
      <c r="P1033" s="2" t="str">
        <f t="shared" si="132"/>
        <v>5115652 - GHENT UNIT 22012</v>
      </c>
    </row>
    <row r="1034" spans="1:16" x14ac:dyDescent="0.25">
      <c r="A1034" s="1" t="s">
        <v>5</v>
      </c>
      <c r="B1034" s="1" t="s">
        <v>55</v>
      </c>
      <c r="C1034" s="1" t="s">
        <v>7</v>
      </c>
      <c r="D1034" s="5" t="str">
        <f t="shared" si="126"/>
        <v>511</v>
      </c>
      <c r="E1034" s="1" t="s">
        <v>57</v>
      </c>
      <c r="F1034" s="1" t="s">
        <v>81</v>
      </c>
      <c r="I1034">
        <v>201205</v>
      </c>
      <c r="J1034" t="str">
        <f t="shared" si="127"/>
        <v>2012</v>
      </c>
      <c r="K1034" s="2">
        <v>17688</v>
      </c>
      <c r="L1034">
        <f t="shared" si="128"/>
        <v>0</v>
      </c>
      <c r="M1034" s="2">
        <f t="shared" si="129"/>
        <v>17688</v>
      </c>
      <c r="N1034">
        <f t="shared" si="130"/>
        <v>0</v>
      </c>
      <c r="O1034">
        <f t="shared" si="131"/>
        <v>17688</v>
      </c>
      <c r="P1034" s="2" t="str">
        <f t="shared" si="132"/>
        <v>5115652 - GHENT UNIT 22012</v>
      </c>
    </row>
    <row r="1035" spans="1:16" x14ac:dyDescent="0.25">
      <c r="A1035" s="1" t="s">
        <v>5</v>
      </c>
      <c r="B1035" s="1" t="s">
        <v>55</v>
      </c>
      <c r="C1035" s="1" t="s">
        <v>7</v>
      </c>
      <c r="D1035" s="5" t="str">
        <f t="shared" si="126"/>
        <v>511</v>
      </c>
      <c r="E1035" s="1" t="s">
        <v>57</v>
      </c>
      <c r="F1035" s="1" t="s">
        <v>81</v>
      </c>
      <c r="I1035">
        <v>201206</v>
      </c>
      <c r="J1035" t="str">
        <f t="shared" si="127"/>
        <v>2012</v>
      </c>
      <c r="K1035" s="2">
        <v>1314.66</v>
      </c>
      <c r="L1035">
        <f t="shared" si="128"/>
        <v>0</v>
      </c>
      <c r="M1035" s="2">
        <f t="shared" si="129"/>
        <v>1314.66</v>
      </c>
      <c r="N1035">
        <f t="shared" si="130"/>
        <v>0</v>
      </c>
      <c r="O1035">
        <f t="shared" si="131"/>
        <v>1314.66</v>
      </c>
      <c r="P1035" s="2" t="str">
        <f t="shared" si="132"/>
        <v>5115652 - GHENT UNIT 22012</v>
      </c>
    </row>
    <row r="1036" spans="1:16" x14ac:dyDescent="0.25">
      <c r="A1036" s="1" t="s">
        <v>5</v>
      </c>
      <c r="B1036" s="1" t="s">
        <v>55</v>
      </c>
      <c r="C1036" s="1" t="s">
        <v>7</v>
      </c>
      <c r="D1036" s="5" t="str">
        <f t="shared" si="126"/>
        <v>511</v>
      </c>
      <c r="E1036" s="1" t="s">
        <v>57</v>
      </c>
      <c r="F1036" s="1" t="s">
        <v>81</v>
      </c>
      <c r="I1036">
        <v>201304</v>
      </c>
      <c r="J1036" t="str">
        <f t="shared" si="127"/>
        <v>2013</v>
      </c>
      <c r="K1036" s="2">
        <v>299.14</v>
      </c>
      <c r="L1036">
        <f t="shared" si="128"/>
        <v>0</v>
      </c>
      <c r="M1036" s="2">
        <f t="shared" si="129"/>
        <v>299.14</v>
      </c>
      <c r="N1036">
        <f t="shared" si="130"/>
        <v>0</v>
      </c>
      <c r="O1036">
        <f t="shared" si="131"/>
        <v>299.14</v>
      </c>
      <c r="P1036" s="2" t="str">
        <f t="shared" si="132"/>
        <v>5115652 - GHENT UNIT 22013</v>
      </c>
    </row>
    <row r="1037" spans="1:16" x14ac:dyDescent="0.25">
      <c r="A1037" s="1" t="s">
        <v>5</v>
      </c>
      <c r="B1037" s="1" t="s">
        <v>55</v>
      </c>
      <c r="C1037" s="1" t="s">
        <v>7</v>
      </c>
      <c r="D1037" s="5" t="str">
        <f t="shared" si="126"/>
        <v>511</v>
      </c>
      <c r="E1037" s="1" t="s">
        <v>57</v>
      </c>
      <c r="F1037" s="1" t="s">
        <v>81</v>
      </c>
      <c r="I1037">
        <v>201305</v>
      </c>
      <c r="J1037" t="str">
        <f t="shared" si="127"/>
        <v>2013</v>
      </c>
      <c r="K1037" s="2">
        <v>9078.65</v>
      </c>
      <c r="L1037">
        <f>+K1091*0.5</f>
        <v>1310.085</v>
      </c>
      <c r="M1037" s="2">
        <f t="shared" si="129"/>
        <v>10388.735000000001</v>
      </c>
      <c r="N1037">
        <f t="shared" si="130"/>
        <v>0</v>
      </c>
      <c r="O1037">
        <f t="shared" si="131"/>
        <v>10388.735000000001</v>
      </c>
      <c r="P1037" s="2" t="str">
        <f t="shared" si="132"/>
        <v>5115652 - GHENT UNIT 22013</v>
      </c>
    </row>
    <row r="1038" spans="1:16" x14ac:dyDescent="0.25">
      <c r="A1038" s="1" t="s">
        <v>5</v>
      </c>
      <c r="B1038" s="1" t="s">
        <v>55</v>
      </c>
      <c r="C1038" s="1" t="s">
        <v>7</v>
      </c>
      <c r="D1038" s="5" t="str">
        <f t="shared" si="126"/>
        <v>511</v>
      </c>
      <c r="E1038" s="1" t="s">
        <v>57</v>
      </c>
      <c r="F1038" s="1" t="s">
        <v>81</v>
      </c>
      <c r="I1038">
        <v>201402</v>
      </c>
      <c r="J1038" t="str">
        <f t="shared" si="127"/>
        <v>2014</v>
      </c>
      <c r="K1038" s="2">
        <v>3371.09</v>
      </c>
      <c r="L1038">
        <f t="shared" si="128"/>
        <v>0</v>
      </c>
      <c r="M1038" s="2">
        <f t="shared" si="129"/>
        <v>3371.09</v>
      </c>
      <c r="N1038">
        <f t="shared" si="130"/>
        <v>0</v>
      </c>
      <c r="O1038">
        <f t="shared" si="131"/>
        <v>3371.09</v>
      </c>
      <c r="P1038" s="2" t="str">
        <f t="shared" si="132"/>
        <v>5115652 - GHENT UNIT 22014</v>
      </c>
    </row>
    <row r="1039" spans="1:16" x14ac:dyDescent="0.25">
      <c r="A1039" s="1" t="s">
        <v>5</v>
      </c>
      <c r="B1039" s="1" t="s">
        <v>55</v>
      </c>
      <c r="C1039" s="1" t="s">
        <v>7</v>
      </c>
      <c r="D1039" s="5" t="str">
        <f t="shared" si="126"/>
        <v>511</v>
      </c>
      <c r="E1039" s="1" t="s">
        <v>57</v>
      </c>
      <c r="F1039" s="1" t="s">
        <v>81</v>
      </c>
      <c r="I1039">
        <v>201403</v>
      </c>
      <c r="J1039" t="str">
        <f t="shared" si="127"/>
        <v>2014</v>
      </c>
      <c r="K1039" s="2">
        <v>20299.29</v>
      </c>
      <c r="L1039">
        <f t="shared" si="128"/>
        <v>0</v>
      </c>
      <c r="M1039" s="2">
        <f t="shared" si="129"/>
        <v>20299.29</v>
      </c>
      <c r="N1039">
        <f t="shared" si="130"/>
        <v>0</v>
      </c>
      <c r="O1039">
        <f t="shared" si="131"/>
        <v>20299.29</v>
      </c>
      <c r="P1039" s="2" t="str">
        <f t="shared" si="132"/>
        <v>5115652 - GHENT UNIT 22014</v>
      </c>
    </row>
    <row r="1040" spans="1:16" x14ac:dyDescent="0.25">
      <c r="A1040" s="1" t="s">
        <v>5</v>
      </c>
      <c r="B1040" s="1" t="s">
        <v>55</v>
      </c>
      <c r="C1040" s="1" t="s">
        <v>7</v>
      </c>
      <c r="D1040" s="5" t="str">
        <f t="shared" si="126"/>
        <v>511</v>
      </c>
      <c r="E1040" s="1" t="s">
        <v>57</v>
      </c>
      <c r="F1040" s="1" t="s">
        <v>81</v>
      </c>
      <c r="I1040">
        <v>201404</v>
      </c>
      <c r="J1040" t="str">
        <f t="shared" si="127"/>
        <v>2014</v>
      </c>
      <c r="K1040" s="2">
        <v>1165.92</v>
      </c>
      <c r="L1040">
        <f t="shared" si="128"/>
        <v>0</v>
      </c>
      <c r="M1040" s="2">
        <f t="shared" si="129"/>
        <v>1165.92</v>
      </c>
      <c r="N1040">
        <f t="shared" si="130"/>
        <v>0</v>
      </c>
      <c r="O1040">
        <f t="shared" si="131"/>
        <v>1165.92</v>
      </c>
      <c r="P1040" s="2" t="str">
        <f t="shared" si="132"/>
        <v>5115652 - GHENT UNIT 22014</v>
      </c>
    </row>
    <row r="1041" spans="1:16" x14ac:dyDescent="0.25">
      <c r="A1041" s="1" t="s">
        <v>5</v>
      </c>
      <c r="B1041" s="1" t="s">
        <v>55</v>
      </c>
      <c r="C1041" s="1" t="s">
        <v>7</v>
      </c>
      <c r="D1041" s="5" t="str">
        <f t="shared" si="126"/>
        <v>511</v>
      </c>
      <c r="E1041" s="1" t="s">
        <v>57</v>
      </c>
      <c r="F1041" s="1" t="s">
        <v>81</v>
      </c>
      <c r="I1041">
        <v>201504</v>
      </c>
      <c r="J1041" t="str">
        <f t="shared" si="127"/>
        <v>2015</v>
      </c>
      <c r="K1041" s="2">
        <v>501.1</v>
      </c>
      <c r="L1041">
        <f t="shared" si="128"/>
        <v>0</v>
      </c>
      <c r="M1041" s="2">
        <f t="shared" si="129"/>
        <v>501.1</v>
      </c>
      <c r="N1041">
        <f t="shared" si="130"/>
        <v>0</v>
      </c>
      <c r="O1041">
        <f t="shared" si="131"/>
        <v>501.1</v>
      </c>
      <c r="P1041" s="2" t="str">
        <f t="shared" si="132"/>
        <v>5115652 - GHENT UNIT 22015</v>
      </c>
    </row>
    <row r="1042" spans="1:16" x14ac:dyDescent="0.25">
      <c r="A1042" s="1" t="s">
        <v>5</v>
      </c>
      <c r="B1042" s="1" t="s">
        <v>55</v>
      </c>
      <c r="C1042" s="1" t="s">
        <v>7</v>
      </c>
      <c r="D1042" s="5" t="str">
        <f t="shared" si="126"/>
        <v>511</v>
      </c>
      <c r="E1042" s="1" t="s">
        <v>57</v>
      </c>
      <c r="F1042" s="1" t="s">
        <v>81</v>
      </c>
      <c r="I1042">
        <v>201506</v>
      </c>
      <c r="J1042" t="str">
        <f t="shared" si="127"/>
        <v>2015</v>
      </c>
      <c r="K1042" s="2">
        <v>163.69999999999999</v>
      </c>
      <c r="L1042">
        <f t="shared" si="128"/>
        <v>0</v>
      </c>
      <c r="M1042" s="2">
        <f t="shared" si="129"/>
        <v>163.69999999999999</v>
      </c>
      <c r="N1042">
        <f t="shared" si="130"/>
        <v>0</v>
      </c>
      <c r="O1042">
        <f t="shared" si="131"/>
        <v>163.69999999999999</v>
      </c>
      <c r="P1042" s="2" t="str">
        <f t="shared" si="132"/>
        <v>5115652 - GHENT UNIT 22015</v>
      </c>
    </row>
    <row r="1043" spans="1:16" x14ac:dyDescent="0.25">
      <c r="A1043" s="1" t="s">
        <v>5</v>
      </c>
      <c r="B1043" s="1" t="s">
        <v>55</v>
      </c>
      <c r="C1043" s="1" t="s">
        <v>7</v>
      </c>
      <c r="D1043" s="5" t="str">
        <f t="shared" si="126"/>
        <v>511</v>
      </c>
      <c r="E1043" s="1" t="s">
        <v>57</v>
      </c>
      <c r="F1043" s="1" t="s">
        <v>81</v>
      </c>
      <c r="I1043">
        <v>201509</v>
      </c>
      <c r="J1043" t="str">
        <f t="shared" si="127"/>
        <v>2015</v>
      </c>
      <c r="K1043" s="2">
        <v>3773.09</v>
      </c>
      <c r="L1043">
        <f t="shared" si="128"/>
        <v>0</v>
      </c>
      <c r="M1043" s="2">
        <f t="shared" si="129"/>
        <v>3773.09</v>
      </c>
      <c r="N1043">
        <f t="shared" si="130"/>
        <v>0</v>
      </c>
      <c r="O1043">
        <f t="shared" si="131"/>
        <v>3773.09</v>
      </c>
      <c r="P1043" s="2" t="str">
        <f t="shared" si="132"/>
        <v>5115652 - GHENT UNIT 22015</v>
      </c>
    </row>
    <row r="1044" spans="1:16" x14ac:dyDescent="0.25">
      <c r="A1044" s="1" t="s">
        <v>5</v>
      </c>
      <c r="B1044" s="1" t="s">
        <v>55</v>
      </c>
      <c r="C1044" s="1" t="s">
        <v>7</v>
      </c>
      <c r="D1044" s="5" t="str">
        <f t="shared" si="126"/>
        <v>511</v>
      </c>
      <c r="E1044" s="1" t="s">
        <v>57</v>
      </c>
      <c r="F1044" s="1" t="s">
        <v>81</v>
      </c>
      <c r="I1044">
        <v>201510</v>
      </c>
      <c r="J1044" t="str">
        <f t="shared" si="127"/>
        <v>2015</v>
      </c>
      <c r="K1044" s="2">
        <v>30206.58</v>
      </c>
      <c r="L1044">
        <f t="shared" si="128"/>
        <v>0</v>
      </c>
      <c r="M1044" s="2">
        <f t="shared" si="129"/>
        <v>30206.58</v>
      </c>
      <c r="N1044">
        <f t="shared" si="130"/>
        <v>0</v>
      </c>
      <c r="O1044">
        <f t="shared" si="131"/>
        <v>30206.58</v>
      </c>
      <c r="P1044" s="2" t="str">
        <f t="shared" si="132"/>
        <v>5115652 - GHENT UNIT 22015</v>
      </c>
    </row>
    <row r="1045" spans="1:16" x14ac:dyDescent="0.25">
      <c r="A1045" s="1" t="s">
        <v>5</v>
      </c>
      <c r="B1045" s="1" t="s">
        <v>55</v>
      </c>
      <c r="C1045" s="1" t="s">
        <v>7</v>
      </c>
      <c r="D1045" s="5" t="str">
        <f t="shared" si="126"/>
        <v>511</v>
      </c>
      <c r="E1045" s="1" t="s">
        <v>57</v>
      </c>
      <c r="F1045" s="1" t="s">
        <v>81</v>
      </c>
      <c r="I1045">
        <v>201511</v>
      </c>
      <c r="J1045" t="str">
        <f t="shared" si="127"/>
        <v>2015</v>
      </c>
      <c r="K1045" s="2">
        <v>-5875.22</v>
      </c>
      <c r="L1045">
        <f t="shared" si="128"/>
        <v>0</v>
      </c>
      <c r="M1045" s="2">
        <f t="shared" si="129"/>
        <v>-5875.22</v>
      </c>
      <c r="N1045">
        <f t="shared" si="130"/>
        <v>0</v>
      </c>
      <c r="O1045">
        <f t="shared" si="131"/>
        <v>-5875.22</v>
      </c>
      <c r="P1045" s="2" t="str">
        <f t="shared" si="132"/>
        <v>5115652 - GHENT UNIT 22015</v>
      </c>
    </row>
    <row r="1046" spans="1:16" x14ac:dyDescent="0.25">
      <c r="A1046" s="1" t="s">
        <v>5</v>
      </c>
      <c r="B1046" s="1" t="s">
        <v>55</v>
      </c>
      <c r="C1046" s="1" t="s">
        <v>7</v>
      </c>
      <c r="D1046" s="5" t="str">
        <f t="shared" si="126"/>
        <v>511</v>
      </c>
      <c r="E1046" s="1" t="s">
        <v>57</v>
      </c>
      <c r="F1046" s="1" t="s">
        <v>81</v>
      </c>
      <c r="I1046">
        <v>201512</v>
      </c>
      <c r="J1046" t="str">
        <f t="shared" si="127"/>
        <v>2015</v>
      </c>
      <c r="K1046" s="2">
        <v>15347.44</v>
      </c>
      <c r="L1046">
        <f t="shared" si="128"/>
        <v>0</v>
      </c>
      <c r="M1046" s="2">
        <f t="shared" si="129"/>
        <v>15347.44</v>
      </c>
      <c r="N1046">
        <f t="shared" si="130"/>
        <v>0</v>
      </c>
      <c r="O1046">
        <f t="shared" si="131"/>
        <v>15347.44</v>
      </c>
      <c r="P1046" s="2" t="str">
        <f t="shared" si="132"/>
        <v>5115652 - GHENT UNIT 22015</v>
      </c>
    </row>
    <row r="1047" spans="1:16" x14ac:dyDescent="0.25">
      <c r="A1047" s="1" t="s">
        <v>5</v>
      </c>
      <c r="B1047" s="1" t="s">
        <v>55</v>
      </c>
      <c r="C1047" s="1" t="s">
        <v>7</v>
      </c>
      <c r="D1047" s="5" t="str">
        <f t="shared" si="126"/>
        <v>511</v>
      </c>
      <c r="E1047" s="1" t="s">
        <v>57</v>
      </c>
      <c r="F1047" s="1" t="s">
        <v>81</v>
      </c>
      <c r="I1047">
        <v>201601</v>
      </c>
      <c r="J1047" t="str">
        <f t="shared" si="127"/>
        <v>2016</v>
      </c>
      <c r="K1047" s="2">
        <v>-502.61</v>
      </c>
      <c r="L1047">
        <f t="shared" si="128"/>
        <v>0</v>
      </c>
      <c r="M1047" s="2">
        <f t="shared" si="129"/>
        <v>-502.61</v>
      </c>
      <c r="N1047">
        <f t="shared" si="130"/>
        <v>0</v>
      </c>
      <c r="O1047">
        <f t="shared" si="131"/>
        <v>-502.61</v>
      </c>
      <c r="P1047" s="2" t="str">
        <f t="shared" si="132"/>
        <v>5115652 - GHENT UNIT 22016</v>
      </c>
    </row>
    <row r="1048" spans="1:16" x14ac:dyDescent="0.25">
      <c r="A1048" s="1" t="s">
        <v>5</v>
      </c>
      <c r="B1048" s="1" t="s">
        <v>55</v>
      </c>
      <c r="C1048" s="1" t="s">
        <v>7</v>
      </c>
      <c r="D1048" s="5" t="str">
        <f t="shared" si="126"/>
        <v>511</v>
      </c>
      <c r="E1048" s="1" t="s">
        <v>57</v>
      </c>
      <c r="F1048" s="1" t="s">
        <v>81</v>
      </c>
      <c r="I1048">
        <v>201608</v>
      </c>
      <c r="J1048" t="str">
        <f t="shared" si="127"/>
        <v>2016</v>
      </c>
      <c r="K1048" s="2">
        <v>239.11</v>
      </c>
      <c r="L1048">
        <f t="shared" si="128"/>
        <v>0</v>
      </c>
      <c r="M1048" s="2">
        <f t="shared" si="129"/>
        <v>239.11</v>
      </c>
      <c r="N1048">
        <f t="shared" si="130"/>
        <v>0</v>
      </c>
      <c r="O1048">
        <f t="shared" si="131"/>
        <v>239.11</v>
      </c>
      <c r="P1048" s="2" t="str">
        <f t="shared" si="132"/>
        <v>5115652 - GHENT UNIT 22016</v>
      </c>
    </row>
    <row r="1049" spans="1:16" x14ac:dyDescent="0.25">
      <c r="A1049" s="1" t="s">
        <v>5</v>
      </c>
      <c r="B1049" s="1" t="s">
        <v>55</v>
      </c>
      <c r="C1049" s="1" t="s">
        <v>7</v>
      </c>
      <c r="D1049" s="5" t="str">
        <f t="shared" si="126"/>
        <v>511</v>
      </c>
      <c r="E1049" s="1" t="s">
        <v>57</v>
      </c>
      <c r="F1049" s="1" t="s">
        <v>81</v>
      </c>
      <c r="I1049">
        <v>201609</v>
      </c>
      <c r="J1049" t="str">
        <f t="shared" si="127"/>
        <v>2016</v>
      </c>
      <c r="K1049" s="2">
        <v>10471.280000000001</v>
      </c>
      <c r="L1049">
        <f t="shared" si="128"/>
        <v>0</v>
      </c>
      <c r="M1049" s="2">
        <f t="shared" si="129"/>
        <v>10471.280000000001</v>
      </c>
      <c r="N1049">
        <f t="shared" si="130"/>
        <v>0</v>
      </c>
      <c r="O1049">
        <f t="shared" si="131"/>
        <v>10471.280000000001</v>
      </c>
      <c r="P1049" s="2" t="str">
        <f t="shared" si="132"/>
        <v>5115652 - GHENT UNIT 22016</v>
      </c>
    </row>
    <row r="1050" spans="1:16" x14ac:dyDescent="0.25">
      <c r="A1050" s="1" t="s">
        <v>5</v>
      </c>
      <c r="B1050" s="1" t="s">
        <v>55</v>
      </c>
      <c r="C1050" s="1" t="s">
        <v>7</v>
      </c>
      <c r="D1050" s="5" t="str">
        <f t="shared" si="126"/>
        <v>511</v>
      </c>
      <c r="E1050" s="1" t="s">
        <v>57</v>
      </c>
      <c r="F1050" s="1" t="s">
        <v>81</v>
      </c>
      <c r="I1050">
        <v>201610</v>
      </c>
      <c r="J1050" t="str">
        <f t="shared" si="127"/>
        <v>2016</v>
      </c>
      <c r="K1050" s="2">
        <v>43712.25</v>
      </c>
      <c r="L1050">
        <f t="shared" si="128"/>
        <v>0</v>
      </c>
      <c r="M1050" s="2">
        <f t="shared" si="129"/>
        <v>43712.25</v>
      </c>
      <c r="N1050">
        <f t="shared" si="130"/>
        <v>0</v>
      </c>
      <c r="O1050">
        <f t="shared" si="131"/>
        <v>43712.25</v>
      </c>
      <c r="P1050" s="2" t="str">
        <f t="shared" si="132"/>
        <v>5115652 - GHENT UNIT 22016</v>
      </c>
    </row>
    <row r="1051" spans="1:16" x14ac:dyDescent="0.25">
      <c r="A1051" s="1" t="s">
        <v>5</v>
      </c>
      <c r="B1051" s="1" t="s">
        <v>55</v>
      </c>
      <c r="C1051" s="1" t="s">
        <v>7</v>
      </c>
      <c r="D1051" s="5" t="str">
        <f t="shared" si="126"/>
        <v>511</v>
      </c>
      <c r="E1051" s="1" t="s">
        <v>57</v>
      </c>
      <c r="F1051" s="1" t="s">
        <v>81</v>
      </c>
      <c r="I1051">
        <v>201611</v>
      </c>
      <c r="J1051" t="str">
        <f t="shared" si="127"/>
        <v>2016</v>
      </c>
      <c r="K1051" s="2">
        <v>-3049.62</v>
      </c>
      <c r="L1051">
        <f>+K1096*0.5</f>
        <v>193.95</v>
      </c>
      <c r="M1051" s="2">
        <f t="shared" si="129"/>
        <v>-2855.67</v>
      </c>
      <c r="N1051">
        <f t="shared" si="130"/>
        <v>0</v>
      </c>
      <c r="O1051">
        <f t="shared" si="131"/>
        <v>-2855.67</v>
      </c>
      <c r="P1051" s="2" t="str">
        <f t="shared" si="132"/>
        <v>5115652 - GHENT UNIT 22016</v>
      </c>
    </row>
    <row r="1052" spans="1:16" x14ac:dyDescent="0.25">
      <c r="A1052" s="1" t="s">
        <v>5</v>
      </c>
      <c r="B1052" s="1" t="s">
        <v>55</v>
      </c>
      <c r="C1052" s="1" t="s">
        <v>7</v>
      </c>
      <c r="D1052" s="5" t="str">
        <f t="shared" si="126"/>
        <v>511</v>
      </c>
      <c r="E1052" s="1" t="s">
        <v>58</v>
      </c>
      <c r="F1052" s="1" t="s">
        <v>81</v>
      </c>
      <c r="I1052">
        <v>201203</v>
      </c>
      <c r="J1052" t="str">
        <f t="shared" si="127"/>
        <v>2012</v>
      </c>
      <c r="K1052" s="2">
        <v>6622.94</v>
      </c>
      <c r="L1052">
        <f t="shared" si="128"/>
        <v>0</v>
      </c>
      <c r="M1052" s="2">
        <f t="shared" si="129"/>
        <v>6622.94</v>
      </c>
      <c r="N1052">
        <f t="shared" si="130"/>
        <v>0</v>
      </c>
      <c r="O1052">
        <f t="shared" si="131"/>
        <v>6622.94</v>
      </c>
      <c r="P1052" s="2" t="str">
        <f t="shared" si="132"/>
        <v>5115653 - GHENT UNIT 32012</v>
      </c>
    </row>
    <row r="1053" spans="1:16" x14ac:dyDescent="0.25">
      <c r="A1053" s="1" t="s">
        <v>5</v>
      </c>
      <c r="B1053" s="1" t="s">
        <v>55</v>
      </c>
      <c r="C1053" s="1" t="s">
        <v>7</v>
      </c>
      <c r="D1053" s="5" t="str">
        <f t="shared" si="126"/>
        <v>511</v>
      </c>
      <c r="E1053" s="1" t="s">
        <v>58</v>
      </c>
      <c r="F1053" s="1" t="s">
        <v>81</v>
      </c>
      <c r="I1053">
        <v>201204</v>
      </c>
      <c r="J1053" t="str">
        <f t="shared" si="127"/>
        <v>2012</v>
      </c>
      <c r="K1053" s="2">
        <v>2388.8200000000002</v>
      </c>
      <c r="L1053">
        <f t="shared" si="128"/>
        <v>0</v>
      </c>
      <c r="M1053" s="2">
        <f t="shared" si="129"/>
        <v>2388.8200000000002</v>
      </c>
      <c r="N1053">
        <f t="shared" si="130"/>
        <v>0</v>
      </c>
      <c r="O1053">
        <f t="shared" si="131"/>
        <v>2388.8200000000002</v>
      </c>
      <c r="P1053" s="2" t="str">
        <f t="shared" si="132"/>
        <v>5115653 - GHENT UNIT 32012</v>
      </c>
    </row>
    <row r="1054" spans="1:16" x14ac:dyDescent="0.25">
      <c r="A1054" s="1" t="s">
        <v>5</v>
      </c>
      <c r="B1054" s="1" t="s">
        <v>55</v>
      </c>
      <c r="C1054" s="1" t="s">
        <v>7</v>
      </c>
      <c r="D1054" s="5" t="str">
        <f t="shared" si="126"/>
        <v>511</v>
      </c>
      <c r="E1054" s="1" t="s">
        <v>58</v>
      </c>
      <c r="F1054" s="1" t="s">
        <v>81</v>
      </c>
      <c r="I1054">
        <v>201206</v>
      </c>
      <c r="J1054" t="str">
        <f t="shared" si="127"/>
        <v>2012</v>
      </c>
      <c r="K1054" s="2">
        <v>0.72</v>
      </c>
      <c r="L1054">
        <f t="shared" si="128"/>
        <v>0</v>
      </c>
      <c r="M1054" s="2">
        <f t="shared" si="129"/>
        <v>0.72</v>
      </c>
      <c r="N1054">
        <f t="shared" si="130"/>
        <v>0</v>
      </c>
      <c r="O1054">
        <f t="shared" si="131"/>
        <v>0.72</v>
      </c>
      <c r="P1054" s="2" t="str">
        <f t="shared" si="132"/>
        <v>5115653 - GHENT UNIT 32012</v>
      </c>
    </row>
    <row r="1055" spans="1:16" x14ac:dyDescent="0.25">
      <c r="A1055" s="1" t="s">
        <v>5</v>
      </c>
      <c r="B1055" s="1" t="s">
        <v>55</v>
      </c>
      <c r="C1055" s="1" t="s">
        <v>7</v>
      </c>
      <c r="D1055" s="5" t="str">
        <f t="shared" si="126"/>
        <v>511</v>
      </c>
      <c r="E1055" s="1" t="s">
        <v>58</v>
      </c>
      <c r="F1055" s="1" t="s">
        <v>81</v>
      </c>
      <c r="I1055">
        <v>201303</v>
      </c>
      <c r="J1055" t="str">
        <f t="shared" si="127"/>
        <v>2013</v>
      </c>
      <c r="K1055" s="2">
        <v>0.03</v>
      </c>
      <c r="L1055">
        <f t="shared" si="128"/>
        <v>0</v>
      </c>
      <c r="M1055" s="2">
        <f t="shared" si="129"/>
        <v>0.03</v>
      </c>
      <c r="N1055">
        <f t="shared" si="130"/>
        <v>0</v>
      </c>
      <c r="O1055">
        <f t="shared" si="131"/>
        <v>0.03</v>
      </c>
      <c r="P1055" s="2" t="str">
        <f t="shared" si="132"/>
        <v>5115653 - GHENT UNIT 32013</v>
      </c>
    </row>
    <row r="1056" spans="1:16" x14ac:dyDescent="0.25">
      <c r="A1056" s="1" t="s">
        <v>5</v>
      </c>
      <c r="B1056" s="1" t="s">
        <v>55</v>
      </c>
      <c r="C1056" s="1" t="s">
        <v>7</v>
      </c>
      <c r="D1056" s="5" t="str">
        <f t="shared" si="126"/>
        <v>511</v>
      </c>
      <c r="E1056" s="1" t="s">
        <v>58</v>
      </c>
      <c r="F1056" s="1" t="s">
        <v>81</v>
      </c>
      <c r="I1056">
        <v>201310</v>
      </c>
      <c r="J1056" t="str">
        <f t="shared" si="127"/>
        <v>2013</v>
      </c>
      <c r="K1056" s="2">
        <v>11361.91</v>
      </c>
      <c r="L1056" s="2">
        <f>+K1092</f>
        <v>215.06</v>
      </c>
      <c r="M1056" s="2">
        <f t="shared" si="129"/>
        <v>11576.97</v>
      </c>
      <c r="N1056">
        <f t="shared" si="130"/>
        <v>0</v>
      </c>
      <c r="O1056">
        <f t="shared" si="131"/>
        <v>11576.97</v>
      </c>
      <c r="P1056" s="2" t="str">
        <f t="shared" si="132"/>
        <v>5115653 - GHENT UNIT 32013</v>
      </c>
    </row>
    <row r="1057" spans="1:16" x14ac:dyDescent="0.25">
      <c r="A1057" s="1" t="s">
        <v>5</v>
      </c>
      <c r="B1057" s="1" t="s">
        <v>55</v>
      </c>
      <c r="C1057" s="1" t="s">
        <v>7</v>
      </c>
      <c r="D1057" s="5" t="str">
        <f t="shared" si="126"/>
        <v>511</v>
      </c>
      <c r="E1057" s="1" t="s">
        <v>58</v>
      </c>
      <c r="F1057" s="1" t="s">
        <v>81</v>
      </c>
      <c r="I1057">
        <v>201311</v>
      </c>
      <c r="J1057" t="str">
        <f t="shared" si="127"/>
        <v>2013</v>
      </c>
      <c r="K1057" s="2">
        <v>-5651.52</v>
      </c>
      <c r="L1057">
        <f t="shared" si="128"/>
        <v>0</v>
      </c>
      <c r="M1057" s="2">
        <f t="shared" si="129"/>
        <v>-5651.52</v>
      </c>
      <c r="N1057">
        <f t="shared" si="130"/>
        <v>0</v>
      </c>
      <c r="O1057">
        <f t="shared" si="131"/>
        <v>-5651.52</v>
      </c>
      <c r="P1057" s="2" t="str">
        <f t="shared" si="132"/>
        <v>5115653 - GHENT UNIT 32013</v>
      </c>
    </row>
    <row r="1058" spans="1:16" x14ac:dyDescent="0.25">
      <c r="A1058" s="1" t="s">
        <v>5</v>
      </c>
      <c r="B1058" s="1" t="s">
        <v>55</v>
      </c>
      <c r="C1058" s="1" t="s">
        <v>7</v>
      </c>
      <c r="D1058" s="5" t="str">
        <f t="shared" si="126"/>
        <v>511</v>
      </c>
      <c r="E1058" s="1" t="s">
        <v>58</v>
      </c>
      <c r="F1058" s="1" t="s">
        <v>81</v>
      </c>
      <c r="I1058">
        <v>201312</v>
      </c>
      <c r="J1058" t="str">
        <f t="shared" si="127"/>
        <v>2013</v>
      </c>
      <c r="K1058" s="2">
        <v>-20.68</v>
      </c>
      <c r="L1058">
        <f t="shared" si="128"/>
        <v>0</v>
      </c>
      <c r="M1058" s="2">
        <f t="shared" si="129"/>
        <v>-20.68</v>
      </c>
      <c r="N1058">
        <f t="shared" si="130"/>
        <v>0</v>
      </c>
      <c r="O1058">
        <f t="shared" si="131"/>
        <v>-20.68</v>
      </c>
      <c r="P1058" s="2" t="str">
        <f t="shared" si="132"/>
        <v>5115653 - GHENT UNIT 32013</v>
      </c>
    </row>
    <row r="1059" spans="1:16" x14ac:dyDescent="0.25">
      <c r="A1059" s="1" t="s">
        <v>5</v>
      </c>
      <c r="B1059" s="1" t="s">
        <v>55</v>
      </c>
      <c r="C1059" s="1" t="s">
        <v>7</v>
      </c>
      <c r="D1059" s="5" t="str">
        <f t="shared" si="126"/>
        <v>511</v>
      </c>
      <c r="E1059" s="1" t="s">
        <v>58</v>
      </c>
      <c r="F1059" s="1" t="s">
        <v>81</v>
      </c>
      <c r="I1059">
        <v>201403</v>
      </c>
      <c r="J1059" t="str">
        <f t="shared" si="127"/>
        <v>2014</v>
      </c>
      <c r="K1059" s="2">
        <v>759.21</v>
      </c>
      <c r="L1059">
        <f t="shared" si="128"/>
        <v>0</v>
      </c>
      <c r="M1059" s="2">
        <f t="shared" si="129"/>
        <v>759.21</v>
      </c>
      <c r="N1059">
        <f t="shared" si="130"/>
        <v>0</v>
      </c>
      <c r="O1059">
        <f t="shared" si="131"/>
        <v>759.21</v>
      </c>
      <c r="P1059" s="2" t="str">
        <f t="shared" si="132"/>
        <v>5115653 - GHENT UNIT 32014</v>
      </c>
    </row>
    <row r="1060" spans="1:16" x14ac:dyDescent="0.25">
      <c r="A1060" s="1" t="s">
        <v>5</v>
      </c>
      <c r="B1060" s="1" t="s">
        <v>55</v>
      </c>
      <c r="C1060" s="1" t="s">
        <v>7</v>
      </c>
      <c r="D1060" s="5" t="str">
        <f t="shared" si="126"/>
        <v>511</v>
      </c>
      <c r="E1060" s="1" t="s">
        <v>58</v>
      </c>
      <c r="F1060" s="1" t="s">
        <v>81</v>
      </c>
      <c r="I1060">
        <v>201404</v>
      </c>
      <c r="J1060" t="str">
        <f t="shared" si="127"/>
        <v>2014</v>
      </c>
      <c r="K1060" s="2">
        <v>2691.05</v>
      </c>
      <c r="L1060">
        <f t="shared" si="128"/>
        <v>0</v>
      </c>
      <c r="M1060" s="2">
        <f t="shared" si="129"/>
        <v>2691.05</v>
      </c>
      <c r="N1060">
        <f t="shared" si="130"/>
        <v>0</v>
      </c>
      <c r="O1060">
        <f t="shared" si="131"/>
        <v>2691.05</v>
      </c>
      <c r="P1060" s="2" t="str">
        <f t="shared" si="132"/>
        <v>5115653 - GHENT UNIT 32014</v>
      </c>
    </row>
    <row r="1061" spans="1:16" x14ac:dyDescent="0.25">
      <c r="A1061" s="1" t="s">
        <v>5</v>
      </c>
      <c r="B1061" s="1" t="s">
        <v>55</v>
      </c>
      <c r="C1061" s="1" t="s">
        <v>7</v>
      </c>
      <c r="D1061" s="5" t="str">
        <f t="shared" si="126"/>
        <v>511</v>
      </c>
      <c r="E1061" s="1" t="s">
        <v>58</v>
      </c>
      <c r="F1061" s="1" t="s">
        <v>81</v>
      </c>
      <c r="I1061">
        <v>201405</v>
      </c>
      <c r="J1061" t="str">
        <f t="shared" si="127"/>
        <v>2014</v>
      </c>
      <c r="K1061" s="2">
        <v>2483.37</v>
      </c>
      <c r="L1061" s="2">
        <f>+K1094</f>
        <v>1996.49</v>
      </c>
      <c r="M1061" s="2">
        <f t="shared" si="129"/>
        <v>4479.8599999999997</v>
      </c>
      <c r="N1061">
        <f t="shared" si="130"/>
        <v>0</v>
      </c>
      <c r="O1061">
        <f t="shared" si="131"/>
        <v>4479.8599999999997</v>
      </c>
      <c r="P1061" s="2" t="str">
        <f t="shared" si="132"/>
        <v>5115653 - GHENT UNIT 32014</v>
      </c>
    </row>
    <row r="1062" spans="1:16" x14ac:dyDescent="0.25">
      <c r="A1062" s="1" t="s">
        <v>5</v>
      </c>
      <c r="B1062" s="1" t="s">
        <v>55</v>
      </c>
      <c r="C1062" s="1" t="s">
        <v>7</v>
      </c>
      <c r="D1062" s="5" t="str">
        <f t="shared" si="126"/>
        <v>511</v>
      </c>
      <c r="E1062" s="1" t="s">
        <v>58</v>
      </c>
      <c r="F1062" s="1" t="s">
        <v>81</v>
      </c>
      <c r="I1062">
        <v>201406</v>
      </c>
      <c r="J1062" t="str">
        <f t="shared" si="127"/>
        <v>2014</v>
      </c>
      <c r="K1062" s="2">
        <v>216.08</v>
      </c>
      <c r="L1062" s="2">
        <f>+K1062</f>
        <v>216.08</v>
      </c>
      <c r="M1062" s="2">
        <f t="shared" si="129"/>
        <v>432.16</v>
      </c>
      <c r="N1062">
        <f t="shared" si="130"/>
        <v>0</v>
      </c>
      <c r="O1062">
        <f t="shared" si="131"/>
        <v>432.16</v>
      </c>
      <c r="P1062" s="2" t="str">
        <f t="shared" si="132"/>
        <v>5115653 - GHENT UNIT 32014</v>
      </c>
    </row>
    <row r="1063" spans="1:16" x14ac:dyDescent="0.25">
      <c r="A1063" s="1" t="s">
        <v>5</v>
      </c>
      <c r="B1063" s="1" t="s">
        <v>55</v>
      </c>
      <c r="C1063" s="1" t="s">
        <v>7</v>
      </c>
      <c r="D1063" s="5" t="str">
        <f t="shared" si="126"/>
        <v>511</v>
      </c>
      <c r="E1063" s="1" t="s">
        <v>58</v>
      </c>
      <c r="F1063" s="1" t="s">
        <v>81</v>
      </c>
      <c r="I1063">
        <v>201508</v>
      </c>
      <c r="J1063" t="str">
        <f t="shared" si="127"/>
        <v>2015</v>
      </c>
      <c r="K1063" s="2">
        <v>204.89</v>
      </c>
      <c r="L1063">
        <f t="shared" si="128"/>
        <v>0</v>
      </c>
      <c r="M1063" s="2">
        <f t="shared" si="129"/>
        <v>204.89</v>
      </c>
      <c r="N1063">
        <f t="shared" si="130"/>
        <v>0</v>
      </c>
      <c r="O1063">
        <f t="shared" si="131"/>
        <v>204.89</v>
      </c>
      <c r="P1063" s="2" t="str">
        <f t="shared" si="132"/>
        <v>5115653 - GHENT UNIT 32015</v>
      </c>
    </row>
    <row r="1064" spans="1:16" x14ac:dyDescent="0.25">
      <c r="A1064" s="1" t="s">
        <v>5</v>
      </c>
      <c r="B1064" s="1" t="s">
        <v>55</v>
      </c>
      <c r="C1064" s="1" t="s">
        <v>7</v>
      </c>
      <c r="D1064" s="5" t="str">
        <f t="shared" si="126"/>
        <v>511</v>
      </c>
      <c r="E1064" s="1" t="s">
        <v>58</v>
      </c>
      <c r="F1064" s="1" t="s">
        <v>81</v>
      </c>
      <c r="I1064">
        <v>201511</v>
      </c>
      <c r="J1064" t="str">
        <f t="shared" si="127"/>
        <v>2015</v>
      </c>
      <c r="K1064" s="2">
        <v>174.79</v>
      </c>
      <c r="L1064">
        <f t="shared" si="128"/>
        <v>0</v>
      </c>
      <c r="M1064" s="2">
        <f t="shared" si="129"/>
        <v>174.79</v>
      </c>
      <c r="N1064">
        <f t="shared" si="130"/>
        <v>0</v>
      </c>
      <c r="O1064">
        <f t="shared" si="131"/>
        <v>174.79</v>
      </c>
      <c r="P1064" s="2" t="str">
        <f t="shared" si="132"/>
        <v>5115653 - GHENT UNIT 32015</v>
      </c>
    </row>
    <row r="1065" spans="1:16" x14ac:dyDescent="0.25">
      <c r="A1065" s="1" t="s">
        <v>5</v>
      </c>
      <c r="B1065" s="1" t="s">
        <v>55</v>
      </c>
      <c r="C1065" s="1" t="s">
        <v>7</v>
      </c>
      <c r="D1065" s="5" t="str">
        <f t="shared" si="126"/>
        <v>511</v>
      </c>
      <c r="E1065" s="1" t="s">
        <v>58</v>
      </c>
      <c r="F1065" s="1" t="s">
        <v>81</v>
      </c>
      <c r="I1065">
        <v>201605</v>
      </c>
      <c r="J1065" t="str">
        <f t="shared" si="127"/>
        <v>2016</v>
      </c>
      <c r="K1065" s="2">
        <v>2845.45</v>
      </c>
      <c r="L1065">
        <f t="shared" si="128"/>
        <v>0</v>
      </c>
      <c r="M1065" s="2">
        <f t="shared" si="129"/>
        <v>2845.45</v>
      </c>
      <c r="N1065">
        <f t="shared" si="130"/>
        <v>0</v>
      </c>
      <c r="O1065">
        <f t="shared" si="131"/>
        <v>2845.45</v>
      </c>
      <c r="P1065" s="2" t="str">
        <f t="shared" si="132"/>
        <v>5115653 - GHENT UNIT 32016</v>
      </c>
    </row>
    <row r="1066" spans="1:16" x14ac:dyDescent="0.25">
      <c r="A1066" s="1" t="s">
        <v>5</v>
      </c>
      <c r="B1066" s="1" t="s">
        <v>55</v>
      </c>
      <c r="C1066" s="1" t="s">
        <v>7</v>
      </c>
      <c r="D1066" s="5" t="str">
        <f t="shared" si="126"/>
        <v>511</v>
      </c>
      <c r="E1066" s="1" t="s">
        <v>58</v>
      </c>
      <c r="F1066" s="1" t="s">
        <v>81</v>
      </c>
      <c r="I1066">
        <v>201606</v>
      </c>
      <c r="J1066" t="str">
        <f t="shared" si="127"/>
        <v>2016</v>
      </c>
      <c r="K1066" s="2">
        <v>17805.39</v>
      </c>
      <c r="L1066">
        <f t="shared" si="128"/>
        <v>0</v>
      </c>
      <c r="M1066" s="2">
        <f t="shared" si="129"/>
        <v>17805.39</v>
      </c>
      <c r="N1066">
        <f t="shared" si="130"/>
        <v>0</v>
      </c>
      <c r="O1066">
        <f t="shared" si="131"/>
        <v>17805.39</v>
      </c>
      <c r="P1066" s="2" t="str">
        <f t="shared" si="132"/>
        <v>5115653 - GHENT UNIT 32016</v>
      </c>
    </row>
    <row r="1067" spans="1:16" x14ac:dyDescent="0.25">
      <c r="A1067" s="1" t="s">
        <v>5</v>
      </c>
      <c r="B1067" s="1" t="s">
        <v>55</v>
      </c>
      <c r="C1067" s="1" t="s">
        <v>7</v>
      </c>
      <c r="D1067" s="5" t="str">
        <f t="shared" si="126"/>
        <v>511</v>
      </c>
      <c r="E1067" s="1" t="s">
        <v>58</v>
      </c>
      <c r="F1067" s="1" t="s">
        <v>81</v>
      </c>
      <c r="I1067">
        <v>201610</v>
      </c>
      <c r="J1067" t="str">
        <f t="shared" si="127"/>
        <v>2016</v>
      </c>
      <c r="K1067" s="2">
        <v>940.74</v>
      </c>
      <c r="L1067">
        <f t="shared" si="128"/>
        <v>0</v>
      </c>
      <c r="M1067" s="2">
        <f t="shared" si="129"/>
        <v>940.74</v>
      </c>
      <c r="N1067">
        <f t="shared" si="130"/>
        <v>0</v>
      </c>
      <c r="O1067">
        <f t="shared" si="131"/>
        <v>940.74</v>
      </c>
      <c r="P1067" s="2" t="str">
        <f t="shared" si="132"/>
        <v>5115653 - GHENT UNIT 32016</v>
      </c>
    </row>
    <row r="1068" spans="1:16" x14ac:dyDescent="0.25">
      <c r="A1068" s="1" t="s">
        <v>5</v>
      </c>
      <c r="B1068" s="1" t="s">
        <v>55</v>
      </c>
      <c r="C1068" s="1" t="s">
        <v>7</v>
      </c>
      <c r="D1068" s="5" t="str">
        <f t="shared" si="126"/>
        <v>511</v>
      </c>
      <c r="E1068" s="1" t="s">
        <v>58</v>
      </c>
      <c r="F1068" s="1" t="s">
        <v>81</v>
      </c>
      <c r="I1068">
        <v>201611</v>
      </c>
      <c r="J1068" t="str">
        <f t="shared" si="127"/>
        <v>2016</v>
      </c>
      <c r="K1068" s="2">
        <v>19255.689999999999</v>
      </c>
      <c r="L1068">
        <f>+K1096*0.5</f>
        <v>193.95</v>
      </c>
      <c r="M1068" s="2">
        <f t="shared" si="129"/>
        <v>19449.64</v>
      </c>
      <c r="N1068">
        <f t="shared" si="130"/>
        <v>0</v>
      </c>
      <c r="O1068">
        <f t="shared" si="131"/>
        <v>19449.64</v>
      </c>
      <c r="P1068" s="2" t="str">
        <f t="shared" si="132"/>
        <v>5115653 - GHENT UNIT 32016</v>
      </c>
    </row>
    <row r="1069" spans="1:16" x14ac:dyDescent="0.25">
      <c r="A1069" s="1" t="s">
        <v>5</v>
      </c>
      <c r="B1069" s="1" t="s">
        <v>55</v>
      </c>
      <c r="C1069" s="1" t="s">
        <v>7</v>
      </c>
      <c r="D1069" s="5" t="str">
        <f t="shared" si="126"/>
        <v>511</v>
      </c>
      <c r="E1069" s="1" t="s">
        <v>58</v>
      </c>
      <c r="F1069" s="1" t="s">
        <v>81</v>
      </c>
      <c r="I1069">
        <v>201612</v>
      </c>
      <c r="J1069" t="str">
        <f t="shared" si="127"/>
        <v>2016</v>
      </c>
      <c r="K1069" s="2">
        <v>1108.0999999999999</v>
      </c>
      <c r="L1069" s="2">
        <f>+K1097</f>
        <v>2186.56</v>
      </c>
      <c r="M1069" s="2">
        <f t="shared" si="129"/>
        <v>3294.66</v>
      </c>
      <c r="N1069">
        <f t="shared" si="130"/>
        <v>0</v>
      </c>
      <c r="O1069">
        <f t="shared" si="131"/>
        <v>3294.66</v>
      </c>
      <c r="P1069" s="2" t="str">
        <f t="shared" si="132"/>
        <v>5115653 - GHENT UNIT 32016</v>
      </c>
    </row>
    <row r="1070" spans="1:16" x14ac:dyDescent="0.25">
      <c r="A1070" s="1" t="s">
        <v>5</v>
      </c>
      <c r="B1070" s="1" t="s">
        <v>55</v>
      </c>
      <c r="C1070" s="1" t="s">
        <v>7</v>
      </c>
      <c r="D1070" s="5" t="str">
        <f t="shared" si="126"/>
        <v>511</v>
      </c>
      <c r="E1070" s="1" t="s">
        <v>59</v>
      </c>
      <c r="F1070" s="1" t="s">
        <v>81</v>
      </c>
      <c r="I1070">
        <v>201210</v>
      </c>
      <c r="J1070" t="str">
        <f t="shared" si="127"/>
        <v>2012</v>
      </c>
      <c r="K1070" s="2">
        <v>19250.28</v>
      </c>
      <c r="L1070">
        <f t="shared" si="128"/>
        <v>0</v>
      </c>
      <c r="M1070" s="2">
        <f t="shared" si="129"/>
        <v>19250.28</v>
      </c>
      <c r="N1070">
        <f t="shared" si="130"/>
        <v>0</v>
      </c>
      <c r="O1070">
        <f t="shared" si="131"/>
        <v>19250.28</v>
      </c>
      <c r="P1070" s="2" t="str">
        <f t="shared" si="132"/>
        <v>5115654 - GHENT UNIT 42012</v>
      </c>
    </row>
    <row r="1071" spans="1:16" x14ac:dyDescent="0.25">
      <c r="A1071" s="1" t="s">
        <v>5</v>
      </c>
      <c r="B1071" s="1" t="s">
        <v>55</v>
      </c>
      <c r="C1071" s="1" t="s">
        <v>7</v>
      </c>
      <c r="D1071" s="5" t="str">
        <f t="shared" si="126"/>
        <v>511</v>
      </c>
      <c r="E1071" s="1" t="s">
        <v>59</v>
      </c>
      <c r="F1071" s="1" t="s">
        <v>81</v>
      </c>
      <c r="I1071">
        <v>201211</v>
      </c>
      <c r="J1071" t="str">
        <f t="shared" si="127"/>
        <v>2012</v>
      </c>
      <c r="K1071" s="2">
        <v>15477.76</v>
      </c>
      <c r="L1071">
        <f t="shared" si="128"/>
        <v>0</v>
      </c>
      <c r="M1071" s="2">
        <f t="shared" si="129"/>
        <v>15477.76</v>
      </c>
      <c r="N1071">
        <f t="shared" si="130"/>
        <v>0</v>
      </c>
      <c r="O1071">
        <f t="shared" si="131"/>
        <v>15477.76</v>
      </c>
      <c r="P1071" s="2" t="str">
        <f t="shared" si="132"/>
        <v>5115654 - GHENT UNIT 42012</v>
      </c>
    </row>
    <row r="1072" spans="1:16" x14ac:dyDescent="0.25">
      <c r="A1072" s="1" t="s">
        <v>5</v>
      </c>
      <c r="B1072" s="1" t="s">
        <v>55</v>
      </c>
      <c r="C1072" s="1" t="s">
        <v>7</v>
      </c>
      <c r="D1072" s="5" t="str">
        <f t="shared" si="126"/>
        <v>511</v>
      </c>
      <c r="E1072" s="1" t="s">
        <v>59</v>
      </c>
      <c r="F1072" s="1" t="s">
        <v>81</v>
      </c>
      <c r="I1072">
        <v>201212</v>
      </c>
      <c r="J1072" t="str">
        <f t="shared" si="127"/>
        <v>2012</v>
      </c>
      <c r="K1072" s="2">
        <v>-93.62</v>
      </c>
      <c r="L1072">
        <f t="shared" si="128"/>
        <v>0</v>
      </c>
      <c r="M1072" s="2">
        <f t="shared" si="129"/>
        <v>-93.62</v>
      </c>
      <c r="N1072">
        <f t="shared" si="130"/>
        <v>0</v>
      </c>
      <c r="O1072">
        <f t="shared" si="131"/>
        <v>-93.62</v>
      </c>
      <c r="P1072" s="2" t="str">
        <f t="shared" si="132"/>
        <v>5115654 - GHENT UNIT 42012</v>
      </c>
    </row>
    <row r="1073" spans="1:16" x14ac:dyDescent="0.25">
      <c r="A1073" s="1" t="s">
        <v>5</v>
      </c>
      <c r="B1073" s="1" t="s">
        <v>55</v>
      </c>
      <c r="C1073" s="1" t="s">
        <v>7</v>
      </c>
      <c r="D1073" s="5" t="str">
        <f t="shared" si="126"/>
        <v>511</v>
      </c>
      <c r="E1073" s="1" t="s">
        <v>59</v>
      </c>
      <c r="F1073" s="1" t="s">
        <v>81</v>
      </c>
      <c r="I1073">
        <v>201310</v>
      </c>
      <c r="J1073" t="str">
        <f t="shared" si="127"/>
        <v>2013</v>
      </c>
      <c r="K1073" s="2">
        <v>187.13</v>
      </c>
      <c r="L1073" s="2">
        <f>+K1093</f>
        <v>286.88</v>
      </c>
      <c r="M1073" s="2">
        <f t="shared" si="129"/>
        <v>474.01</v>
      </c>
      <c r="N1073">
        <f t="shared" si="130"/>
        <v>0</v>
      </c>
      <c r="O1073">
        <f t="shared" si="131"/>
        <v>474.01</v>
      </c>
      <c r="P1073" s="2" t="str">
        <f t="shared" si="132"/>
        <v>5115654 - GHENT UNIT 42013</v>
      </c>
    </row>
    <row r="1074" spans="1:16" x14ac:dyDescent="0.25">
      <c r="A1074" s="1" t="s">
        <v>5</v>
      </c>
      <c r="B1074" s="1" t="s">
        <v>55</v>
      </c>
      <c r="C1074" s="1" t="s">
        <v>7</v>
      </c>
      <c r="D1074" s="5" t="str">
        <f t="shared" si="126"/>
        <v>511</v>
      </c>
      <c r="E1074" s="1" t="s">
        <v>59</v>
      </c>
      <c r="F1074" s="1" t="s">
        <v>81</v>
      </c>
      <c r="I1074">
        <v>201409</v>
      </c>
      <c r="J1074" t="str">
        <f t="shared" si="127"/>
        <v>2014</v>
      </c>
      <c r="K1074" s="2">
        <v>3908.93</v>
      </c>
      <c r="L1074">
        <f t="shared" si="128"/>
        <v>0</v>
      </c>
      <c r="M1074" s="2">
        <f t="shared" si="129"/>
        <v>3908.93</v>
      </c>
      <c r="N1074">
        <f t="shared" si="130"/>
        <v>0</v>
      </c>
      <c r="O1074">
        <f t="shared" si="131"/>
        <v>3908.93</v>
      </c>
      <c r="P1074" s="2" t="str">
        <f t="shared" si="132"/>
        <v>5115654 - GHENT UNIT 42014</v>
      </c>
    </row>
    <row r="1075" spans="1:16" x14ac:dyDescent="0.25">
      <c r="A1075" s="1" t="s">
        <v>5</v>
      </c>
      <c r="B1075" s="1" t="s">
        <v>55</v>
      </c>
      <c r="C1075" s="1" t="s">
        <v>7</v>
      </c>
      <c r="D1075" s="5" t="str">
        <f t="shared" si="126"/>
        <v>511</v>
      </c>
      <c r="E1075" s="1" t="s">
        <v>59</v>
      </c>
      <c r="F1075" s="1" t="s">
        <v>81</v>
      </c>
      <c r="I1075">
        <v>201410</v>
      </c>
      <c r="J1075" t="str">
        <f t="shared" si="127"/>
        <v>2014</v>
      </c>
      <c r="K1075" s="2">
        <v>36611.96</v>
      </c>
      <c r="L1075">
        <f t="shared" si="128"/>
        <v>0</v>
      </c>
      <c r="M1075" s="2">
        <f t="shared" si="129"/>
        <v>36611.96</v>
      </c>
      <c r="N1075">
        <f t="shared" si="130"/>
        <v>0</v>
      </c>
      <c r="O1075">
        <f t="shared" si="131"/>
        <v>36611.96</v>
      </c>
      <c r="P1075" s="2" t="str">
        <f t="shared" si="132"/>
        <v>5115654 - GHENT UNIT 42014</v>
      </c>
    </row>
    <row r="1076" spans="1:16" x14ac:dyDescent="0.25">
      <c r="A1076" s="1" t="s">
        <v>5</v>
      </c>
      <c r="B1076" s="1" t="s">
        <v>55</v>
      </c>
      <c r="C1076" s="1" t="s">
        <v>7</v>
      </c>
      <c r="D1076" s="5" t="str">
        <f t="shared" si="126"/>
        <v>511</v>
      </c>
      <c r="E1076" s="1" t="s">
        <v>59</v>
      </c>
      <c r="F1076" s="1" t="s">
        <v>81</v>
      </c>
      <c r="I1076">
        <v>201411</v>
      </c>
      <c r="J1076" t="str">
        <f t="shared" si="127"/>
        <v>2014</v>
      </c>
      <c r="K1076" s="2">
        <v>14560.29</v>
      </c>
      <c r="L1076">
        <f t="shared" si="128"/>
        <v>0</v>
      </c>
      <c r="M1076" s="2">
        <f t="shared" si="129"/>
        <v>14560.29</v>
      </c>
      <c r="N1076">
        <f t="shared" si="130"/>
        <v>0</v>
      </c>
      <c r="O1076">
        <f t="shared" si="131"/>
        <v>14560.29</v>
      </c>
      <c r="P1076" s="2" t="str">
        <f t="shared" si="132"/>
        <v>5115654 - GHENT UNIT 42014</v>
      </c>
    </row>
    <row r="1077" spans="1:16" x14ac:dyDescent="0.25">
      <c r="A1077" s="1" t="s">
        <v>5</v>
      </c>
      <c r="B1077" s="1" t="s">
        <v>55</v>
      </c>
      <c r="C1077" s="1" t="s">
        <v>7</v>
      </c>
      <c r="D1077" s="5" t="str">
        <f t="shared" si="126"/>
        <v>511</v>
      </c>
      <c r="E1077" s="1" t="s">
        <v>59</v>
      </c>
      <c r="F1077" s="1" t="s">
        <v>81</v>
      </c>
      <c r="I1077">
        <v>201412</v>
      </c>
      <c r="J1077" t="str">
        <f t="shared" si="127"/>
        <v>2014</v>
      </c>
      <c r="K1077" s="2">
        <v>5666.97</v>
      </c>
      <c r="L1077">
        <f t="shared" si="128"/>
        <v>0</v>
      </c>
      <c r="M1077" s="2">
        <f t="shared" si="129"/>
        <v>5666.97</v>
      </c>
      <c r="N1077">
        <f t="shared" si="130"/>
        <v>0</v>
      </c>
      <c r="O1077">
        <f t="shared" si="131"/>
        <v>5666.97</v>
      </c>
      <c r="P1077" s="2" t="str">
        <f t="shared" si="132"/>
        <v>5115654 - GHENT UNIT 42014</v>
      </c>
    </row>
    <row r="1078" spans="1:16" x14ac:dyDescent="0.25">
      <c r="A1078" s="1" t="s">
        <v>5</v>
      </c>
      <c r="B1078" s="1" t="s">
        <v>55</v>
      </c>
      <c r="C1078" s="1" t="s">
        <v>7</v>
      </c>
      <c r="D1078" s="5" t="str">
        <f t="shared" ref="D1078:D1141" si="133">LEFT(C1078,3)</f>
        <v>511</v>
      </c>
      <c r="E1078" s="1" t="s">
        <v>59</v>
      </c>
      <c r="F1078" s="1" t="s">
        <v>81</v>
      </c>
      <c r="I1078">
        <v>201501</v>
      </c>
      <c r="J1078" t="str">
        <f t="shared" ref="J1078:J1141" si="134">LEFT(I1078,4)</f>
        <v>2015</v>
      </c>
      <c r="K1078" s="2">
        <v>9876.33</v>
      </c>
      <c r="L1078">
        <f t="shared" ref="L1078:L1141" si="135">IF(LEFT(E1078,4)="0311",(K1078*-0.25),IF(LEFT(E1078,4)="0321",(K1078*-0.25),0))</f>
        <v>0</v>
      </c>
      <c r="M1078" s="2">
        <f t="shared" ref="M1078:M1141" si="136">+K1078+L1078</f>
        <v>9876.33</v>
      </c>
      <c r="N1078">
        <f t="shared" ref="N1078:N1141" si="137">IF(F1078="LGE",M1078,0)+IF(F1078="Joint",M1078*G1078,0)</f>
        <v>0</v>
      </c>
      <c r="O1078">
        <f t="shared" ref="O1078:O1141" si="138">IF(F1078="KU",M1078,0)+IF(F1078="Joint",M1078*H1078,0)</f>
        <v>9876.33</v>
      </c>
      <c r="P1078" s="2" t="str">
        <f t="shared" ref="P1078:P1141" si="139">D1078&amp;E1078&amp;J1078</f>
        <v>5115654 - GHENT UNIT 42015</v>
      </c>
    </row>
    <row r="1079" spans="1:16" x14ac:dyDescent="0.25">
      <c r="A1079" s="1" t="s">
        <v>5</v>
      </c>
      <c r="B1079" s="1" t="s">
        <v>55</v>
      </c>
      <c r="C1079" s="1" t="s">
        <v>7</v>
      </c>
      <c r="D1079" s="5" t="str">
        <f t="shared" si="133"/>
        <v>511</v>
      </c>
      <c r="E1079" s="1" t="s">
        <v>59</v>
      </c>
      <c r="F1079" s="1" t="s">
        <v>81</v>
      </c>
      <c r="I1079">
        <v>201502</v>
      </c>
      <c r="J1079" t="str">
        <f t="shared" si="134"/>
        <v>2015</v>
      </c>
      <c r="K1079" s="2">
        <v>-8.9700000000000006</v>
      </c>
      <c r="L1079">
        <f t="shared" si="135"/>
        <v>0</v>
      </c>
      <c r="M1079" s="2">
        <f t="shared" si="136"/>
        <v>-8.9700000000000006</v>
      </c>
      <c r="N1079">
        <f t="shared" si="137"/>
        <v>0</v>
      </c>
      <c r="O1079">
        <f t="shared" si="138"/>
        <v>-8.9700000000000006</v>
      </c>
      <c r="P1079" s="2" t="str">
        <f t="shared" si="139"/>
        <v>5115654 - GHENT UNIT 42015</v>
      </c>
    </row>
    <row r="1080" spans="1:16" x14ac:dyDescent="0.25">
      <c r="A1080" s="1" t="s">
        <v>5</v>
      </c>
      <c r="B1080" s="1" t="s">
        <v>55</v>
      </c>
      <c r="C1080" s="1" t="s">
        <v>7</v>
      </c>
      <c r="D1080" s="5" t="str">
        <f t="shared" si="133"/>
        <v>511</v>
      </c>
      <c r="E1080" s="1" t="s">
        <v>59</v>
      </c>
      <c r="F1080" s="1" t="s">
        <v>81</v>
      </c>
      <c r="I1080">
        <v>201602</v>
      </c>
      <c r="J1080" t="str">
        <f t="shared" si="134"/>
        <v>2016</v>
      </c>
      <c r="K1080" s="2">
        <v>433.65</v>
      </c>
      <c r="L1080">
        <f t="shared" si="135"/>
        <v>0</v>
      </c>
      <c r="M1080" s="2">
        <f t="shared" si="136"/>
        <v>433.65</v>
      </c>
      <c r="N1080">
        <f t="shared" si="137"/>
        <v>0</v>
      </c>
      <c r="O1080">
        <f t="shared" si="138"/>
        <v>433.65</v>
      </c>
      <c r="P1080" s="2" t="str">
        <f t="shared" si="139"/>
        <v>5115654 - GHENT UNIT 42016</v>
      </c>
    </row>
    <row r="1081" spans="1:16" x14ac:dyDescent="0.25">
      <c r="A1081" s="1" t="s">
        <v>5</v>
      </c>
      <c r="B1081" s="1" t="s">
        <v>55</v>
      </c>
      <c r="C1081" s="1" t="s">
        <v>7</v>
      </c>
      <c r="D1081" s="5" t="str">
        <f t="shared" si="133"/>
        <v>511</v>
      </c>
      <c r="E1081" s="1" t="s">
        <v>59</v>
      </c>
      <c r="F1081" s="1" t="s">
        <v>81</v>
      </c>
      <c r="I1081">
        <v>201603</v>
      </c>
      <c r="J1081" t="str">
        <f t="shared" si="134"/>
        <v>2016</v>
      </c>
      <c r="K1081" s="2">
        <v>2936.52</v>
      </c>
      <c r="L1081">
        <f t="shared" si="135"/>
        <v>0</v>
      </c>
      <c r="M1081" s="2">
        <f t="shared" si="136"/>
        <v>2936.52</v>
      </c>
      <c r="N1081">
        <f t="shared" si="137"/>
        <v>0</v>
      </c>
      <c r="O1081">
        <f t="shared" si="138"/>
        <v>2936.52</v>
      </c>
      <c r="P1081" s="2" t="str">
        <f t="shared" si="139"/>
        <v>5115654 - GHENT UNIT 42016</v>
      </c>
    </row>
    <row r="1082" spans="1:16" x14ac:dyDescent="0.25">
      <c r="A1082" s="1" t="s">
        <v>5</v>
      </c>
      <c r="B1082" s="1" t="s">
        <v>55</v>
      </c>
      <c r="C1082" s="1" t="s">
        <v>7</v>
      </c>
      <c r="D1082" s="5" t="str">
        <f t="shared" si="133"/>
        <v>511</v>
      </c>
      <c r="E1082" s="1" t="s">
        <v>59</v>
      </c>
      <c r="F1082" s="1" t="s">
        <v>81</v>
      </c>
      <c r="I1082">
        <v>201604</v>
      </c>
      <c r="J1082" t="str">
        <f t="shared" si="134"/>
        <v>2016</v>
      </c>
      <c r="K1082" s="2">
        <v>59941.8</v>
      </c>
      <c r="L1082">
        <f t="shared" si="135"/>
        <v>0</v>
      </c>
      <c r="M1082" s="2">
        <f t="shared" si="136"/>
        <v>59941.8</v>
      </c>
      <c r="N1082">
        <f t="shared" si="137"/>
        <v>0</v>
      </c>
      <c r="O1082">
        <f t="shared" si="138"/>
        <v>59941.8</v>
      </c>
      <c r="P1082" s="2" t="str">
        <f t="shared" si="139"/>
        <v>5115654 - GHENT UNIT 42016</v>
      </c>
    </row>
    <row r="1083" spans="1:16" x14ac:dyDescent="0.25">
      <c r="A1083" s="1" t="s">
        <v>5</v>
      </c>
      <c r="B1083" s="1" t="s">
        <v>55</v>
      </c>
      <c r="C1083" s="1" t="s">
        <v>7</v>
      </c>
      <c r="D1083" s="5" t="str">
        <f t="shared" si="133"/>
        <v>511</v>
      </c>
      <c r="E1083" s="1" t="s">
        <v>59</v>
      </c>
      <c r="F1083" s="1" t="s">
        <v>81</v>
      </c>
      <c r="I1083">
        <v>201605</v>
      </c>
      <c r="J1083" t="str">
        <f t="shared" si="134"/>
        <v>2016</v>
      </c>
      <c r="K1083" s="2">
        <v>64050.06</v>
      </c>
      <c r="L1083">
        <f t="shared" si="135"/>
        <v>0</v>
      </c>
      <c r="M1083" s="2">
        <f t="shared" si="136"/>
        <v>64050.06</v>
      </c>
      <c r="N1083">
        <f t="shared" si="137"/>
        <v>0</v>
      </c>
      <c r="O1083">
        <f t="shared" si="138"/>
        <v>64050.06</v>
      </c>
      <c r="P1083" s="2" t="str">
        <f t="shared" si="139"/>
        <v>5115654 - GHENT UNIT 42016</v>
      </c>
    </row>
    <row r="1084" spans="1:16" x14ac:dyDescent="0.25">
      <c r="A1084" s="1" t="s">
        <v>5</v>
      </c>
      <c r="B1084" s="1" t="s">
        <v>55</v>
      </c>
      <c r="C1084" s="1" t="s">
        <v>7</v>
      </c>
      <c r="D1084" s="5" t="str">
        <f t="shared" si="133"/>
        <v>511</v>
      </c>
      <c r="E1084" s="1" t="s">
        <v>59</v>
      </c>
      <c r="F1084" s="1" t="s">
        <v>81</v>
      </c>
      <c r="I1084">
        <v>201606</v>
      </c>
      <c r="J1084" t="str">
        <f t="shared" si="134"/>
        <v>2016</v>
      </c>
      <c r="K1084" s="2">
        <v>2377.1999999999998</v>
      </c>
      <c r="L1084">
        <f t="shared" si="135"/>
        <v>0</v>
      </c>
      <c r="M1084" s="2">
        <f t="shared" si="136"/>
        <v>2377.1999999999998</v>
      </c>
      <c r="N1084">
        <f t="shared" si="137"/>
        <v>0</v>
      </c>
      <c r="O1084">
        <f t="shared" si="138"/>
        <v>2377.1999999999998</v>
      </c>
      <c r="P1084" s="2" t="str">
        <f t="shared" si="139"/>
        <v>5115654 - GHENT UNIT 42016</v>
      </c>
    </row>
    <row r="1085" spans="1:16" x14ac:dyDescent="0.25">
      <c r="A1085" s="1" t="s">
        <v>5</v>
      </c>
      <c r="B1085" s="1" t="s">
        <v>55</v>
      </c>
      <c r="C1085" s="1" t="s">
        <v>7</v>
      </c>
      <c r="D1085" s="5" t="str">
        <f t="shared" si="133"/>
        <v>511</v>
      </c>
      <c r="E1085" s="1" t="s">
        <v>60</v>
      </c>
      <c r="F1085" s="1" t="s">
        <v>81</v>
      </c>
      <c r="I1085">
        <v>201504</v>
      </c>
      <c r="J1085" t="str">
        <f t="shared" si="134"/>
        <v>2015</v>
      </c>
      <c r="K1085" s="2">
        <v>136.13999999999999</v>
      </c>
      <c r="L1085">
        <f t="shared" si="135"/>
        <v>0</v>
      </c>
      <c r="M1085" s="2">
        <f t="shared" si="136"/>
        <v>136.13999999999999</v>
      </c>
      <c r="N1085">
        <f t="shared" si="137"/>
        <v>0</v>
      </c>
      <c r="O1085">
        <f t="shared" si="138"/>
        <v>136.13999999999999</v>
      </c>
      <c r="P1085" s="2" t="str">
        <f t="shared" si="139"/>
        <v>5115655 - GHENT UNITS 1 &amp; 22015</v>
      </c>
    </row>
    <row r="1086" spans="1:16" x14ac:dyDescent="0.25">
      <c r="A1086" s="1" t="s">
        <v>5</v>
      </c>
      <c r="B1086" s="1" t="s">
        <v>55</v>
      </c>
      <c r="C1086" s="1" t="s">
        <v>7</v>
      </c>
      <c r="D1086" s="5" t="str">
        <f t="shared" si="133"/>
        <v>511</v>
      </c>
      <c r="E1086" s="1" t="s">
        <v>60</v>
      </c>
      <c r="F1086" s="1" t="s">
        <v>81</v>
      </c>
      <c r="I1086">
        <v>201505</v>
      </c>
      <c r="J1086" t="str">
        <f t="shared" si="134"/>
        <v>2015</v>
      </c>
      <c r="K1086" s="2">
        <v>2147.69</v>
      </c>
      <c r="L1086">
        <f t="shared" si="135"/>
        <v>0</v>
      </c>
      <c r="M1086" s="2">
        <f t="shared" si="136"/>
        <v>2147.69</v>
      </c>
      <c r="N1086">
        <f t="shared" si="137"/>
        <v>0</v>
      </c>
      <c r="O1086">
        <f t="shared" si="138"/>
        <v>2147.69</v>
      </c>
      <c r="P1086" s="2" t="str">
        <f t="shared" si="139"/>
        <v>5115655 - GHENT UNITS 1 &amp; 22015</v>
      </c>
    </row>
    <row r="1087" spans="1:16" x14ac:dyDescent="0.25">
      <c r="A1087" s="1" t="s">
        <v>5</v>
      </c>
      <c r="B1087" s="1" t="s">
        <v>55</v>
      </c>
      <c r="C1087" s="1" t="s">
        <v>7</v>
      </c>
      <c r="D1087" s="5" t="str">
        <f t="shared" si="133"/>
        <v>511</v>
      </c>
      <c r="E1087" s="1" t="s">
        <v>61</v>
      </c>
      <c r="F1087" s="1" t="s">
        <v>81</v>
      </c>
      <c r="I1087">
        <v>201311</v>
      </c>
      <c r="J1087" t="str">
        <f t="shared" si="134"/>
        <v>2013</v>
      </c>
      <c r="K1087" s="2">
        <v>149.38</v>
      </c>
      <c r="L1087">
        <f t="shared" si="135"/>
        <v>0</v>
      </c>
      <c r="M1087" s="2">
        <f t="shared" si="136"/>
        <v>149.38</v>
      </c>
      <c r="N1087">
        <f t="shared" si="137"/>
        <v>0</v>
      </c>
      <c r="O1087">
        <f t="shared" si="138"/>
        <v>149.38</v>
      </c>
      <c r="P1087" s="2" t="str">
        <f t="shared" si="139"/>
        <v>5115656 - GHENT UNITS 3 &amp; 42013</v>
      </c>
    </row>
    <row r="1088" spans="1:16" x14ac:dyDescent="0.25">
      <c r="A1088" s="1" t="s">
        <v>5</v>
      </c>
      <c r="B1088" s="1" t="s">
        <v>55</v>
      </c>
      <c r="C1088" s="1" t="s">
        <v>7</v>
      </c>
      <c r="D1088" s="5" t="str">
        <f t="shared" si="133"/>
        <v>511</v>
      </c>
      <c r="E1088" s="1" t="s">
        <v>61</v>
      </c>
      <c r="F1088" s="1" t="s">
        <v>81</v>
      </c>
      <c r="I1088">
        <v>201511</v>
      </c>
      <c r="J1088" t="str">
        <f t="shared" si="134"/>
        <v>2015</v>
      </c>
      <c r="K1088" s="2">
        <v>56.32</v>
      </c>
      <c r="L1088">
        <f t="shared" si="135"/>
        <v>0</v>
      </c>
      <c r="M1088" s="2">
        <f t="shared" si="136"/>
        <v>56.32</v>
      </c>
      <c r="N1088">
        <f t="shared" si="137"/>
        <v>0</v>
      </c>
      <c r="O1088">
        <f t="shared" si="138"/>
        <v>56.32</v>
      </c>
      <c r="P1088" s="2" t="str">
        <f t="shared" si="139"/>
        <v>5115656 - GHENT UNITS 3 &amp; 42015</v>
      </c>
    </row>
    <row r="1089" spans="1:16" x14ac:dyDescent="0.25">
      <c r="A1089" s="1" t="s">
        <v>5</v>
      </c>
      <c r="B1089" s="1" t="s">
        <v>55</v>
      </c>
      <c r="C1089" s="1" t="s">
        <v>7</v>
      </c>
      <c r="D1089" s="5" t="str">
        <f t="shared" si="133"/>
        <v>511</v>
      </c>
      <c r="E1089" s="1" t="s">
        <v>61</v>
      </c>
      <c r="F1089" s="1" t="s">
        <v>81</v>
      </c>
      <c r="I1089">
        <v>201606</v>
      </c>
      <c r="J1089" t="str">
        <f t="shared" si="134"/>
        <v>2016</v>
      </c>
      <c r="K1089" s="2">
        <v>6532.23</v>
      </c>
      <c r="L1089">
        <f t="shared" si="135"/>
        <v>0</v>
      </c>
      <c r="M1089" s="2">
        <f t="shared" si="136"/>
        <v>6532.23</v>
      </c>
      <c r="N1089">
        <f t="shared" si="137"/>
        <v>0</v>
      </c>
      <c r="O1089">
        <f t="shared" si="138"/>
        <v>6532.23</v>
      </c>
      <c r="P1089" s="2" t="str">
        <f t="shared" si="139"/>
        <v>5115656 - GHENT UNITS 3 &amp; 42016</v>
      </c>
    </row>
    <row r="1090" spans="1:16" x14ac:dyDescent="0.25">
      <c r="A1090" s="1" t="s">
        <v>5</v>
      </c>
      <c r="B1090" s="1" t="s">
        <v>55</v>
      </c>
      <c r="C1090" s="1" t="s">
        <v>7</v>
      </c>
      <c r="D1090" s="5" t="str">
        <f t="shared" si="133"/>
        <v>511</v>
      </c>
      <c r="E1090" s="1" t="s">
        <v>61</v>
      </c>
      <c r="F1090" s="1" t="s">
        <v>81</v>
      </c>
      <c r="I1090">
        <v>201607</v>
      </c>
      <c r="J1090" t="str">
        <f t="shared" si="134"/>
        <v>2016</v>
      </c>
      <c r="K1090" s="2">
        <v>232.48</v>
      </c>
      <c r="L1090">
        <f t="shared" si="135"/>
        <v>0</v>
      </c>
      <c r="M1090" s="2">
        <f t="shared" si="136"/>
        <v>232.48</v>
      </c>
      <c r="N1090">
        <f t="shared" si="137"/>
        <v>0</v>
      </c>
      <c r="O1090">
        <f t="shared" si="138"/>
        <v>232.48</v>
      </c>
      <c r="P1090" s="2" t="str">
        <f t="shared" si="139"/>
        <v>5115656 - GHENT UNITS 3 &amp; 42016</v>
      </c>
    </row>
    <row r="1091" spans="1:16" x14ac:dyDescent="0.25">
      <c r="A1091" s="1" t="s">
        <v>5</v>
      </c>
      <c r="B1091" s="1" t="s">
        <v>55</v>
      </c>
      <c r="C1091" s="1" t="s">
        <v>7</v>
      </c>
      <c r="D1091" s="5" t="str">
        <f t="shared" si="133"/>
        <v>511</v>
      </c>
      <c r="E1091" s="1" t="s">
        <v>62</v>
      </c>
      <c r="F1091" s="1" t="s">
        <v>81</v>
      </c>
      <c r="I1091">
        <v>201305</v>
      </c>
      <c r="J1091" t="str">
        <f t="shared" si="134"/>
        <v>2013</v>
      </c>
      <c r="K1091" s="2">
        <v>2620.17</v>
      </c>
      <c r="L1091" s="2">
        <f t="shared" ref="L1091:L1097" si="140">-K1091</f>
        <v>-2620.17</v>
      </c>
      <c r="M1091" s="2">
        <f t="shared" si="136"/>
        <v>0</v>
      </c>
      <c r="N1091">
        <f t="shared" si="137"/>
        <v>0</v>
      </c>
      <c r="O1091">
        <f t="shared" si="138"/>
        <v>0</v>
      </c>
      <c r="P1091" s="2" t="str">
        <f t="shared" si="139"/>
        <v>5115657 - GHENT COMMON2013</v>
      </c>
    </row>
    <row r="1092" spans="1:16" x14ac:dyDescent="0.25">
      <c r="A1092" s="1" t="s">
        <v>5</v>
      </c>
      <c r="B1092" s="1" t="s">
        <v>55</v>
      </c>
      <c r="C1092" s="1" t="s">
        <v>7</v>
      </c>
      <c r="D1092" s="5" t="str">
        <f t="shared" si="133"/>
        <v>511</v>
      </c>
      <c r="E1092" s="1" t="s">
        <v>62</v>
      </c>
      <c r="F1092" s="1" t="s">
        <v>81</v>
      </c>
      <c r="I1092">
        <v>201306</v>
      </c>
      <c r="J1092" t="str">
        <f t="shared" si="134"/>
        <v>2013</v>
      </c>
      <c r="K1092" s="2">
        <v>215.06</v>
      </c>
      <c r="L1092" s="2">
        <f t="shared" si="140"/>
        <v>-215.06</v>
      </c>
      <c r="M1092" s="2">
        <f t="shared" si="136"/>
        <v>0</v>
      </c>
      <c r="N1092">
        <f t="shared" si="137"/>
        <v>0</v>
      </c>
      <c r="O1092">
        <f t="shared" si="138"/>
        <v>0</v>
      </c>
      <c r="P1092" s="2" t="str">
        <f t="shared" si="139"/>
        <v>5115657 - GHENT COMMON2013</v>
      </c>
    </row>
    <row r="1093" spans="1:16" x14ac:dyDescent="0.25">
      <c r="A1093" s="1" t="s">
        <v>5</v>
      </c>
      <c r="B1093" s="1" t="s">
        <v>55</v>
      </c>
      <c r="C1093" s="1" t="s">
        <v>7</v>
      </c>
      <c r="D1093" s="5" t="str">
        <f t="shared" si="133"/>
        <v>511</v>
      </c>
      <c r="E1093" s="1" t="s">
        <v>62</v>
      </c>
      <c r="F1093" s="1" t="s">
        <v>81</v>
      </c>
      <c r="I1093">
        <v>201307</v>
      </c>
      <c r="J1093" t="str">
        <f t="shared" si="134"/>
        <v>2013</v>
      </c>
      <c r="K1093" s="2">
        <v>286.88</v>
      </c>
      <c r="L1093" s="2">
        <f t="shared" si="140"/>
        <v>-286.88</v>
      </c>
      <c r="M1093" s="2">
        <f t="shared" si="136"/>
        <v>0</v>
      </c>
      <c r="N1093">
        <f t="shared" si="137"/>
        <v>0</v>
      </c>
      <c r="O1093">
        <f t="shared" si="138"/>
        <v>0</v>
      </c>
      <c r="P1093" s="2" t="str">
        <f t="shared" si="139"/>
        <v>5115657 - GHENT COMMON2013</v>
      </c>
    </row>
    <row r="1094" spans="1:16" x14ac:dyDescent="0.25">
      <c r="A1094" s="1" t="s">
        <v>5</v>
      </c>
      <c r="B1094" s="1" t="s">
        <v>55</v>
      </c>
      <c r="C1094" s="1" t="s">
        <v>7</v>
      </c>
      <c r="D1094" s="5" t="str">
        <f t="shared" si="133"/>
        <v>511</v>
      </c>
      <c r="E1094" s="1" t="s">
        <v>62</v>
      </c>
      <c r="F1094" s="1" t="s">
        <v>81</v>
      </c>
      <c r="I1094">
        <v>201405</v>
      </c>
      <c r="J1094" t="str">
        <f t="shared" si="134"/>
        <v>2014</v>
      </c>
      <c r="K1094" s="2">
        <v>1996.49</v>
      </c>
      <c r="L1094" s="2">
        <f t="shared" si="140"/>
        <v>-1996.49</v>
      </c>
      <c r="M1094" s="2">
        <f t="shared" si="136"/>
        <v>0</v>
      </c>
      <c r="N1094">
        <f t="shared" si="137"/>
        <v>0</v>
      </c>
      <c r="O1094">
        <f t="shared" si="138"/>
        <v>0</v>
      </c>
      <c r="P1094" s="2" t="str">
        <f t="shared" si="139"/>
        <v>5115657 - GHENT COMMON2014</v>
      </c>
    </row>
    <row r="1095" spans="1:16" x14ac:dyDescent="0.25">
      <c r="A1095" s="1" t="s">
        <v>5</v>
      </c>
      <c r="B1095" s="1" t="s">
        <v>55</v>
      </c>
      <c r="C1095" s="1" t="s">
        <v>7</v>
      </c>
      <c r="D1095" s="5" t="str">
        <f t="shared" si="133"/>
        <v>511</v>
      </c>
      <c r="E1095" s="1" t="s">
        <v>62</v>
      </c>
      <c r="F1095" s="1" t="s">
        <v>81</v>
      </c>
      <c r="I1095">
        <v>201406</v>
      </c>
      <c r="J1095" t="str">
        <f t="shared" si="134"/>
        <v>2014</v>
      </c>
      <c r="K1095" s="2">
        <v>1816.24</v>
      </c>
      <c r="L1095" s="2">
        <f t="shared" si="140"/>
        <v>-1816.24</v>
      </c>
      <c r="M1095" s="2">
        <f t="shared" si="136"/>
        <v>0</v>
      </c>
      <c r="N1095">
        <f t="shared" si="137"/>
        <v>0</v>
      </c>
      <c r="O1095">
        <f t="shared" si="138"/>
        <v>0</v>
      </c>
      <c r="P1095" s="2" t="str">
        <f t="shared" si="139"/>
        <v>5115657 - GHENT COMMON2014</v>
      </c>
    </row>
    <row r="1096" spans="1:16" x14ac:dyDescent="0.25">
      <c r="A1096" s="1" t="s">
        <v>5</v>
      </c>
      <c r="B1096" s="1" t="s">
        <v>55</v>
      </c>
      <c r="C1096" s="1" t="s">
        <v>7</v>
      </c>
      <c r="D1096" s="5" t="str">
        <f t="shared" si="133"/>
        <v>511</v>
      </c>
      <c r="E1096" s="1" t="s">
        <v>62</v>
      </c>
      <c r="F1096" s="1" t="s">
        <v>81</v>
      </c>
      <c r="I1096">
        <v>201611</v>
      </c>
      <c r="J1096" t="str">
        <f t="shared" si="134"/>
        <v>2016</v>
      </c>
      <c r="K1096" s="2">
        <v>387.9</v>
      </c>
      <c r="L1096" s="2">
        <f t="shared" si="140"/>
        <v>-387.9</v>
      </c>
      <c r="M1096" s="2">
        <f t="shared" si="136"/>
        <v>0</v>
      </c>
      <c r="N1096">
        <f t="shared" si="137"/>
        <v>0</v>
      </c>
      <c r="O1096">
        <f t="shared" si="138"/>
        <v>0</v>
      </c>
      <c r="P1096" s="2" t="str">
        <f t="shared" si="139"/>
        <v>5115657 - GHENT COMMON2016</v>
      </c>
    </row>
    <row r="1097" spans="1:16" x14ac:dyDescent="0.25">
      <c r="A1097" s="1" t="s">
        <v>5</v>
      </c>
      <c r="B1097" s="1" t="s">
        <v>55</v>
      </c>
      <c r="C1097" s="1" t="s">
        <v>7</v>
      </c>
      <c r="D1097" s="5" t="str">
        <f t="shared" si="133"/>
        <v>511</v>
      </c>
      <c r="E1097" s="1" t="s">
        <v>62</v>
      </c>
      <c r="F1097" s="1" t="s">
        <v>81</v>
      </c>
      <c r="I1097">
        <v>201612</v>
      </c>
      <c r="J1097" t="str">
        <f t="shared" si="134"/>
        <v>2016</v>
      </c>
      <c r="K1097" s="2">
        <v>2186.56</v>
      </c>
      <c r="L1097" s="2">
        <f t="shared" si="140"/>
        <v>-2186.56</v>
      </c>
      <c r="M1097" s="2">
        <f t="shared" si="136"/>
        <v>0</v>
      </c>
      <c r="N1097">
        <f t="shared" si="137"/>
        <v>0</v>
      </c>
      <c r="O1097">
        <f t="shared" si="138"/>
        <v>0</v>
      </c>
      <c r="P1097" s="2" t="str">
        <f t="shared" si="139"/>
        <v>5115657 - GHENT COMMON2016</v>
      </c>
    </row>
    <row r="1098" spans="1:16" x14ac:dyDescent="0.25">
      <c r="A1098" s="1" t="s">
        <v>5</v>
      </c>
      <c r="B1098" s="1" t="s">
        <v>55</v>
      </c>
      <c r="C1098" s="1" t="s">
        <v>8</v>
      </c>
      <c r="D1098" s="5" t="str">
        <f t="shared" si="133"/>
        <v>512</v>
      </c>
      <c r="E1098" s="1" t="s">
        <v>56</v>
      </c>
      <c r="F1098" s="1" t="s">
        <v>81</v>
      </c>
      <c r="I1098">
        <v>201202</v>
      </c>
      <c r="J1098" t="str">
        <f t="shared" si="134"/>
        <v>2012</v>
      </c>
      <c r="K1098" s="2">
        <v>43.25</v>
      </c>
      <c r="L1098">
        <f t="shared" si="135"/>
        <v>0</v>
      </c>
      <c r="M1098" s="2">
        <f t="shared" si="136"/>
        <v>43.25</v>
      </c>
      <c r="N1098">
        <f t="shared" si="137"/>
        <v>0</v>
      </c>
      <c r="O1098">
        <f t="shared" si="138"/>
        <v>43.25</v>
      </c>
      <c r="P1098" s="2" t="str">
        <f t="shared" si="139"/>
        <v>5125651 - GHENT UNIT 12012</v>
      </c>
    </row>
    <row r="1099" spans="1:16" x14ac:dyDescent="0.25">
      <c r="A1099" s="1" t="s">
        <v>5</v>
      </c>
      <c r="B1099" s="1" t="s">
        <v>55</v>
      </c>
      <c r="C1099" s="1" t="s">
        <v>8</v>
      </c>
      <c r="D1099" s="5" t="str">
        <f t="shared" si="133"/>
        <v>512</v>
      </c>
      <c r="E1099" s="1" t="s">
        <v>56</v>
      </c>
      <c r="F1099" s="1" t="s">
        <v>81</v>
      </c>
      <c r="I1099">
        <v>201303</v>
      </c>
      <c r="J1099" t="str">
        <f t="shared" si="134"/>
        <v>2013</v>
      </c>
      <c r="K1099" s="2">
        <v>0.08</v>
      </c>
      <c r="L1099">
        <f t="shared" si="135"/>
        <v>0</v>
      </c>
      <c r="M1099" s="2">
        <f t="shared" si="136"/>
        <v>0.08</v>
      </c>
      <c r="N1099">
        <f t="shared" si="137"/>
        <v>0</v>
      </c>
      <c r="O1099">
        <f t="shared" si="138"/>
        <v>0.08</v>
      </c>
      <c r="P1099" s="2" t="str">
        <f t="shared" si="139"/>
        <v>5125651 - GHENT UNIT 12013</v>
      </c>
    </row>
    <row r="1100" spans="1:16" x14ac:dyDescent="0.25">
      <c r="A1100" s="1" t="s">
        <v>5</v>
      </c>
      <c r="B1100" s="1" t="s">
        <v>55</v>
      </c>
      <c r="C1100" s="1" t="s">
        <v>8</v>
      </c>
      <c r="D1100" s="5" t="str">
        <f t="shared" si="133"/>
        <v>512</v>
      </c>
      <c r="E1100" s="1" t="s">
        <v>56</v>
      </c>
      <c r="F1100" s="1" t="s">
        <v>81</v>
      </c>
      <c r="I1100">
        <v>201304</v>
      </c>
      <c r="J1100" t="str">
        <f t="shared" si="134"/>
        <v>2013</v>
      </c>
      <c r="K1100" s="2">
        <v>378854.8</v>
      </c>
      <c r="L1100">
        <f t="shared" si="135"/>
        <v>0</v>
      </c>
      <c r="M1100" s="2">
        <f t="shared" si="136"/>
        <v>378854.8</v>
      </c>
      <c r="N1100">
        <f t="shared" si="137"/>
        <v>0</v>
      </c>
      <c r="O1100">
        <f t="shared" si="138"/>
        <v>378854.8</v>
      </c>
      <c r="P1100" s="2" t="str">
        <f t="shared" si="139"/>
        <v>5125651 - GHENT UNIT 12013</v>
      </c>
    </row>
    <row r="1101" spans="1:16" x14ac:dyDescent="0.25">
      <c r="A1101" s="1" t="s">
        <v>5</v>
      </c>
      <c r="B1101" s="1" t="s">
        <v>55</v>
      </c>
      <c r="C1101" s="1" t="s">
        <v>8</v>
      </c>
      <c r="D1101" s="5" t="str">
        <f t="shared" si="133"/>
        <v>512</v>
      </c>
      <c r="E1101" s="1" t="s">
        <v>56</v>
      </c>
      <c r="F1101" s="1" t="s">
        <v>81</v>
      </c>
      <c r="I1101">
        <v>201305</v>
      </c>
      <c r="J1101" t="str">
        <f t="shared" si="134"/>
        <v>2013</v>
      </c>
      <c r="K1101" s="2">
        <v>33709.839999999997</v>
      </c>
      <c r="L1101">
        <f t="shared" si="135"/>
        <v>0</v>
      </c>
      <c r="M1101" s="2">
        <f t="shared" si="136"/>
        <v>33709.839999999997</v>
      </c>
      <c r="N1101">
        <f t="shared" si="137"/>
        <v>0</v>
      </c>
      <c r="O1101">
        <f t="shared" si="138"/>
        <v>33709.839999999997</v>
      </c>
      <c r="P1101" s="2" t="str">
        <f t="shared" si="139"/>
        <v>5125651 - GHENT UNIT 12013</v>
      </c>
    </row>
    <row r="1102" spans="1:16" x14ac:dyDescent="0.25">
      <c r="A1102" s="1" t="s">
        <v>5</v>
      </c>
      <c r="B1102" s="1" t="s">
        <v>55</v>
      </c>
      <c r="C1102" s="1" t="s">
        <v>8</v>
      </c>
      <c r="D1102" s="5" t="str">
        <f t="shared" si="133"/>
        <v>512</v>
      </c>
      <c r="E1102" s="1" t="s">
        <v>56</v>
      </c>
      <c r="F1102" s="1" t="s">
        <v>81</v>
      </c>
      <c r="I1102">
        <v>201401</v>
      </c>
      <c r="J1102" t="str">
        <f t="shared" si="134"/>
        <v>2014</v>
      </c>
      <c r="K1102" s="2">
        <v>426.34</v>
      </c>
      <c r="L1102">
        <f t="shared" si="135"/>
        <v>0</v>
      </c>
      <c r="M1102" s="2">
        <f t="shared" si="136"/>
        <v>426.34</v>
      </c>
      <c r="N1102">
        <f t="shared" si="137"/>
        <v>0</v>
      </c>
      <c r="O1102">
        <f t="shared" si="138"/>
        <v>426.34</v>
      </c>
      <c r="P1102" s="2" t="str">
        <f t="shared" si="139"/>
        <v>5125651 - GHENT UNIT 12014</v>
      </c>
    </row>
    <row r="1103" spans="1:16" x14ac:dyDescent="0.25">
      <c r="A1103" s="1" t="s">
        <v>5</v>
      </c>
      <c r="B1103" s="1" t="s">
        <v>55</v>
      </c>
      <c r="C1103" s="1" t="s">
        <v>8</v>
      </c>
      <c r="D1103" s="5" t="str">
        <f t="shared" si="133"/>
        <v>512</v>
      </c>
      <c r="E1103" s="1" t="s">
        <v>56</v>
      </c>
      <c r="F1103" s="1" t="s">
        <v>81</v>
      </c>
      <c r="I1103">
        <v>201402</v>
      </c>
      <c r="J1103" t="str">
        <f t="shared" si="134"/>
        <v>2014</v>
      </c>
      <c r="K1103" s="2">
        <v>2573.61</v>
      </c>
      <c r="L1103">
        <f t="shared" si="135"/>
        <v>0</v>
      </c>
      <c r="M1103" s="2">
        <f t="shared" si="136"/>
        <v>2573.61</v>
      </c>
      <c r="N1103">
        <f t="shared" si="137"/>
        <v>0</v>
      </c>
      <c r="O1103">
        <f t="shared" si="138"/>
        <v>2573.61</v>
      </c>
      <c r="P1103" s="2" t="str">
        <f t="shared" si="139"/>
        <v>5125651 - GHENT UNIT 12014</v>
      </c>
    </row>
    <row r="1104" spans="1:16" x14ac:dyDescent="0.25">
      <c r="A1104" s="1" t="s">
        <v>5</v>
      </c>
      <c r="B1104" s="1" t="s">
        <v>55</v>
      </c>
      <c r="C1104" s="1" t="s">
        <v>8</v>
      </c>
      <c r="D1104" s="5" t="str">
        <f t="shared" si="133"/>
        <v>512</v>
      </c>
      <c r="E1104" s="1" t="s">
        <v>56</v>
      </c>
      <c r="F1104" s="1" t="s">
        <v>81</v>
      </c>
      <c r="I1104">
        <v>201403</v>
      </c>
      <c r="J1104" t="str">
        <f t="shared" si="134"/>
        <v>2014</v>
      </c>
      <c r="K1104" s="2">
        <v>163039.75</v>
      </c>
      <c r="L1104">
        <f t="shared" si="135"/>
        <v>0</v>
      </c>
      <c r="M1104" s="2">
        <f t="shared" si="136"/>
        <v>163039.75</v>
      </c>
      <c r="N1104">
        <f t="shared" si="137"/>
        <v>0</v>
      </c>
      <c r="O1104">
        <f t="shared" si="138"/>
        <v>163039.75</v>
      </c>
      <c r="P1104" s="2" t="str">
        <f t="shared" si="139"/>
        <v>5125651 - GHENT UNIT 12014</v>
      </c>
    </row>
    <row r="1105" spans="1:16" x14ac:dyDescent="0.25">
      <c r="A1105" s="1" t="s">
        <v>5</v>
      </c>
      <c r="B1105" s="1" t="s">
        <v>55</v>
      </c>
      <c r="C1105" s="1" t="s">
        <v>8</v>
      </c>
      <c r="D1105" s="5" t="str">
        <f t="shared" si="133"/>
        <v>512</v>
      </c>
      <c r="E1105" s="1" t="s">
        <v>56</v>
      </c>
      <c r="F1105" s="1" t="s">
        <v>81</v>
      </c>
      <c r="I1105">
        <v>201404</v>
      </c>
      <c r="J1105" t="str">
        <f t="shared" si="134"/>
        <v>2014</v>
      </c>
      <c r="K1105" s="2">
        <v>121783.27</v>
      </c>
      <c r="L1105">
        <f t="shared" si="135"/>
        <v>0</v>
      </c>
      <c r="M1105" s="2">
        <f t="shared" si="136"/>
        <v>121783.27</v>
      </c>
      <c r="N1105">
        <f t="shared" si="137"/>
        <v>0</v>
      </c>
      <c r="O1105">
        <f t="shared" si="138"/>
        <v>121783.27</v>
      </c>
      <c r="P1105" s="2" t="str">
        <f t="shared" si="139"/>
        <v>5125651 - GHENT UNIT 12014</v>
      </c>
    </row>
    <row r="1106" spans="1:16" x14ac:dyDescent="0.25">
      <c r="A1106" s="1" t="s">
        <v>5</v>
      </c>
      <c r="B1106" s="1" t="s">
        <v>55</v>
      </c>
      <c r="C1106" s="1" t="s">
        <v>8</v>
      </c>
      <c r="D1106" s="5" t="str">
        <f t="shared" si="133"/>
        <v>512</v>
      </c>
      <c r="E1106" s="1" t="s">
        <v>56</v>
      </c>
      <c r="F1106" s="1" t="s">
        <v>81</v>
      </c>
      <c r="I1106">
        <v>201405</v>
      </c>
      <c r="J1106" t="str">
        <f t="shared" si="134"/>
        <v>2014</v>
      </c>
      <c r="K1106" s="2">
        <v>-7363.39</v>
      </c>
      <c r="L1106">
        <f t="shared" si="135"/>
        <v>0</v>
      </c>
      <c r="M1106" s="2">
        <f t="shared" si="136"/>
        <v>-7363.39</v>
      </c>
      <c r="N1106">
        <f t="shared" si="137"/>
        <v>0</v>
      </c>
      <c r="O1106">
        <f t="shared" si="138"/>
        <v>-7363.39</v>
      </c>
      <c r="P1106" s="2" t="str">
        <f t="shared" si="139"/>
        <v>5125651 - GHENT UNIT 12014</v>
      </c>
    </row>
    <row r="1107" spans="1:16" x14ac:dyDescent="0.25">
      <c r="A1107" s="1" t="s">
        <v>5</v>
      </c>
      <c r="B1107" s="1" t="s">
        <v>55</v>
      </c>
      <c r="C1107" s="1" t="s">
        <v>8</v>
      </c>
      <c r="D1107" s="5" t="str">
        <f t="shared" si="133"/>
        <v>512</v>
      </c>
      <c r="E1107" s="1" t="s">
        <v>56</v>
      </c>
      <c r="F1107" s="1" t="s">
        <v>81</v>
      </c>
      <c r="I1107">
        <v>201406</v>
      </c>
      <c r="J1107" t="str">
        <f t="shared" si="134"/>
        <v>2014</v>
      </c>
      <c r="K1107" s="2">
        <v>-0.81</v>
      </c>
      <c r="L1107">
        <f t="shared" si="135"/>
        <v>0</v>
      </c>
      <c r="M1107" s="2">
        <f t="shared" si="136"/>
        <v>-0.81</v>
      </c>
      <c r="N1107">
        <f t="shared" si="137"/>
        <v>0</v>
      </c>
      <c r="O1107">
        <f t="shared" si="138"/>
        <v>-0.81</v>
      </c>
      <c r="P1107" s="2" t="str">
        <f t="shared" si="139"/>
        <v>5125651 - GHENT UNIT 12014</v>
      </c>
    </row>
    <row r="1108" spans="1:16" x14ac:dyDescent="0.25">
      <c r="A1108" s="1" t="s">
        <v>5</v>
      </c>
      <c r="B1108" s="1" t="s">
        <v>55</v>
      </c>
      <c r="C1108" s="1" t="s">
        <v>8</v>
      </c>
      <c r="D1108" s="5" t="str">
        <f t="shared" si="133"/>
        <v>512</v>
      </c>
      <c r="E1108" s="1" t="s">
        <v>56</v>
      </c>
      <c r="F1108" s="1" t="s">
        <v>81</v>
      </c>
      <c r="I1108">
        <v>201411</v>
      </c>
      <c r="J1108" t="str">
        <f t="shared" si="134"/>
        <v>2014</v>
      </c>
      <c r="K1108" s="2">
        <v>264.70999999999998</v>
      </c>
      <c r="L1108">
        <f t="shared" si="135"/>
        <v>0</v>
      </c>
      <c r="M1108" s="2">
        <f t="shared" si="136"/>
        <v>264.70999999999998</v>
      </c>
      <c r="N1108">
        <f t="shared" si="137"/>
        <v>0</v>
      </c>
      <c r="O1108">
        <f t="shared" si="138"/>
        <v>264.70999999999998</v>
      </c>
      <c r="P1108" s="2" t="str">
        <f t="shared" si="139"/>
        <v>5125651 - GHENT UNIT 12014</v>
      </c>
    </row>
    <row r="1109" spans="1:16" x14ac:dyDescent="0.25">
      <c r="A1109" s="1" t="s">
        <v>5</v>
      </c>
      <c r="B1109" s="1" t="s">
        <v>55</v>
      </c>
      <c r="C1109" s="1" t="s">
        <v>8</v>
      </c>
      <c r="D1109" s="5" t="str">
        <f t="shared" si="133"/>
        <v>512</v>
      </c>
      <c r="E1109" s="1" t="s">
        <v>56</v>
      </c>
      <c r="F1109" s="1" t="s">
        <v>81</v>
      </c>
      <c r="I1109">
        <v>201501</v>
      </c>
      <c r="J1109" t="str">
        <f t="shared" si="134"/>
        <v>2015</v>
      </c>
      <c r="K1109" s="2">
        <v>1787.86</v>
      </c>
      <c r="L1109">
        <f t="shared" si="135"/>
        <v>0</v>
      </c>
      <c r="M1109" s="2">
        <f t="shared" si="136"/>
        <v>1787.86</v>
      </c>
      <c r="N1109">
        <f t="shared" si="137"/>
        <v>0</v>
      </c>
      <c r="O1109">
        <f t="shared" si="138"/>
        <v>1787.86</v>
      </c>
      <c r="P1109" s="2" t="str">
        <f t="shared" si="139"/>
        <v>5125651 - GHENT UNIT 12015</v>
      </c>
    </row>
    <row r="1110" spans="1:16" x14ac:dyDescent="0.25">
      <c r="A1110" s="1" t="s">
        <v>5</v>
      </c>
      <c r="B1110" s="1" t="s">
        <v>55</v>
      </c>
      <c r="C1110" s="1" t="s">
        <v>8</v>
      </c>
      <c r="D1110" s="5" t="str">
        <f t="shared" si="133"/>
        <v>512</v>
      </c>
      <c r="E1110" s="1" t="s">
        <v>56</v>
      </c>
      <c r="F1110" s="1" t="s">
        <v>81</v>
      </c>
      <c r="I1110">
        <v>201502</v>
      </c>
      <c r="J1110" t="str">
        <f t="shared" si="134"/>
        <v>2015</v>
      </c>
      <c r="K1110" s="2">
        <v>26252.66</v>
      </c>
      <c r="L1110">
        <f t="shared" si="135"/>
        <v>0</v>
      </c>
      <c r="M1110" s="2">
        <f t="shared" si="136"/>
        <v>26252.66</v>
      </c>
      <c r="N1110">
        <f t="shared" si="137"/>
        <v>0</v>
      </c>
      <c r="O1110">
        <f t="shared" si="138"/>
        <v>26252.66</v>
      </c>
      <c r="P1110" s="2" t="str">
        <f t="shared" si="139"/>
        <v>5125651 - GHENT UNIT 12015</v>
      </c>
    </row>
    <row r="1111" spans="1:16" x14ac:dyDescent="0.25">
      <c r="A1111" s="1" t="s">
        <v>5</v>
      </c>
      <c r="B1111" s="1" t="s">
        <v>55</v>
      </c>
      <c r="C1111" s="1" t="s">
        <v>8</v>
      </c>
      <c r="D1111" s="5" t="str">
        <f t="shared" si="133"/>
        <v>512</v>
      </c>
      <c r="E1111" s="1" t="s">
        <v>56</v>
      </c>
      <c r="F1111" s="1" t="s">
        <v>81</v>
      </c>
      <c r="I1111">
        <v>201503</v>
      </c>
      <c r="J1111" t="str">
        <f t="shared" si="134"/>
        <v>2015</v>
      </c>
      <c r="K1111" s="2">
        <v>134982.6</v>
      </c>
      <c r="L1111">
        <f t="shared" si="135"/>
        <v>0</v>
      </c>
      <c r="M1111" s="2">
        <f t="shared" si="136"/>
        <v>134982.6</v>
      </c>
      <c r="N1111">
        <f t="shared" si="137"/>
        <v>0</v>
      </c>
      <c r="O1111">
        <f t="shared" si="138"/>
        <v>134982.6</v>
      </c>
      <c r="P1111" s="2" t="str">
        <f t="shared" si="139"/>
        <v>5125651 - GHENT UNIT 12015</v>
      </c>
    </row>
    <row r="1112" spans="1:16" x14ac:dyDescent="0.25">
      <c r="A1112" s="1" t="s">
        <v>5</v>
      </c>
      <c r="B1112" s="1" t="s">
        <v>55</v>
      </c>
      <c r="C1112" s="1" t="s">
        <v>8</v>
      </c>
      <c r="D1112" s="5" t="str">
        <f t="shared" si="133"/>
        <v>512</v>
      </c>
      <c r="E1112" s="1" t="s">
        <v>56</v>
      </c>
      <c r="F1112" s="1" t="s">
        <v>81</v>
      </c>
      <c r="I1112">
        <v>201504</v>
      </c>
      <c r="J1112" t="str">
        <f t="shared" si="134"/>
        <v>2015</v>
      </c>
      <c r="K1112" s="2">
        <v>108345.58</v>
      </c>
      <c r="L1112">
        <f t="shared" si="135"/>
        <v>0</v>
      </c>
      <c r="M1112" s="2">
        <f t="shared" si="136"/>
        <v>108345.58</v>
      </c>
      <c r="N1112">
        <f t="shared" si="137"/>
        <v>0</v>
      </c>
      <c r="O1112">
        <f t="shared" si="138"/>
        <v>108345.58</v>
      </c>
      <c r="P1112" s="2" t="str">
        <f t="shared" si="139"/>
        <v>5125651 - GHENT UNIT 12015</v>
      </c>
    </row>
    <row r="1113" spans="1:16" x14ac:dyDescent="0.25">
      <c r="A1113" s="1" t="s">
        <v>5</v>
      </c>
      <c r="B1113" s="1" t="s">
        <v>55</v>
      </c>
      <c r="C1113" s="1" t="s">
        <v>8</v>
      </c>
      <c r="D1113" s="5" t="str">
        <f t="shared" si="133"/>
        <v>512</v>
      </c>
      <c r="E1113" s="1" t="s">
        <v>56</v>
      </c>
      <c r="F1113" s="1" t="s">
        <v>81</v>
      </c>
      <c r="I1113">
        <v>201505</v>
      </c>
      <c r="J1113" t="str">
        <f t="shared" si="134"/>
        <v>2015</v>
      </c>
      <c r="K1113" s="2">
        <v>49197.75</v>
      </c>
      <c r="L1113">
        <f t="shared" si="135"/>
        <v>0</v>
      </c>
      <c r="M1113" s="2">
        <f t="shared" si="136"/>
        <v>49197.75</v>
      </c>
      <c r="N1113">
        <f t="shared" si="137"/>
        <v>0</v>
      </c>
      <c r="O1113">
        <f t="shared" si="138"/>
        <v>49197.75</v>
      </c>
      <c r="P1113" s="2" t="str">
        <f t="shared" si="139"/>
        <v>5125651 - GHENT UNIT 12015</v>
      </c>
    </row>
    <row r="1114" spans="1:16" x14ac:dyDescent="0.25">
      <c r="A1114" s="1" t="s">
        <v>5</v>
      </c>
      <c r="B1114" s="1" t="s">
        <v>55</v>
      </c>
      <c r="C1114" s="1" t="s">
        <v>8</v>
      </c>
      <c r="D1114" s="5" t="str">
        <f t="shared" si="133"/>
        <v>512</v>
      </c>
      <c r="E1114" s="1" t="s">
        <v>56</v>
      </c>
      <c r="F1114" s="1" t="s">
        <v>81</v>
      </c>
      <c r="I1114">
        <v>201506</v>
      </c>
      <c r="J1114" t="str">
        <f t="shared" si="134"/>
        <v>2015</v>
      </c>
      <c r="K1114" s="2">
        <v>46702.6</v>
      </c>
      <c r="L1114">
        <f t="shared" si="135"/>
        <v>0</v>
      </c>
      <c r="M1114" s="2">
        <f t="shared" si="136"/>
        <v>46702.6</v>
      </c>
      <c r="N1114">
        <f t="shared" si="137"/>
        <v>0</v>
      </c>
      <c r="O1114">
        <f t="shared" si="138"/>
        <v>46702.6</v>
      </c>
      <c r="P1114" s="2" t="str">
        <f t="shared" si="139"/>
        <v>5125651 - GHENT UNIT 12015</v>
      </c>
    </row>
    <row r="1115" spans="1:16" x14ac:dyDescent="0.25">
      <c r="A1115" s="1" t="s">
        <v>5</v>
      </c>
      <c r="B1115" s="1" t="s">
        <v>55</v>
      </c>
      <c r="C1115" s="1" t="s">
        <v>8</v>
      </c>
      <c r="D1115" s="5" t="str">
        <f t="shared" si="133"/>
        <v>512</v>
      </c>
      <c r="E1115" s="1" t="s">
        <v>56</v>
      </c>
      <c r="F1115" s="1" t="s">
        <v>81</v>
      </c>
      <c r="I1115">
        <v>201507</v>
      </c>
      <c r="J1115" t="str">
        <f t="shared" si="134"/>
        <v>2015</v>
      </c>
      <c r="K1115" s="2">
        <v>-81269.279999999999</v>
      </c>
      <c r="L1115">
        <f t="shared" si="135"/>
        <v>0</v>
      </c>
      <c r="M1115" s="2">
        <f t="shared" si="136"/>
        <v>-81269.279999999999</v>
      </c>
      <c r="N1115">
        <f t="shared" si="137"/>
        <v>0</v>
      </c>
      <c r="O1115">
        <f t="shared" si="138"/>
        <v>-81269.279999999999</v>
      </c>
      <c r="P1115" s="2" t="str">
        <f t="shared" si="139"/>
        <v>5125651 - GHENT UNIT 12015</v>
      </c>
    </row>
    <row r="1116" spans="1:16" x14ac:dyDescent="0.25">
      <c r="A1116" s="1" t="s">
        <v>5</v>
      </c>
      <c r="B1116" s="1" t="s">
        <v>55</v>
      </c>
      <c r="C1116" s="1" t="s">
        <v>8</v>
      </c>
      <c r="D1116" s="5" t="str">
        <f t="shared" si="133"/>
        <v>512</v>
      </c>
      <c r="E1116" s="1" t="s">
        <v>56</v>
      </c>
      <c r="F1116" s="1" t="s">
        <v>81</v>
      </c>
      <c r="I1116">
        <v>201602</v>
      </c>
      <c r="J1116" t="str">
        <f t="shared" si="134"/>
        <v>2016</v>
      </c>
      <c r="K1116" s="2">
        <v>21125.48</v>
      </c>
      <c r="L1116">
        <f t="shared" si="135"/>
        <v>0</v>
      </c>
      <c r="M1116" s="2">
        <f t="shared" si="136"/>
        <v>21125.48</v>
      </c>
      <c r="N1116">
        <f t="shared" si="137"/>
        <v>0</v>
      </c>
      <c r="O1116">
        <f t="shared" si="138"/>
        <v>21125.48</v>
      </c>
      <c r="P1116" s="2" t="str">
        <f t="shared" si="139"/>
        <v>5125651 - GHENT UNIT 12016</v>
      </c>
    </row>
    <row r="1117" spans="1:16" x14ac:dyDescent="0.25">
      <c r="A1117" s="1" t="s">
        <v>5</v>
      </c>
      <c r="B1117" s="1" t="s">
        <v>55</v>
      </c>
      <c r="C1117" s="1" t="s">
        <v>8</v>
      </c>
      <c r="D1117" s="5" t="str">
        <f t="shared" si="133"/>
        <v>512</v>
      </c>
      <c r="E1117" s="1" t="s">
        <v>56</v>
      </c>
      <c r="F1117" s="1" t="s">
        <v>81</v>
      </c>
      <c r="I1117">
        <v>201603</v>
      </c>
      <c r="J1117" t="str">
        <f t="shared" si="134"/>
        <v>2016</v>
      </c>
      <c r="K1117" s="2">
        <v>41264.85</v>
      </c>
      <c r="L1117">
        <f t="shared" si="135"/>
        <v>0</v>
      </c>
      <c r="M1117" s="2">
        <f t="shared" si="136"/>
        <v>41264.85</v>
      </c>
      <c r="N1117">
        <f t="shared" si="137"/>
        <v>0</v>
      </c>
      <c r="O1117">
        <f t="shared" si="138"/>
        <v>41264.85</v>
      </c>
      <c r="P1117" s="2" t="str">
        <f t="shared" si="139"/>
        <v>5125651 - GHENT UNIT 12016</v>
      </c>
    </row>
    <row r="1118" spans="1:16" x14ac:dyDescent="0.25">
      <c r="A1118" s="1" t="s">
        <v>5</v>
      </c>
      <c r="B1118" s="1" t="s">
        <v>55</v>
      </c>
      <c r="C1118" s="1" t="s">
        <v>8</v>
      </c>
      <c r="D1118" s="5" t="str">
        <f t="shared" si="133"/>
        <v>512</v>
      </c>
      <c r="E1118" s="1" t="s">
        <v>56</v>
      </c>
      <c r="F1118" s="1" t="s">
        <v>81</v>
      </c>
      <c r="I1118">
        <v>201604</v>
      </c>
      <c r="J1118" t="str">
        <f t="shared" si="134"/>
        <v>2016</v>
      </c>
      <c r="K1118" s="2">
        <v>52486</v>
      </c>
      <c r="L1118">
        <f t="shared" si="135"/>
        <v>0</v>
      </c>
      <c r="M1118" s="2">
        <f t="shared" si="136"/>
        <v>52486</v>
      </c>
      <c r="N1118">
        <f t="shared" si="137"/>
        <v>0</v>
      </c>
      <c r="O1118">
        <f t="shared" si="138"/>
        <v>52486</v>
      </c>
      <c r="P1118" s="2" t="str">
        <f t="shared" si="139"/>
        <v>5125651 - GHENT UNIT 12016</v>
      </c>
    </row>
    <row r="1119" spans="1:16" x14ac:dyDescent="0.25">
      <c r="A1119" s="1" t="s">
        <v>5</v>
      </c>
      <c r="B1119" s="1" t="s">
        <v>55</v>
      </c>
      <c r="C1119" s="1" t="s">
        <v>8</v>
      </c>
      <c r="D1119" s="5" t="str">
        <f t="shared" si="133"/>
        <v>512</v>
      </c>
      <c r="E1119" s="1" t="s">
        <v>56</v>
      </c>
      <c r="F1119" s="1" t="s">
        <v>81</v>
      </c>
      <c r="I1119">
        <v>201612</v>
      </c>
      <c r="J1119" t="str">
        <f t="shared" si="134"/>
        <v>2016</v>
      </c>
      <c r="K1119" s="2">
        <v>254.84</v>
      </c>
      <c r="L1119">
        <f t="shared" si="135"/>
        <v>0</v>
      </c>
      <c r="M1119" s="2">
        <f t="shared" si="136"/>
        <v>254.84</v>
      </c>
      <c r="N1119">
        <f t="shared" si="137"/>
        <v>0</v>
      </c>
      <c r="O1119">
        <f t="shared" si="138"/>
        <v>254.84</v>
      </c>
      <c r="P1119" s="2" t="str">
        <f t="shared" si="139"/>
        <v>5125651 - GHENT UNIT 12016</v>
      </c>
    </row>
    <row r="1120" spans="1:16" x14ac:dyDescent="0.25">
      <c r="A1120" s="1" t="s">
        <v>5</v>
      </c>
      <c r="B1120" s="1" t="s">
        <v>55</v>
      </c>
      <c r="C1120" s="1" t="s">
        <v>8</v>
      </c>
      <c r="D1120" s="5" t="str">
        <f t="shared" si="133"/>
        <v>512</v>
      </c>
      <c r="E1120" s="1" t="s">
        <v>57</v>
      </c>
      <c r="F1120" s="1" t="s">
        <v>81</v>
      </c>
      <c r="I1120">
        <v>201203</v>
      </c>
      <c r="J1120" t="str">
        <f t="shared" si="134"/>
        <v>2012</v>
      </c>
      <c r="K1120" s="2">
        <v>120858</v>
      </c>
      <c r="L1120">
        <f t="shared" si="135"/>
        <v>0</v>
      </c>
      <c r="M1120" s="2">
        <f t="shared" si="136"/>
        <v>120858</v>
      </c>
      <c r="N1120">
        <f t="shared" si="137"/>
        <v>0</v>
      </c>
      <c r="O1120">
        <f t="shared" si="138"/>
        <v>120858</v>
      </c>
      <c r="P1120" s="2" t="str">
        <f t="shared" si="139"/>
        <v>5125652 - GHENT UNIT 22012</v>
      </c>
    </row>
    <row r="1121" spans="1:16" x14ac:dyDescent="0.25">
      <c r="A1121" s="1" t="s">
        <v>5</v>
      </c>
      <c r="B1121" s="1" t="s">
        <v>55</v>
      </c>
      <c r="C1121" s="1" t="s">
        <v>8</v>
      </c>
      <c r="D1121" s="5" t="str">
        <f t="shared" si="133"/>
        <v>512</v>
      </c>
      <c r="E1121" s="1" t="s">
        <v>57</v>
      </c>
      <c r="F1121" s="1" t="s">
        <v>81</v>
      </c>
      <c r="I1121">
        <v>201204</v>
      </c>
      <c r="J1121" t="str">
        <f t="shared" si="134"/>
        <v>2012</v>
      </c>
      <c r="K1121" s="2">
        <v>569932.02</v>
      </c>
      <c r="L1121" s="2">
        <f>+K1187</f>
        <v>109.89</v>
      </c>
      <c r="M1121" s="2">
        <f t="shared" si="136"/>
        <v>570041.91</v>
      </c>
      <c r="N1121">
        <f t="shared" si="137"/>
        <v>0</v>
      </c>
      <c r="O1121">
        <f t="shared" si="138"/>
        <v>570041.91</v>
      </c>
      <c r="P1121" s="2" t="str">
        <f t="shared" si="139"/>
        <v>5125652 - GHENT UNIT 22012</v>
      </c>
    </row>
    <row r="1122" spans="1:16" x14ac:dyDescent="0.25">
      <c r="A1122" s="1" t="s">
        <v>5</v>
      </c>
      <c r="B1122" s="1" t="s">
        <v>55</v>
      </c>
      <c r="C1122" s="1" t="s">
        <v>8</v>
      </c>
      <c r="D1122" s="5" t="str">
        <f t="shared" si="133"/>
        <v>512</v>
      </c>
      <c r="E1122" s="1" t="s">
        <v>57</v>
      </c>
      <c r="F1122" s="1" t="s">
        <v>81</v>
      </c>
      <c r="I1122">
        <v>201205</v>
      </c>
      <c r="J1122" t="str">
        <f t="shared" si="134"/>
        <v>2012</v>
      </c>
      <c r="K1122" s="2">
        <v>234137.46</v>
      </c>
      <c r="L1122" s="2">
        <f>+K1188</f>
        <v>173</v>
      </c>
      <c r="M1122" s="2">
        <f t="shared" si="136"/>
        <v>234310.46</v>
      </c>
      <c r="N1122">
        <f t="shared" si="137"/>
        <v>0</v>
      </c>
      <c r="O1122">
        <f t="shared" si="138"/>
        <v>234310.46</v>
      </c>
      <c r="P1122" s="2" t="str">
        <f t="shared" si="139"/>
        <v>5125652 - GHENT UNIT 22012</v>
      </c>
    </row>
    <row r="1123" spans="1:16" x14ac:dyDescent="0.25">
      <c r="A1123" s="1" t="s">
        <v>5</v>
      </c>
      <c r="B1123" s="1" t="s">
        <v>55</v>
      </c>
      <c r="C1123" s="1" t="s">
        <v>8</v>
      </c>
      <c r="D1123" s="5" t="str">
        <f t="shared" si="133"/>
        <v>512</v>
      </c>
      <c r="E1123" s="1" t="s">
        <v>57</v>
      </c>
      <c r="F1123" s="1" t="s">
        <v>81</v>
      </c>
      <c r="I1123">
        <v>201206</v>
      </c>
      <c r="J1123" t="str">
        <f t="shared" si="134"/>
        <v>2012</v>
      </c>
      <c r="K1123" s="2">
        <v>27068.35</v>
      </c>
      <c r="L1123">
        <f t="shared" si="135"/>
        <v>0</v>
      </c>
      <c r="M1123" s="2">
        <f t="shared" si="136"/>
        <v>27068.35</v>
      </c>
      <c r="N1123">
        <f t="shared" si="137"/>
        <v>0</v>
      </c>
      <c r="O1123">
        <f t="shared" si="138"/>
        <v>27068.35</v>
      </c>
      <c r="P1123" s="2" t="str">
        <f t="shared" si="139"/>
        <v>5125652 - GHENT UNIT 22012</v>
      </c>
    </row>
    <row r="1124" spans="1:16" x14ac:dyDescent="0.25">
      <c r="A1124" s="1" t="s">
        <v>5</v>
      </c>
      <c r="B1124" s="1" t="s">
        <v>55</v>
      </c>
      <c r="C1124" s="1" t="s">
        <v>8</v>
      </c>
      <c r="D1124" s="5" t="str">
        <f t="shared" si="133"/>
        <v>512</v>
      </c>
      <c r="E1124" s="1" t="s">
        <v>57</v>
      </c>
      <c r="F1124" s="1" t="s">
        <v>81</v>
      </c>
      <c r="I1124">
        <v>201207</v>
      </c>
      <c r="J1124" t="str">
        <f t="shared" si="134"/>
        <v>2012</v>
      </c>
      <c r="K1124" s="2">
        <v>-4.5199999999999996</v>
      </c>
      <c r="L1124">
        <f t="shared" si="135"/>
        <v>0</v>
      </c>
      <c r="M1124" s="2">
        <f t="shared" si="136"/>
        <v>-4.5199999999999996</v>
      </c>
      <c r="N1124">
        <f t="shared" si="137"/>
        <v>0</v>
      </c>
      <c r="O1124">
        <f t="shared" si="138"/>
        <v>-4.5199999999999996</v>
      </c>
      <c r="P1124" s="2" t="str">
        <f t="shared" si="139"/>
        <v>5125652 - GHENT UNIT 22012</v>
      </c>
    </row>
    <row r="1125" spans="1:16" x14ac:dyDescent="0.25">
      <c r="A1125" s="1" t="s">
        <v>5</v>
      </c>
      <c r="B1125" s="1" t="s">
        <v>55</v>
      </c>
      <c r="C1125" s="1" t="s">
        <v>8</v>
      </c>
      <c r="D1125" s="5" t="str">
        <f t="shared" si="133"/>
        <v>512</v>
      </c>
      <c r="E1125" s="1" t="s">
        <v>57</v>
      </c>
      <c r="F1125" s="1" t="s">
        <v>81</v>
      </c>
      <c r="I1125">
        <v>201303</v>
      </c>
      <c r="J1125" t="str">
        <f t="shared" si="134"/>
        <v>2013</v>
      </c>
      <c r="K1125" s="2">
        <v>0.09</v>
      </c>
      <c r="L1125">
        <f t="shared" si="135"/>
        <v>0</v>
      </c>
      <c r="M1125" s="2">
        <f t="shared" si="136"/>
        <v>0.09</v>
      </c>
      <c r="N1125">
        <f t="shared" si="137"/>
        <v>0</v>
      </c>
      <c r="O1125">
        <f t="shared" si="138"/>
        <v>0.09</v>
      </c>
      <c r="P1125" s="2" t="str">
        <f t="shared" si="139"/>
        <v>5125652 - GHENT UNIT 22013</v>
      </c>
    </row>
    <row r="1126" spans="1:16" x14ac:dyDescent="0.25">
      <c r="A1126" s="1" t="s">
        <v>5</v>
      </c>
      <c r="B1126" s="1" t="s">
        <v>55</v>
      </c>
      <c r="C1126" s="1" t="s">
        <v>8</v>
      </c>
      <c r="D1126" s="5" t="str">
        <f t="shared" si="133"/>
        <v>512</v>
      </c>
      <c r="E1126" s="1" t="s">
        <v>57</v>
      </c>
      <c r="F1126" s="1" t="s">
        <v>81</v>
      </c>
      <c r="I1126">
        <v>201304</v>
      </c>
      <c r="J1126" t="str">
        <f t="shared" si="134"/>
        <v>2013</v>
      </c>
      <c r="K1126" s="2">
        <v>139247.57</v>
      </c>
      <c r="L1126">
        <f t="shared" si="135"/>
        <v>0</v>
      </c>
      <c r="M1126" s="2">
        <f t="shared" si="136"/>
        <v>139247.57</v>
      </c>
      <c r="N1126">
        <f t="shared" si="137"/>
        <v>0</v>
      </c>
      <c r="O1126">
        <f t="shared" si="138"/>
        <v>139247.57</v>
      </c>
      <c r="P1126" s="2" t="str">
        <f t="shared" si="139"/>
        <v>5125652 - GHENT UNIT 22013</v>
      </c>
    </row>
    <row r="1127" spans="1:16" x14ac:dyDescent="0.25">
      <c r="A1127" s="1" t="s">
        <v>5</v>
      </c>
      <c r="B1127" s="1" t="s">
        <v>55</v>
      </c>
      <c r="C1127" s="1" t="s">
        <v>8</v>
      </c>
      <c r="D1127" s="5" t="str">
        <f t="shared" si="133"/>
        <v>512</v>
      </c>
      <c r="E1127" s="1" t="s">
        <v>57</v>
      </c>
      <c r="F1127" s="1" t="s">
        <v>81</v>
      </c>
      <c r="I1127">
        <v>201305</v>
      </c>
      <c r="J1127" t="str">
        <f t="shared" si="134"/>
        <v>2013</v>
      </c>
      <c r="K1127" s="2">
        <v>-67444.88</v>
      </c>
      <c r="L1127">
        <f t="shared" si="135"/>
        <v>0</v>
      </c>
      <c r="M1127" s="2">
        <f t="shared" si="136"/>
        <v>-67444.88</v>
      </c>
      <c r="N1127">
        <f t="shared" si="137"/>
        <v>0</v>
      </c>
      <c r="O1127">
        <f t="shared" si="138"/>
        <v>-67444.88</v>
      </c>
      <c r="P1127" s="2" t="str">
        <f t="shared" si="139"/>
        <v>5125652 - GHENT UNIT 22013</v>
      </c>
    </row>
    <row r="1128" spans="1:16" x14ac:dyDescent="0.25">
      <c r="A1128" s="1" t="s">
        <v>5</v>
      </c>
      <c r="B1128" s="1" t="s">
        <v>55</v>
      </c>
      <c r="C1128" s="1" t="s">
        <v>8</v>
      </c>
      <c r="D1128" s="5" t="str">
        <f t="shared" si="133"/>
        <v>512</v>
      </c>
      <c r="E1128" s="1" t="s">
        <v>57</v>
      </c>
      <c r="F1128" s="1" t="s">
        <v>81</v>
      </c>
      <c r="I1128">
        <v>201308</v>
      </c>
      <c r="J1128" t="str">
        <f t="shared" si="134"/>
        <v>2013</v>
      </c>
      <c r="K1128" s="2">
        <v>706.76</v>
      </c>
      <c r="L1128">
        <f t="shared" si="135"/>
        <v>0</v>
      </c>
      <c r="M1128" s="2">
        <f t="shared" si="136"/>
        <v>706.76</v>
      </c>
      <c r="N1128">
        <f t="shared" si="137"/>
        <v>0</v>
      </c>
      <c r="O1128">
        <f t="shared" si="138"/>
        <v>706.76</v>
      </c>
      <c r="P1128" s="2" t="str">
        <f t="shared" si="139"/>
        <v>5125652 - GHENT UNIT 22013</v>
      </c>
    </row>
    <row r="1129" spans="1:16" x14ac:dyDescent="0.25">
      <c r="A1129" s="1" t="s">
        <v>5</v>
      </c>
      <c r="B1129" s="1" t="s">
        <v>55</v>
      </c>
      <c r="C1129" s="1" t="s">
        <v>8</v>
      </c>
      <c r="D1129" s="5" t="str">
        <f t="shared" si="133"/>
        <v>512</v>
      </c>
      <c r="E1129" s="1" t="s">
        <v>57</v>
      </c>
      <c r="F1129" s="1" t="s">
        <v>81</v>
      </c>
      <c r="I1129">
        <v>201402</v>
      </c>
      <c r="J1129" t="str">
        <f t="shared" si="134"/>
        <v>2014</v>
      </c>
      <c r="K1129" s="2">
        <v>1811</v>
      </c>
      <c r="L1129">
        <f t="shared" si="135"/>
        <v>0</v>
      </c>
      <c r="M1129" s="2">
        <f t="shared" si="136"/>
        <v>1811</v>
      </c>
      <c r="N1129">
        <f t="shared" si="137"/>
        <v>0</v>
      </c>
      <c r="O1129">
        <f t="shared" si="138"/>
        <v>1811</v>
      </c>
      <c r="P1129" s="2" t="str">
        <f t="shared" si="139"/>
        <v>5125652 - GHENT UNIT 22014</v>
      </c>
    </row>
    <row r="1130" spans="1:16" x14ac:dyDescent="0.25">
      <c r="A1130" s="1" t="s">
        <v>5</v>
      </c>
      <c r="B1130" s="1" t="s">
        <v>55</v>
      </c>
      <c r="C1130" s="1" t="s">
        <v>8</v>
      </c>
      <c r="D1130" s="5" t="str">
        <f t="shared" si="133"/>
        <v>512</v>
      </c>
      <c r="E1130" s="1" t="s">
        <v>57</v>
      </c>
      <c r="F1130" s="1" t="s">
        <v>81</v>
      </c>
      <c r="I1130">
        <v>201403</v>
      </c>
      <c r="J1130" t="str">
        <f t="shared" si="134"/>
        <v>2014</v>
      </c>
      <c r="K1130" s="2">
        <v>90826.76</v>
      </c>
      <c r="L1130">
        <f t="shared" si="135"/>
        <v>0</v>
      </c>
      <c r="M1130" s="2">
        <f t="shared" si="136"/>
        <v>90826.76</v>
      </c>
      <c r="N1130">
        <f t="shared" si="137"/>
        <v>0</v>
      </c>
      <c r="O1130">
        <f t="shared" si="138"/>
        <v>90826.76</v>
      </c>
      <c r="P1130" s="2" t="str">
        <f t="shared" si="139"/>
        <v>5125652 - GHENT UNIT 22014</v>
      </c>
    </row>
    <row r="1131" spans="1:16" x14ac:dyDescent="0.25">
      <c r="A1131" s="1" t="s">
        <v>5</v>
      </c>
      <c r="B1131" s="1" t="s">
        <v>55</v>
      </c>
      <c r="C1131" s="1" t="s">
        <v>8</v>
      </c>
      <c r="D1131" s="5" t="str">
        <f t="shared" si="133"/>
        <v>512</v>
      </c>
      <c r="E1131" s="1" t="s">
        <v>57</v>
      </c>
      <c r="F1131" s="1" t="s">
        <v>81</v>
      </c>
      <c r="I1131">
        <v>201404</v>
      </c>
      <c r="J1131" t="str">
        <f t="shared" si="134"/>
        <v>2014</v>
      </c>
      <c r="K1131" s="2">
        <v>6199.33</v>
      </c>
      <c r="L1131">
        <f t="shared" si="135"/>
        <v>0</v>
      </c>
      <c r="M1131" s="2">
        <f t="shared" si="136"/>
        <v>6199.33</v>
      </c>
      <c r="N1131">
        <f t="shared" si="137"/>
        <v>0</v>
      </c>
      <c r="O1131">
        <f t="shared" si="138"/>
        <v>6199.33</v>
      </c>
      <c r="P1131" s="2" t="str">
        <f t="shared" si="139"/>
        <v>5125652 - GHENT UNIT 22014</v>
      </c>
    </row>
    <row r="1132" spans="1:16" x14ac:dyDescent="0.25">
      <c r="A1132" s="1" t="s">
        <v>5</v>
      </c>
      <c r="B1132" s="1" t="s">
        <v>55</v>
      </c>
      <c r="C1132" s="1" t="s">
        <v>8</v>
      </c>
      <c r="D1132" s="5" t="str">
        <f t="shared" si="133"/>
        <v>512</v>
      </c>
      <c r="E1132" s="1" t="s">
        <v>57</v>
      </c>
      <c r="F1132" s="1" t="s">
        <v>81</v>
      </c>
      <c r="I1132">
        <v>201503</v>
      </c>
      <c r="J1132" t="str">
        <f t="shared" si="134"/>
        <v>2015</v>
      </c>
      <c r="K1132" s="2">
        <v>45710.75</v>
      </c>
      <c r="L1132">
        <f t="shared" si="135"/>
        <v>0</v>
      </c>
      <c r="M1132" s="2">
        <f t="shared" si="136"/>
        <v>45710.75</v>
      </c>
      <c r="N1132">
        <f t="shared" si="137"/>
        <v>0</v>
      </c>
      <c r="O1132">
        <f t="shared" si="138"/>
        <v>45710.75</v>
      </c>
      <c r="P1132" s="2" t="str">
        <f t="shared" si="139"/>
        <v>5125652 - GHENT UNIT 22015</v>
      </c>
    </row>
    <row r="1133" spans="1:16" x14ac:dyDescent="0.25">
      <c r="A1133" s="1" t="s">
        <v>5</v>
      </c>
      <c r="B1133" s="1" t="s">
        <v>55</v>
      </c>
      <c r="C1133" s="1" t="s">
        <v>8</v>
      </c>
      <c r="D1133" s="5" t="str">
        <f t="shared" si="133"/>
        <v>512</v>
      </c>
      <c r="E1133" s="1" t="s">
        <v>57</v>
      </c>
      <c r="F1133" s="1" t="s">
        <v>81</v>
      </c>
      <c r="I1133">
        <v>201504</v>
      </c>
      <c r="J1133" t="str">
        <f t="shared" si="134"/>
        <v>2015</v>
      </c>
      <c r="K1133" s="2">
        <v>1126.05</v>
      </c>
      <c r="L1133">
        <f t="shared" si="135"/>
        <v>0</v>
      </c>
      <c r="M1133" s="2">
        <f t="shared" si="136"/>
        <v>1126.05</v>
      </c>
      <c r="N1133">
        <f t="shared" si="137"/>
        <v>0</v>
      </c>
      <c r="O1133">
        <f t="shared" si="138"/>
        <v>1126.05</v>
      </c>
      <c r="P1133" s="2" t="str">
        <f t="shared" si="139"/>
        <v>5125652 - GHENT UNIT 22015</v>
      </c>
    </row>
    <row r="1134" spans="1:16" x14ac:dyDescent="0.25">
      <c r="A1134" s="1" t="s">
        <v>5</v>
      </c>
      <c r="B1134" s="1" t="s">
        <v>55</v>
      </c>
      <c r="C1134" s="1" t="s">
        <v>8</v>
      </c>
      <c r="D1134" s="5" t="str">
        <f t="shared" si="133"/>
        <v>512</v>
      </c>
      <c r="E1134" s="1" t="s">
        <v>57</v>
      </c>
      <c r="F1134" s="1" t="s">
        <v>81</v>
      </c>
      <c r="I1134">
        <v>201505</v>
      </c>
      <c r="J1134" t="str">
        <f t="shared" si="134"/>
        <v>2015</v>
      </c>
      <c r="K1134" s="2">
        <v>6145.84</v>
      </c>
      <c r="L1134">
        <f t="shared" si="135"/>
        <v>0</v>
      </c>
      <c r="M1134" s="2">
        <f t="shared" si="136"/>
        <v>6145.84</v>
      </c>
      <c r="N1134">
        <f t="shared" si="137"/>
        <v>0</v>
      </c>
      <c r="O1134">
        <f t="shared" si="138"/>
        <v>6145.84</v>
      </c>
      <c r="P1134" s="2" t="str">
        <f t="shared" si="139"/>
        <v>5125652 - GHENT UNIT 22015</v>
      </c>
    </row>
    <row r="1135" spans="1:16" x14ac:dyDescent="0.25">
      <c r="A1135" s="1" t="s">
        <v>5</v>
      </c>
      <c r="B1135" s="1" t="s">
        <v>55</v>
      </c>
      <c r="C1135" s="1" t="s">
        <v>8</v>
      </c>
      <c r="D1135" s="5" t="str">
        <f t="shared" si="133"/>
        <v>512</v>
      </c>
      <c r="E1135" s="1" t="s">
        <v>57</v>
      </c>
      <c r="F1135" s="1" t="s">
        <v>81</v>
      </c>
      <c r="I1135">
        <v>201506</v>
      </c>
      <c r="J1135" t="str">
        <f t="shared" si="134"/>
        <v>2015</v>
      </c>
      <c r="K1135" s="2">
        <v>279.14999999999998</v>
      </c>
      <c r="L1135">
        <f t="shared" si="135"/>
        <v>0</v>
      </c>
      <c r="M1135" s="2">
        <f t="shared" si="136"/>
        <v>279.14999999999998</v>
      </c>
      <c r="N1135">
        <f t="shared" si="137"/>
        <v>0</v>
      </c>
      <c r="O1135">
        <f t="shared" si="138"/>
        <v>279.14999999999998</v>
      </c>
      <c r="P1135" s="2" t="str">
        <f t="shared" si="139"/>
        <v>5125652 - GHENT UNIT 22015</v>
      </c>
    </row>
    <row r="1136" spans="1:16" x14ac:dyDescent="0.25">
      <c r="A1136" s="1" t="s">
        <v>5</v>
      </c>
      <c r="B1136" s="1" t="s">
        <v>55</v>
      </c>
      <c r="C1136" s="1" t="s">
        <v>8</v>
      </c>
      <c r="D1136" s="5" t="str">
        <f t="shared" si="133"/>
        <v>512</v>
      </c>
      <c r="E1136" s="1" t="s">
        <v>57</v>
      </c>
      <c r="F1136" s="1" t="s">
        <v>81</v>
      </c>
      <c r="I1136">
        <v>201509</v>
      </c>
      <c r="J1136" t="str">
        <f t="shared" si="134"/>
        <v>2015</v>
      </c>
      <c r="K1136" s="2">
        <v>7272.31</v>
      </c>
      <c r="L1136">
        <f t="shared" si="135"/>
        <v>0</v>
      </c>
      <c r="M1136" s="2">
        <f t="shared" si="136"/>
        <v>7272.31</v>
      </c>
      <c r="N1136">
        <f t="shared" si="137"/>
        <v>0</v>
      </c>
      <c r="O1136">
        <f t="shared" si="138"/>
        <v>7272.31</v>
      </c>
      <c r="P1136" s="2" t="str">
        <f t="shared" si="139"/>
        <v>5125652 - GHENT UNIT 22015</v>
      </c>
    </row>
    <row r="1137" spans="1:16" x14ac:dyDescent="0.25">
      <c r="A1137" s="1" t="s">
        <v>5</v>
      </c>
      <c r="B1137" s="1" t="s">
        <v>55</v>
      </c>
      <c r="C1137" s="1" t="s">
        <v>8</v>
      </c>
      <c r="D1137" s="5" t="str">
        <f t="shared" si="133"/>
        <v>512</v>
      </c>
      <c r="E1137" s="1" t="s">
        <v>57</v>
      </c>
      <c r="F1137" s="1" t="s">
        <v>81</v>
      </c>
      <c r="I1137">
        <v>201510</v>
      </c>
      <c r="J1137" t="str">
        <f t="shared" si="134"/>
        <v>2015</v>
      </c>
      <c r="K1137" s="2">
        <v>55314.14</v>
      </c>
      <c r="L1137">
        <f t="shared" si="135"/>
        <v>0</v>
      </c>
      <c r="M1137" s="2">
        <f t="shared" si="136"/>
        <v>55314.14</v>
      </c>
      <c r="N1137">
        <f t="shared" si="137"/>
        <v>0</v>
      </c>
      <c r="O1137">
        <f t="shared" si="138"/>
        <v>55314.14</v>
      </c>
      <c r="P1137" s="2" t="str">
        <f t="shared" si="139"/>
        <v>5125652 - GHENT UNIT 22015</v>
      </c>
    </row>
    <row r="1138" spans="1:16" x14ac:dyDescent="0.25">
      <c r="A1138" s="1" t="s">
        <v>5</v>
      </c>
      <c r="B1138" s="1" t="s">
        <v>55</v>
      </c>
      <c r="C1138" s="1" t="s">
        <v>8</v>
      </c>
      <c r="D1138" s="5" t="str">
        <f t="shared" si="133"/>
        <v>512</v>
      </c>
      <c r="E1138" s="1" t="s">
        <v>57</v>
      </c>
      <c r="F1138" s="1" t="s">
        <v>81</v>
      </c>
      <c r="I1138">
        <v>201511</v>
      </c>
      <c r="J1138" t="str">
        <f t="shared" si="134"/>
        <v>2015</v>
      </c>
      <c r="K1138" s="2">
        <v>65854.27</v>
      </c>
      <c r="L1138">
        <f t="shared" si="135"/>
        <v>0</v>
      </c>
      <c r="M1138" s="2">
        <f t="shared" si="136"/>
        <v>65854.27</v>
      </c>
      <c r="N1138">
        <f t="shared" si="137"/>
        <v>0</v>
      </c>
      <c r="O1138">
        <f t="shared" si="138"/>
        <v>65854.27</v>
      </c>
      <c r="P1138" s="2" t="str">
        <f t="shared" si="139"/>
        <v>5125652 - GHENT UNIT 22015</v>
      </c>
    </row>
    <row r="1139" spans="1:16" x14ac:dyDescent="0.25">
      <c r="A1139" s="1" t="s">
        <v>5</v>
      </c>
      <c r="B1139" s="1" t="s">
        <v>55</v>
      </c>
      <c r="C1139" s="1" t="s">
        <v>8</v>
      </c>
      <c r="D1139" s="5" t="str">
        <f t="shared" si="133"/>
        <v>512</v>
      </c>
      <c r="E1139" s="1" t="s">
        <v>57</v>
      </c>
      <c r="F1139" s="1" t="s">
        <v>81</v>
      </c>
      <c r="I1139">
        <v>201512</v>
      </c>
      <c r="J1139" t="str">
        <f t="shared" si="134"/>
        <v>2015</v>
      </c>
      <c r="K1139" s="2">
        <v>40172.5</v>
      </c>
      <c r="L1139">
        <f t="shared" si="135"/>
        <v>0</v>
      </c>
      <c r="M1139" s="2">
        <f t="shared" si="136"/>
        <v>40172.5</v>
      </c>
      <c r="N1139">
        <f t="shared" si="137"/>
        <v>0</v>
      </c>
      <c r="O1139">
        <f t="shared" si="138"/>
        <v>40172.5</v>
      </c>
      <c r="P1139" s="2" t="str">
        <f t="shared" si="139"/>
        <v>5125652 - GHENT UNIT 22015</v>
      </c>
    </row>
    <row r="1140" spans="1:16" x14ac:dyDescent="0.25">
      <c r="A1140" s="1" t="s">
        <v>5</v>
      </c>
      <c r="B1140" s="1" t="s">
        <v>55</v>
      </c>
      <c r="C1140" s="1" t="s">
        <v>8</v>
      </c>
      <c r="D1140" s="5" t="str">
        <f t="shared" si="133"/>
        <v>512</v>
      </c>
      <c r="E1140" s="1" t="s">
        <v>57</v>
      </c>
      <c r="F1140" s="1" t="s">
        <v>81</v>
      </c>
      <c r="I1140">
        <v>201601</v>
      </c>
      <c r="J1140" t="str">
        <f t="shared" si="134"/>
        <v>2016</v>
      </c>
      <c r="K1140" s="2">
        <v>2995.18</v>
      </c>
      <c r="L1140">
        <f t="shared" si="135"/>
        <v>0</v>
      </c>
      <c r="M1140" s="2">
        <f t="shared" si="136"/>
        <v>2995.18</v>
      </c>
      <c r="N1140">
        <f t="shared" si="137"/>
        <v>0</v>
      </c>
      <c r="O1140">
        <f t="shared" si="138"/>
        <v>2995.18</v>
      </c>
      <c r="P1140" s="2" t="str">
        <f t="shared" si="139"/>
        <v>5125652 - GHENT UNIT 22016</v>
      </c>
    </row>
    <row r="1141" spans="1:16" x14ac:dyDescent="0.25">
      <c r="A1141" s="1" t="s">
        <v>5</v>
      </c>
      <c r="B1141" s="1" t="s">
        <v>55</v>
      </c>
      <c r="C1141" s="1" t="s">
        <v>8</v>
      </c>
      <c r="D1141" s="5" t="str">
        <f t="shared" si="133"/>
        <v>512</v>
      </c>
      <c r="E1141" s="1" t="s">
        <v>57</v>
      </c>
      <c r="F1141" s="1" t="s">
        <v>81</v>
      </c>
      <c r="I1141">
        <v>201607</v>
      </c>
      <c r="J1141" t="str">
        <f t="shared" si="134"/>
        <v>2016</v>
      </c>
      <c r="K1141" s="2">
        <v>779.89</v>
      </c>
      <c r="L1141">
        <f t="shared" si="135"/>
        <v>0</v>
      </c>
      <c r="M1141" s="2">
        <f t="shared" si="136"/>
        <v>779.89</v>
      </c>
      <c r="N1141">
        <f t="shared" si="137"/>
        <v>0</v>
      </c>
      <c r="O1141">
        <f t="shared" si="138"/>
        <v>779.89</v>
      </c>
      <c r="P1141" s="2" t="str">
        <f t="shared" si="139"/>
        <v>5125652 - GHENT UNIT 22016</v>
      </c>
    </row>
    <row r="1142" spans="1:16" x14ac:dyDescent="0.25">
      <c r="A1142" s="1" t="s">
        <v>5</v>
      </c>
      <c r="B1142" s="1" t="s">
        <v>55</v>
      </c>
      <c r="C1142" s="1" t="s">
        <v>8</v>
      </c>
      <c r="D1142" s="5" t="str">
        <f t="shared" ref="D1142:D1205" si="141">LEFT(C1142,3)</f>
        <v>512</v>
      </c>
      <c r="E1142" s="1" t="s">
        <v>57</v>
      </c>
      <c r="F1142" s="1" t="s">
        <v>81</v>
      </c>
      <c r="I1142">
        <v>201609</v>
      </c>
      <c r="J1142" t="str">
        <f t="shared" ref="J1142:J1205" si="142">LEFT(I1142,4)</f>
        <v>2016</v>
      </c>
      <c r="K1142" s="2">
        <v>18598.54</v>
      </c>
      <c r="L1142">
        <f t="shared" ref="L1142:L1205" si="143">IF(LEFT(E1142,4)="0311",(K1142*-0.25),IF(LEFT(E1142,4)="0321",(K1142*-0.25),0))</f>
        <v>0</v>
      </c>
      <c r="M1142" s="2">
        <f t="shared" ref="M1142:M1205" si="144">+K1142+L1142</f>
        <v>18598.54</v>
      </c>
      <c r="N1142">
        <f t="shared" ref="N1142:N1205" si="145">IF(F1142="LGE",M1142,0)+IF(F1142="Joint",M1142*G1142,0)</f>
        <v>0</v>
      </c>
      <c r="O1142">
        <f t="shared" ref="O1142:O1205" si="146">IF(F1142="KU",M1142,0)+IF(F1142="Joint",M1142*H1142,0)</f>
        <v>18598.54</v>
      </c>
      <c r="P1142" s="2" t="str">
        <f t="shared" ref="P1142:P1205" si="147">D1142&amp;E1142&amp;J1142</f>
        <v>5125652 - GHENT UNIT 22016</v>
      </c>
    </row>
    <row r="1143" spans="1:16" x14ac:dyDescent="0.25">
      <c r="A1143" s="1" t="s">
        <v>5</v>
      </c>
      <c r="B1143" s="1" t="s">
        <v>55</v>
      </c>
      <c r="C1143" s="1" t="s">
        <v>8</v>
      </c>
      <c r="D1143" s="5" t="str">
        <f t="shared" si="141"/>
        <v>512</v>
      </c>
      <c r="E1143" s="1" t="s">
        <v>57</v>
      </c>
      <c r="F1143" s="1" t="s">
        <v>81</v>
      </c>
      <c r="I1143">
        <v>201610</v>
      </c>
      <c r="J1143" t="str">
        <f t="shared" si="142"/>
        <v>2016</v>
      </c>
      <c r="K1143" s="2">
        <v>287964.09000000003</v>
      </c>
      <c r="L1143">
        <f>+K1189*0.5</f>
        <v>19445.650000000001</v>
      </c>
      <c r="M1143" s="2">
        <f t="shared" si="144"/>
        <v>307409.74000000005</v>
      </c>
      <c r="N1143">
        <f t="shared" si="145"/>
        <v>0</v>
      </c>
      <c r="O1143">
        <f t="shared" si="146"/>
        <v>307409.74000000005</v>
      </c>
      <c r="P1143" s="2" t="str">
        <f t="shared" si="147"/>
        <v>5125652 - GHENT UNIT 22016</v>
      </c>
    </row>
    <row r="1144" spans="1:16" x14ac:dyDescent="0.25">
      <c r="A1144" s="1" t="s">
        <v>5</v>
      </c>
      <c r="B1144" s="1" t="s">
        <v>55</v>
      </c>
      <c r="C1144" s="1" t="s">
        <v>8</v>
      </c>
      <c r="D1144" s="5" t="str">
        <f t="shared" si="141"/>
        <v>512</v>
      </c>
      <c r="E1144" s="1" t="s">
        <v>57</v>
      </c>
      <c r="F1144" s="1" t="s">
        <v>81</v>
      </c>
      <c r="I1144">
        <v>201611</v>
      </c>
      <c r="J1144" t="str">
        <f t="shared" si="142"/>
        <v>2016</v>
      </c>
      <c r="K1144" s="2">
        <v>-25901.06</v>
      </c>
      <c r="L1144">
        <f>+K1190*0.5</f>
        <v>-1850</v>
      </c>
      <c r="M1144" s="2">
        <f t="shared" si="144"/>
        <v>-27751.06</v>
      </c>
      <c r="N1144">
        <f t="shared" si="145"/>
        <v>0</v>
      </c>
      <c r="O1144">
        <f t="shared" si="146"/>
        <v>-27751.06</v>
      </c>
      <c r="P1144" s="2" t="str">
        <f t="shared" si="147"/>
        <v>5125652 - GHENT UNIT 22016</v>
      </c>
    </row>
    <row r="1145" spans="1:16" x14ac:dyDescent="0.25">
      <c r="A1145" s="1" t="s">
        <v>5</v>
      </c>
      <c r="B1145" s="1" t="s">
        <v>55</v>
      </c>
      <c r="C1145" s="1" t="s">
        <v>8</v>
      </c>
      <c r="D1145" s="5" t="str">
        <f t="shared" si="141"/>
        <v>512</v>
      </c>
      <c r="E1145" s="1" t="s">
        <v>57</v>
      </c>
      <c r="F1145" s="1" t="s">
        <v>81</v>
      </c>
      <c r="I1145">
        <v>201612</v>
      </c>
      <c r="J1145" t="str">
        <f t="shared" si="142"/>
        <v>2016</v>
      </c>
      <c r="K1145" s="2">
        <v>-357.72</v>
      </c>
      <c r="L1145">
        <f t="shared" si="143"/>
        <v>0</v>
      </c>
      <c r="M1145" s="2">
        <f t="shared" si="144"/>
        <v>-357.72</v>
      </c>
      <c r="N1145">
        <f t="shared" si="145"/>
        <v>0</v>
      </c>
      <c r="O1145">
        <f t="shared" si="146"/>
        <v>-357.72</v>
      </c>
      <c r="P1145" s="2" t="str">
        <f t="shared" si="147"/>
        <v>5125652 - GHENT UNIT 22016</v>
      </c>
    </row>
    <row r="1146" spans="1:16" x14ac:dyDescent="0.25">
      <c r="A1146" s="1" t="s">
        <v>5</v>
      </c>
      <c r="B1146" s="1" t="s">
        <v>55</v>
      </c>
      <c r="C1146" s="1" t="s">
        <v>8</v>
      </c>
      <c r="D1146" s="5" t="str">
        <f t="shared" si="141"/>
        <v>512</v>
      </c>
      <c r="E1146" s="1" t="s">
        <v>58</v>
      </c>
      <c r="F1146" s="1" t="s">
        <v>81</v>
      </c>
      <c r="I1146">
        <v>201303</v>
      </c>
      <c r="J1146" t="str">
        <f t="shared" si="142"/>
        <v>2013</v>
      </c>
      <c r="K1146" s="2">
        <v>7.0000000000000007E-2</v>
      </c>
      <c r="L1146">
        <f t="shared" si="143"/>
        <v>0</v>
      </c>
      <c r="M1146" s="2">
        <f t="shared" si="144"/>
        <v>7.0000000000000007E-2</v>
      </c>
      <c r="N1146">
        <f t="shared" si="145"/>
        <v>0</v>
      </c>
      <c r="O1146">
        <f t="shared" si="146"/>
        <v>7.0000000000000007E-2</v>
      </c>
      <c r="P1146" s="2" t="str">
        <f t="shared" si="147"/>
        <v>5125653 - GHENT UNIT 32013</v>
      </c>
    </row>
    <row r="1147" spans="1:16" x14ac:dyDescent="0.25">
      <c r="A1147" s="1" t="s">
        <v>5</v>
      </c>
      <c r="B1147" s="1" t="s">
        <v>55</v>
      </c>
      <c r="C1147" s="1" t="s">
        <v>8</v>
      </c>
      <c r="D1147" s="5" t="str">
        <f t="shared" si="141"/>
        <v>512</v>
      </c>
      <c r="E1147" s="1" t="s">
        <v>58</v>
      </c>
      <c r="F1147" s="1" t="s">
        <v>81</v>
      </c>
      <c r="I1147">
        <v>201308</v>
      </c>
      <c r="J1147" t="str">
        <f t="shared" si="142"/>
        <v>2013</v>
      </c>
      <c r="K1147" s="2">
        <v>364.49</v>
      </c>
      <c r="L1147">
        <f t="shared" si="143"/>
        <v>0</v>
      </c>
      <c r="M1147" s="2">
        <f t="shared" si="144"/>
        <v>364.49</v>
      </c>
      <c r="N1147">
        <f t="shared" si="145"/>
        <v>0</v>
      </c>
      <c r="O1147">
        <f t="shared" si="146"/>
        <v>364.49</v>
      </c>
      <c r="P1147" s="2" t="str">
        <f t="shared" si="147"/>
        <v>5125653 - GHENT UNIT 32013</v>
      </c>
    </row>
    <row r="1148" spans="1:16" x14ac:dyDescent="0.25">
      <c r="A1148" s="1" t="s">
        <v>5</v>
      </c>
      <c r="B1148" s="1" t="s">
        <v>55</v>
      </c>
      <c r="C1148" s="1" t="s">
        <v>8</v>
      </c>
      <c r="D1148" s="5" t="str">
        <f t="shared" si="141"/>
        <v>512</v>
      </c>
      <c r="E1148" s="1" t="s">
        <v>58</v>
      </c>
      <c r="F1148" s="1" t="s">
        <v>81</v>
      </c>
      <c r="I1148">
        <v>201309</v>
      </c>
      <c r="J1148" t="str">
        <f t="shared" si="142"/>
        <v>2013</v>
      </c>
      <c r="K1148" s="2">
        <v>3354.38</v>
      </c>
      <c r="L1148">
        <f t="shared" si="143"/>
        <v>0</v>
      </c>
      <c r="M1148" s="2">
        <f t="shared" si="144"/>
        <v>3354.38</v>
      </c>
      <c r="N1148">
        <f t="shared" si="145"/>
        <v>0</v>
      </c>
      <c r="O1148">
        <f t="shared" si="146"/>
        <v>3354.38</v>
      </c>
      <c r="P1148" s="2" t="str">
        <f t="shared" si="147"/>
        <v>5125653 - GHENT UNIT 32013</v>
      </c>
    </row>
    <row r="1149" spans="1:16" x14ac:dyDescent="0.25">
      <c r="A1149" s="1" t="s">
        <v>5</v>
      </c>
      <c r="B1149" s="1" t="s">
        <v>55</v>
      </c>
      <c r="C1149" s="1" t="s">
        <v>8</v>
      </c>
      <c r="D1149" s="5" t="str">
        <f t="shared" si="141"/>
        <v>512</v>
      </c>
      <c r="E1149" s="1" t="s">
        <v>58</v>
      </c>
      <c r="F1149" s="1" t="s">
        <v>81</v>
      </c>
      <c r="I1149">
        <v>201310</v>
      </c>
      <c r="J1149" t="str">
        <f t="shared" si="142"/>
        <v>2013</v>
      </c>
      <c r="K1149" s="2">
        <v>21010.34</v>
      </c>
      <c r="L1149">
        <f t="shared" si="143"/>
        <v>0</v>
      </c>
      <c r="M1149" s="2">
        <f t="shared" si="144"/>
        <v>21010.34</v>
      </c>
      <c r="N1149">
        <f t="shared" si="145"/>
        <v>0</v>
      </c>
      <c r="O1149">
        <f t="shared" si="146"/>
        <v>21010.34</v>
      </c>
      <c r="P1149" s="2" t="str">
        <f t="shared" si="147"/>
        <v>5125653 - GHENT UNIT 32013</v>
      </c>
    </row>
    <row r="1150" spans="1:16" x14ac:dyDescent="0.25">
      <c r="A1150" s="1" t="s">
        <v>5</v>
      </c>
      <c r="B1150" s="1" t="s">
        <v>55</v>
      </c>
      <c r="C1150" s="1" t="s">
        <v>8</v>
      </c>
      <c r="D1150" s="5" t="str">
        <f t="shared" si="141"/>
        <v>512</v>
      </c>
      <c r="E1150" s="1" t="s">
        <v>58</v>
      </c>
      <c r="F1150" s="1" t="s">
        <v>81</v>
      </c>
      <c r="I1150">
        <v>201311</v>
      </c>
      <c r="J1150" t="str">
        <f t="shared" si="142"/>
        <v>2013</v>
      </c>
      <c r="K1150" s="2">
        <v>25352.6</v>
      </c>
      <c r="L1150">
        <f t="shared" si="143"/>
        <v>0</v>
      </c>
      <c r="M1150" s="2">
        <f t="shared" si="144"/>
        <v>25352.6</v>
      </c>
      <c r="N1150">
        <f t="shared" si="145"/>
        <v>0</v>
      </c>
      <c r="O1150">
        <f t="shared" si="146"/>
        <v>25352.6</v>
      </c>
      <c r="P1150" s="2" t="str">
        <f t="shared" si="147"/>
        <v>5125653 - GHENT UNIT 32013</v>
      </c>
    </row>
    <row r="1151" spans="1:16" x14ac:dyDescent="0.25">
      <c r="A1151" s="1" t="s">
        <v>5</v>
      </c>
      <c r="B1151" s="1" t="s">
        <v>55</v>
      </c>
      <c r="C1151" s="1" t="s">
        <v>8</v>
      </c>
      <c r="D1151" s="5" t="str">
        <f t="shared" si="141"/>
        <v>512</v>
      </c>
      <c r="E1151" s="1" t="s">
        <v>58</v>
      </c>
      <c r="F1151" s="1" t="s">
        <v>81</v>
      </c>
      <c r="I1151">
        <v>201403</v>
      </c>
      <c r="J1151" t="str">
        <f t="shared" si="142"/>
        <v>2014</v>
      </c>
      <c r="K1151" s="2">
        <v>5925.68</v>
      </c>
      <c r="L1151">
        <f t="shared" si="143"/>
        <v>0</v>
      </c>
      <c r="M1151" s="2">
        <f t="shared" si="144"/>
        <v>5925.68</v>
      </c>
      <c r="N1151">
        <f t="shared" si="145"/>
        <v>0</v>
      </c>
      <c r="O1151">
        <f t="shared" si="146"/>
        <v>5925.68</v>
      </c>
      <c r="P1151" s="2" t="str">
        <f t="shared" si="147"/>
        <v>5125653 - GHENT UNIT 32014</v>
      </c>
    </row>
    <row r="1152" spans="1:16" x14ac:dyDescent="0.25">
      <c r="A1152" s="1" t="s">
        <v>5</v>
      </c>
      <c r="B1152" s="1" t="s">
        <v>55</v>
      </c>
      <c r="C1152" s="1" t="s">
        <v>8</v>
      </c>
      <c r="D1152" s="5" t="str">
        <f t="shared" si="141"/>
        <v>512</v>
      </c>
      <c r="E1152" s="1" t="s">
        <v>58</v>
      </c>
      <c r="F1152" s="1" t="s">
        <v>81</v>
      </c>
      <c r="I1152">
        <v>201404</v>
      </c>
      <c r="J1152" t="str">
        <f t="shared" si="142"/>
        <v>2014</v>
      </c>
      <c r="K1152" s="2">
        <v>331745.62</v>
      </c>
      <c r="L1152">
        <f t="shared" si="143"/>
        <v>0</v>
      </c>
      <c r="M1152" s="2">
        <f t="shared" si="144"/>
        <v>331745.62</v>
      </c>
      <c r="N1152">
        <f t="shared" si="145"/>
        <v>0</v>
      </c>
      <c r="O1152">
        <f t="shared" si="146"/>
        <v>331745.62</v>
      </c>
      <c r="P1152" s="2" t="str">
        <f t="shared" si="147"/>
        <v>5125653 - GHENT UNIT 32014</v>
      </c>
    </row>
    <row r="1153" spans="1:16" x14ac:dyDescent="0.25">
      <c r="A1153" s="1" t="s">
        <v>5</v>
      </c>
      <c r="B1153" s="1" t="s">
        <v>55</v>
      </c>
      <c r="C1153" s="1" t="s">
        <v>8</v>
      </c>
      <c r="D1153" s="5" t="str">
        <f t="shared" si="141"/>
        <v>512</v>
      </c>
      <c r="E1153" s="1" t="s">
        <v>58</v>
      </c>
      <c r="F1153" s="1" t="s">
        <v>81</v>
      </c>
      <c r="I1153">
        <v>201405</v>
      </c>
      <c r="J1153" t="str">
        <f t="shared" si="142"/>
        <v>2014</v>
      </c>
      <c r="K1153" s="2">
        <v>201937.78</v>
      </c>
      <c r="L1153">
        <f t="shared" si="143"/>
        <v>0</v>
      </c>
      <c r="M1153" s="2">
        <f t="shared" si="144"/>
        <v>201937.78</v>
      </c>
      <c r="N1153">
        <f t="shared" si="145"/>
        <v>0</v>
      </c>
      <c r="O1153">
        <f t="shared" si="146"/>
        <v>201937.78</v>
      </c>
      <c r="P1153" s="2" t="str">
        <f t="shared" si="147"/>
        <v>5125653 - GHENT UNIT 32014</v>
      </c>
    </row>
    <row r="1154" spans="1:16" x14ac:dyDescent="0.25">
      <c r="A1154" s="1" t="s">
        <v>5</v>
      </c>
      <c r="B1154" s="1" t="s">
        <v>55</v>
      </c>
      <c r="C1154" s="1" t="s">
        <v>8</v>
      </c>
      <c r="D1154" s="5" t="str">
        <f t="shared" si="141"/>
        <v>512</v>
      </c>
      <c r="E1154" s="1" t="s">
        <v>58</v>
      </c>
      <c r="F1154" s="1" t="s">
        <v>81</v>
      </c>
      <c r="I1154">
        <v>201406</v>
      </c>
      <c r="J1154" t="str">
        <f t="shared" si="142"/>
        <v>2014</v>
      </c>
      <c r="K1154" s="2">
        <v>21931.95</v>
      </c>
      <c r="L1154">
        <f t="shared" si="143"/>
        <v>0</v>
      </c>
      <c r="M1154" s="2">
        <f t="shared" si="144"/>
        <v>21931.95</v>
      </c>
      <c r="N1154">
        <f t="shared" si="145"/>
        <v>0</v>
      </c>
      <c r="O1154">
        <f t="shared" si="146"/>
        <v>21931.95</v>
      </c>
      <c r="P1154" s="2" t="str">
        <f t="shared" si="147"/>
        <v>5125653 - GHENT UNIT 32014</v>
      </c>
    </row>
    <row r="1155" spans="1:16" x14ac:dyDescent="0.25">
      <c r="A1155" s="1" t="s">
        <v>5</v>
      </c>
      <c r="B1155" s="1" t="s">
        <v>55</v>
      </c>
      <c r="C1155" s="1" t="s">
        <v>8</v>
      </c>
      <c r="D1155" s="5" t="str">
        <f t="shared" si="141"/>
        <v>512</v>
      </c>
      <c r="E1155" s="1" t="s">
        <v>58</v>
      </c>
      <c r="F1155" s="1" t="s">
        <v>81</v>
      </c>
      <c r="I1155">
        <v>201407</v>
      </c>
      <c r="J1155" t="str">
        <f t="shared" si="142"/>
        <v>2014</v>
      </c>
      <c r="K1155" s="2">
        <v>2084.64</v>
      </c>
      <c r="L1155">
        <f t="shared" si="143"/>
        <v>0</v>
      </c>
      <c r="M1155" s="2">
        <f t="shared" si="144"/>
        <v>2084.64</v>
      </c>
      <c r="N1155">
        <f t="shared" si="145"/>
        <v>0</v>
      </c>
      <c r="O1155">
        <f t="shared" si="146"/>
        <v>2084.64</v>
      </c>
      <c r="P1155" s="2" t="str">
        <f t="shared" si="147"/>
        <v>5125653 - GHENT UNIT 32014</v>
      </c>
    </row>
    <row r="1156" spans="1:16" x14ac:dyDescent="0.25">
      <c r="A1156" s="1" t="s">
        <v>5</v>
      </c>
      <c r="B1156" s="1" t="s">
        <v>55</v>
      </c>
      <c r="C1156" s="1" t="s">
        <v>8</v>
      </c>
      <c r="D1156" s="5" t="str">
        <f t="shared" si="141"/>
        <v>512</v>
      </c>
      <c r="E1156" s="1" t="s">
        <v>58</v>
      </c>
      <c r="F1156" s="1" t="s">
        <v>81</v>
      </c>
      <c r="I1156">
        <v>201507</v>
      </c>
      <c r="J1156" t="str">
        <f t="shared" si="142"/>
        <v>2015</v>
      </c>
      <c r="K1156" s="2">
        <v>392.25</v>
      </c>
      <c r="L1156">
        <f t="shared" si="143"/>
        <v>0</v>
      </c>
      <c r="M1156" s="2">
        <f t="shared" si="144"/>
        <v>392.25</v>
      </c>
      <c r="N1156">
        <f t="shared" si="145"/>
        <v>0</v>
      </c>
      <c r="O1156">
        <f t="shared" si="146"/>
        <v>392.25</v>
      </c>
      <c r="P1156" s="2" t="str">
        <f t="shared" si="147"/>
        <v>5125653 - GHENT UNIT 32015</v>
      </c>
    </row>
    <row r="1157" spans="1:16" x14ac:dyDescent="0.25">
      <c r="A1157" s="1" t="s">
        <v>5</v>
      </c>
      <c r="B1157" s="1" t="s">
        <v>55</v>
      </c>
      <c r="C1157" s="1" t="s">
        <v>8</v>
      </c>
      <c r="D1157" s="5" t="str">
        <f t="shared" si="141"/>
        <v>512</v>
      </c>
      <c r="E1157" s="1" t="s">
        <v>58</v>
      </c>
      <c r="F1157" s="1" t="s">
        <v>81</v>
      </c>
      <c r="I1157">
        <v>201508</v>
      </c>
      <c r="J1157" t="str">
        <f t="shared" si="142"/>
        <v>2015</v>
      </c>
      <c r="K1157" s="2">
        <v>97.31</v>
      </c>
      <c r="L1157">
        <f t="shared" si="143"/>
        <v>0</v>
      </c>
      <c r="M1157" s="2">
        <f t="shared" si="144"/>
        <v>97.31</v>
      </c>
      <c r="N1157">
        <f t="shared" si="145"/>
        <v>0</v>
      </c>
      <c r="O1157">
        <f t="shared" si="146"/>
        <v>97.31</v>
      </c>
      <c r="P1157" s="2" t="str">
        <f t="shared" si="147"/>
        <v>5125653 - GHENT UNIT 32015</v>
      </c>
    </row>
    <row r="1158" spans="1:16" x14ac:dyDescent="0.25">
      <c r="A1158" s="1" t="s">
        <v>5</v>
      </c>
      <c r="B1158" s="1" t="s">
        <v>55</v>
      </c>
      <c r="C1158" s="1" t="s">
        <v>8</v>
      </c>
      <c r="D1158" s="5" t="str">
        <f t="shared" si="141"/>
        <v>512</v>
      </c>
      <c r="E1158" s="1" t="s">
        <v>58</v>
      </c>
      <c r="F1158" s="1" t="s">
        <v>81</v>
      </c>
      <c r="I1158">
        <v>201509</v>
      </c>
      <c r="J1158" t="str">
        <f t="shared" si="142"/>
        <v>2015</v>
      </c>
      <c r="K1158" s="2">
        <v>4110.54</v>
      </c>
      <c r="L1158">
        <f t="shared" si="143"/>
        <v>0</v>
      </c>
      <c r="M1158" s="2">
        <f t="shared" si="144"/>
        <v>4110.54</v>
      </c>
      <c r="N1158">
        <f t="shared" si="145"/>
        <v>0</v>
      </c>
      <c r="O1158">
        <f t="shared" si="146"/>
        <v>4110.54</v>
      </c>
      <c r="P1158" s="2" t="str">
        <f t="shared" si="147"/>
        <v>5125653 - GHENT UNIT 32015</v>
      </c>
    </row>
    <row r="1159" spans="1:16" x14ac:dyDescent="0.25">
      <c r="A1159" s="1" t="s">
        <v>5</v>
      </c>
      <c r="B1159" s="1" t="s">
        <v>55</v>
      </c>
      <c r="C1159" s="1" t="s">
        <v>8</v>
      </c>
      <c r="D1159" s="5" t="str">
        <f t="shared" si="141"/>
        <v>512</v>
      </c>
      <c r="E1159" s="1" t="s">
        <v>58</v>
      </c>
      <c r="F1159" s="1" t="s">
        <v>81</v>
      </c>
      <c r="I1159">
        <v>201510</v>
      </c>
      <c r="J1159" t="str">
        <f t="shared" si="142"/>
        <v>2015</v>
      </c>
      <c r="K1159" s="2">
        <v>28357.52</v>
      </c>
      <c r="L1159">
        <f t="shared" si="143"/>
        <v>0</v>
      </c>
      <c r="M1159" s="2">
        <f t="shared" si="144"/>
        <v>28357.52</v>
      </c>
      <c r="N1159">
        <f t="shared" si="145"/>
        <v>0</v>
      </c>
      <c r="O1159">
        <f t="shared" si="146"/>
        <v>28357.52</v>
      </c>
      <c r="P1159" s="2" t="str">
        <f t="shared" si="147"/>
        <v>5125653 - GHENT UNIT 32015</v>
      </c>
    </row>
    <row r="1160" spans="1:16" x14ac:dyDescent="0.25">
      <c r="A1160" s="1" t="s">
        <v>5</v>
      </c>
      <c r="B1160" s="1" t="s">
        <v>55</v>
      </c>
      <c r="C1160" s="1" t="s">
        <v>8</v>
      </c>
      <c r="D1160" s="5" t="str">
        <f t="shared" si="141"/>
        <v>512</v>
      </c>
      <c r="E1160" s="1" t="s">
        <v>58</v>
      </c>
      <c r="F1160" s="1" t="s">
        <v>81</v>
      </c>
      <c r="I1160">
        <v>201511</v>
      </c>
      <c r="J1160" t="str">
        <f t="shared" si="142"/>
        <v>2015</v>
      </c>
      <c r="K1160" s="2">
        <v>7094.57</v>
      </c>
      <c r="L1160">
        <f t="shared" si="143"/>
        <v>0</v>
      </c>
      <c r="M1160" s="2">
        <f t="shared" si="144"/>
        <v>7094.57</v>
      </c>
      <c r="N1160">
        <f t="shared" si="145"/>
        <v>0</v>
      </c>
      <c r="O1160">
        <f t="shared" si="146"/>
        <v>7094.57</v>
      </c>
      <c r="P1160" s="2" t="str">
        <f t="shared" si="147"/>
        <v>5125653 - GHENT UNIT 32015</v>
      </c>
    </row>
    <row r="1161" spans="1:16" x14ac:dyDescent="0.25">
      <c r="A1161" s="1" t="s">
        <v>5</v>
      </c>
      <c r="B1161" s="1" t="s">
        <v>55</v>
      </c>
      <c r="C1161" s="1" t="s">
        <v>8</v>
      </c>
      <c r="D1161" s="5" t="str">
        <f t="shared" si="141"/>
        <v>512</v>
      </c>
      <c r="E1161" s="1" t="s">
        <v>58</v>
      </c>
      <c r="F1161" s="1" t="s">
        <v>81</v>
      </c>
      <c r="I1161">
        <v>201512</v>
      </c>
      <c r="J1161" t="str">
        <f t="shared" si="142"/>
        <v>2015</v>
      </c>
      <c r="K1161" s="2">
        <v>1113</v>
      </c>
      <c r="L1161">
        <f t="shared" si="143"/>
        <v>0</v>
      </c>
      <c r="M1161" s="2">
        <f t="shared" si="144"/>
        <v>1113</v>
      </c>
      <c r="N1161">
        <f t="shared" si="145"/>
        <v>0</v>
      </c>
      <c r="O1161">
        <f t="shared" si="146"/>
        <v>1113</v>
      </c>
      <c r="P1161" s="2" t="str">
        <f t="shared" si="147"/>
        <v>5125653 - GHENT UNIT 32015</v>
      </c>
    </row>
    <row r="1162" spans="1:16" x14ac:dyDescent="0.25">
      <c r="A1162" s="1" t="s">
        <v>5</v>
      </c>
      <c r="B1162" s="1" t="s">
        <v>55</v>
      </c>
      <c r="C1162" s="1" t="s">
        <v>8</v>
      </c>
      <c r="D1162" s="5" t="str">
        <f t="shared" si="141"/>
        <v>512</v>
      </c>
      <c r="E1162" s="1" t="s">
        <v>58</v>
      </c>
      <c r="F1162" s="1" t="s">
        <v>81</v>
      </c>
      <c r="I1162">
        <v>201605</v>
      </c>
      <c r="J1162" t="str">
        <f t="shared" si="142"/>
        <v>2016</v>
      </c>
      <c r="K1162" s="2">
        <v>125322.36</v>
      </c>
      <c r="L1162">
        <f t="shared" si="143"/>
        <v>0</v>
      </c>
      <c r="M1162" s="2">
        <f t="shared" si="144"/>
        <v>125322.36</v>
      </c>
      <c r="N1162">
        <f t="shared" si="145"/>
        <v>0</v>
      </c>
      <c r="O1162">
        <f t="shared" si="146"/>
        <v>125322.36</v>
      </c>
      <c r="P1162" s="2" t="str">
        <f t="shared" si="147"/>
        <v>5125653 - GHENT UNIT 32016</v>
      </c>
    </row>
    <row r="1163" spans="1:16" x14ac:dyDescent="0.25">
      <c r="A1163" s="1" t="s">
        <v>5</v>
      </c>
      <c r="B1163" s="1" t="s">
        <v>55</v>
      </c>
      <c r="C1163" s="1" t="s">
        <v>8</v>
      </c>
      <c r="D1163" s="5" t="str">
        <f t="shared" si="141"/>
        <v>512</v>
      </c>
      <c r="E1163" s="1" t="s">
        <v>58</v>
      </c>
      <c r="F1163" s="1" t="s">
        <v>81</v>
      </c>
      <c r="I1163">
        <v>201606</v>
      </c>
      <c r="J1163" t="str">
        <f t="shared" si="142"/>
        <v>2016</v>
      </c>
      <c r="K1163" s="2">
        <v>-960.66</v>
      </c>
      <c r="L1163">
        <f t="shared" si="143"/>
        <v>0</v>
      </c>
      <c r="M1163" s="2">
        <f t="shared" si="144"/>
        <v>-960.66</v>
      </c>
      <c r="N1163">
        <f t="shared" si="145"/>
        <v>0</v>
      </c>
      <c r="O1163">
        <f t="shared" si="146"/>
        <v>-960.66</v>
      </c>
      <c r="P1163" s="2" t="str">
        <f t="shared" si="147"/>
        <v>5125653 - GHENT UNIT 32016</v>
      </c>
    </row>
    <row r="1164" spans="1:16" x14ac:dyDescent="0.25">
      <c r="A1164" s="1" t="s">
        <v>5</v>
      </c>
      <c r="B1164" s="1" t="s">
        <v>55</v>
      </c>
      <c r="C1164" s="1" t="s">
        <v>8</v>
      </c>
      <c r="D1164" s="5" t="str">
        <f t="shared" si="141"/>
        <v>512</v>
      </c>
      <c r="E1164" s="1" t="s">
        <v>58</v>
      </c>
      <c r="F1164" s="1" t="s">
        <v>81</v>
      </c>
      <c r="I1164">
        <v>201607</v>
      </c>
      <c r="J1164" t="str">
        <f t="shared" si="142"/>
        <v>2016</v>
      </c>
      <c r="K1164" s="2">
        <v>-71.819999999999993</v>
      </c>
      <c r="L1164">
        <f t="shared" si="143"/>
        <v>0</v>
      </c>
      <c r="M1164" s="2">
        <f t="shared" si="144"/>
        <v>-71.819999999999993</v>
      </c>
      <c r="N1164">
        <f t="shared" si="145"/>
        <v>0</v>
      </c>
      <c r="O1164">
        <f t="shared" si="146"/>
        <v>-71.819999999999993</v>
      </c>
      <c r="P1164" s="2" t="str">
        <f t="shared" si="147"/>
        <v>5125653 - GHENT UNIT 32016</v>
      </c>
    </row>
    <row r="1165" spans="1:16" x14ac:dyDescent="0.25">
      <c r="A1165" s="1" t="s">
        <v>5</v>
      </c>
      <c r="B1165" s="1" t="s">
        <v>55</v>
      </c>
      <c r="C1165" s="1" t="s">
        <v>8</v>
      </c>
      <c r="D1165" s="5" t="str">
        <f t="shared" si="141"/>
        <v>512</v>
      </c>
      <c r="E1165" s="1" t="s">
        <v>58</v>
      </c>
      <c r="F1165" s="1" t="s">
        <v>81</v>
      </c>
      <c r="I1165">
        <v>201609</v>
      </c>
      <c r="J1165" t="str">
        <f t="shared" si="142"/>
        <v>2016</v>
      </c>
      <c r="K1165" s="2">
        <v>4218.7299999999996</v>
      </c>
      <c r="L1165">
        <f t="shared" si="143"/>
        <v>0</v>
      </c>
      <c r="M1165" s="2">
        <f t="shared" si="144"/>
        <v>4218.7299999999996</v>
      </c>
      <c r="N1165">
        <f t="shared" si="145"/>
        <v>0</v>
      </c>
      <c r="O1165">
        <f t="shared" si="146"/>
        <v>4218.7299999999996</v>
      </c>
      <c r="P1165" s="2" t="str">
        <f t="shared" si="147"/>
        <v>5125653 - GHENT UNIT 32016</v>
      </c>
    </row>
    <row r="1166" spans="1:16" x14ac:dyDescent="0.25">
      <c r="A1166" s="1" t="s">
        <v>5</v>
      </c>
      <c r="B1166" s="1" t="s">
        <v>55</v>
      </c>
      <c r="C1166" s="1" t="s">
        <v>8</v>
      </c>
      <c r="D1166" s="5" t="str">
        <f t="shared" si="141"/>
        <v>512</v>
      </c>
      <c r="E1166" s="1" t="s">
        <v>58</v>
      </c>
      <c r="F1166" s="1" t="s">
        <v>81</v>
      </c>
      <c r="I1166">
        <v>201610</v>
      </c>
      <c r="J1166" t="str">
        <f t="shared" si="142"/>
        <v>2016</v>
      </c>
      <c r="K1166" s="2">
        <v>33483.74</v>
      </c>
      <c r="L1166">
        <f>+K1189*0.5</f>
        <v>19445.650000000001</v>
      </c>
      <c r="M1166" s="2">
        <f t="shared" si="144"/>
        <v>52929.39</v>
      </c>
      <c r="N1166">
        <f t="shared" si="145"/>
        <v>0</v>
      </c>
      <c r="O1166">
        <f t="shared" si="146"/>
        <v>52929.39</v>
      </c>
      <c r="P1166" s="2" t="str">
        <f t="shared" si="147"/>
        <v>5125653 - GHENT UNIT 32016</v>
      </c>
    </row>
    <row r="1167" spans="1:16" x14ac:dyDescent="0.25">
      <c r="A1167" s="1" t="s">
        <v>5</v>
      </c>
      <c r="B1167" s="1" t="s">
        <v>55</v>
      </c>
      <c r="C1167" s="1" t="s">
        <v>8</v>
      </c>
      <c r="D1167" s="5" t="str">
        <f t="shared" si="141"/>
        <v>512</v>
      </c>
      <c r="E1167" s="1" t="s">
        <v>58</v>
      </c>
      <c r="F1167" s="1" t="s">
        <v>81</v>
      </c>
      <c r="I1167">
        <v>201611</v>
      </c>
      <c r="J1167" t="str">
        <f t="shared" si="142"/>
        <v>2016</v>
      </c>
      <c r="K1167" s="2">
        <v>67088.67</v>
      </c>
      <c r="L1167">
        <f>+K1190*0.5</f>
        <v>-1850</v>
      </c>
      <c r="M1167" s="2">
        <f t="shared" si="144"/>
        <v>65238.67</v>
      </c>
      <c r="N1167">
        <f t="shared" si="145"/>
        <v>0</v>
      </c>
      <c r="O1167">
        <f t="shared" si="146"/>
        <v>65238.67</v>
      </c>
      <c r="P1167" s="2" t="str">
        <f t="shared" si="147"/>
        <v>5125653 - GHENT UNIT 32016</v>
      </c>
    </row>
    <row r="1168" spans="1:16" x14ac:dyDescent="0.25">
      <c r="A1168" s="1" t="s">
        <v>5</v>
      </c>
      <c r="B1168" s="1" t="s">
        <v>55</v>
      </c>
      <c r="C1168" s="1" t="s">
        <v>8</v>
      </c>
      <c r="D1168" s="5" t="str">
        <f t="shared" si="141"/>
        <v>512</v>
      </c>
      <c r="E1168" s="1" t="s">
        <v>59</v>
      </c>
      <c r="F1168" s="1" t="s">
        <v>81</v>
      </c>
      <c r="I1168">
        <v>201303</v>
      </c>
      <c r="J1168" t="str">
        <f t="shared" si="142"/>
        <v>2013</v>
      </c>
      <c r="K1168" s="2">
        <v>7.0000000000000007E-2</v>
      </c>
      <c r="L1168">
        <f t="shared" si="143"/>
        <v>0</v>
      </c>
      <c r="M1168" s="2">
        <f t="shared" si="144"/>
        <v>7.0000000000000007E-2</v>
      </c>
      <c r="N1168">
        <f t="shared" si="145"/>
        <v>0</v>
      </c>
      <c r="O1168">
        <f t="shared" si="146"/>
        <v>7.0000000000000007E-2</v>
      </c>
      <c r="P1168" s="2" t="str">
        <f t="shared" si="147"/>
        <v>5125654 - GHENT UNIT 42013</v>
      </c>
    </row>
    <row r="1169" spans="1:16" x14ac:dyDescent="0.25">
      <c r="A1169" s="1" t="s">
        <v>5</v>
      </c>
      <c r="B1169" s="1" t="s">
        <v>55</v>
      </c>
      <c r="C1169" s="1" t="s">
        <v>8</v>
      </c>
      <c r="D1169" s="5" t="str">
        <f t="shared" si="141"/>
        <v>512</v>
      </c>
      <c r="E1169" s="1" t="s">
        <v>59</v>
      </c>
      <c r="F1169" s="1" t="s">
        <v>81</v>
      </c>
      <c r="I1169">
        <v>201309</v>
      </c>
      <c r="J1169" t="str">
        <f t="shared" si="142"/>
        <v>2013</v>
      </c>
      <c r="K1169" s="2">
        <v>35745.11</v>
      </c>
      <c r="L1169">
        <f t="shared" si="143"/>
        <v>0</v>
      </c>
      <c r="M1169" s="2">
        <f t="shared" si="144"/>
        <v>35745.11</v>
      </c>
      <c r="N1169">
        <f t="shared" si="145"/>
        <v>0</v>
      </c>
      <c r="O1169">
        <f t="shared" si="146"/>
        <v>35745.11</v>
      </c>
      <c r="P1169" s="2" t="str">
        <f t="shared" si="147"/>
        <v>5125654 - GHENT UNIT 42013</v>
      </c>
    </row>
    <row r="1170" spans="1:16" x14ac:dyDescent="0.25">
      <c r="A1170" s="1" t="s">
        <v>5</v>
      </c>
      <c r="B1170" s="1" t="s">
        <v>55</v>
      </c>
      <c r="C1170" s="1" t="s">
        <v>8</v>
      </c>
      <c r="D1170" s="5" t="str">
        <f t="shared" si="141"/>
        <v>512</v>
      </c>
      <c r="E1170" s="1" t="s">
        <v>59</v>
      </c>
      <c r="F1170" s="1" t="s">
        <v>81</v>
      </c>
      <c r="I1170">
        <v>201310</v>
      </c>
      <c r="J1170" t="str">
        <f t="shared" si="142"/>
        <v>2013</v>
      </c>
      <c r="K1170" s="2">
        <v>276552.33</v>
      </c>
      <c r="L1170">
        <f t="shared" si="143"/>
        <v>0</v>
      </c>
      <c r="M1170" s="2">
        <f t="shared" si="144"/>
        <v>276552.33</v>
      </c>
      <c r="N1170">
        <f t="shared" si="145"/>
        <v>0</v>
      </c>
      <c r="O1170">
        <f t="shared" si="146"/>
        <v>276552.33</v>
      </c>
      <c r="P1170" s="2" t="str">
        <f t="shared" si="147"/>
        <v>5125654 - GHENT UNIT 42013</v>
      </c>
    </row>
    <row r="1171" spans="1:16" x14ac:dyDescent="0.25">
      <c r="A1171" s="1" t="s">
        <v>5</v>
      </c>
      <c r="B1171" s="1" t="s">
        <v>55</v>
      </c>
      <c r="C1171" s="1" t="s">
        <v>8</v>
      </c>
      <c r="D1171" s="5" t="str">
        <f t="shared" si="141"/>
        <v>512</v>
      </c>
      <c r="E1171" s="1" t="s">
        <v>59</v>
      </c>
      <c r="F1171" s="1" t="s">
        <v>81</v>
      </c>
      <c r="I1171">
        <v>201311</v>
      </c>
      <c r="J1171" t="str">
        <f t="shared" si="142"/>
        <v>2013</v>
      </c>
      <c r="K1171" s="2">
        <v>4698.3599999999997</v>
      </c>
      <c r="L1171">
        <f t="shared" si="143"/>
        <v>0</v>
      </c>
      <c r="M1171" s="2">
        <f t="shared" si="144"/>
        <v>4698.3599999999997</v>
      </c>
      <c r="N1171">
        <f t="shared" si="145"/>
        <v>0</v>
      </c>
      <c r="O1171">
        <f t="shared" si="146"/>
        <v>4698.3599999999997</v>
      </c>
      <c r="P1171" s="2" t="str">
        <f t="shared" si="147"/>
        <v>5125654 - GHENT UNIT 42013</v>
      </c>
    </row>
    <row r="1172" spans="1:16" x14ac:dyDescent="0.25">
      <c r="A1172" s="1" t="s">
        <v>5</v>
      </c>
      <c r="B1172" s="1" t="s">
        <v>55</v>
      </c>
      <c r="C1172" s="1" t="s">
        <v>8</v>
      </c>
      <c r="D1172" s="5" t="str">
        <f t="shared" si="141"/>
        <v>512</v>
      </c>
      <c r="E1172" s="1" t="s">
        <v>59</v>
      </c>
      <c r="F1172" s="1" t="s">
        <v>81</v>
      </c>
      <c r="I1172">
        <v>201312</v>
      </c>
      <c r="J1172" t="str">
        <f t="shared" si="142"/>
        <v>2013</v>
      </c>
      <c r="K1172" s="2">
        <v>511.92</v>
      </c>
      <c r="L1172">
        <f t="shared" si="143"/>
        <v>0</v>
      </c>
      <c r="M1172" s="2">
        <f t="shared" si="144"/>
        <v>511.92</v>
      </c>
      <c r="N1172">
        <f t="shared" si="145"/>
        <v>0</v>
      </c>
      <c r="O1172">
        <f t="shared" si="146"/>
        <v>511.92</v>
      </c>
      <c r="P1172" s="2" t="str">
        <f t="shared" si="147"/>
        <v>5125654 - GHENT UNIT 42013</v>
      </c>
    </row>
    <row r="1173" spans="1:16" x14ac:dyDescent="0.25">
      <c r="A1173" s="1" t="s">
        <v>5</v>
      </c>
      <c r="B1173" s="1" t="s">
        <v>55</v>
      </c>
      <c r="C1173" s="1" t="s">
        <v>8</v>
      </c>
      <c r="D1173" s="5" t="str">
        <f t="shared" si="141"/>
        <v>512</v>
      </c>
      <c r="E1173" s="1" t="s">
        <v>59</v>
      </c>
      <c r="F1173" s="1" t="s">
        <v>81</v>
      </c>
      <c r="I1173">
        <v>201401</v>
      </c>
      <c r="J1173" t="str">
        <f t="shared" si="142"/>
        <v>2014</v>
      </c>
      <c r="K1173" s="2">
        <v>-2.56</v>
      </c>
      <c r="L1173">
        <f t="shared" si="143"/>
        <v>0</v>
      </c>
      <c r="M1173" s="2">
        <f t="shared" si="144"/>
        <v>-2.56</v>
      </c>
      <c r="N1173">
        <f t="shared" si="145"/>
        <v>0</v>
      </c>
      <c r="O1173">
        <f t="shared" si="146"/>
        <v>-2.56</v>
      </c>
      <c r="P1173" s="2" t="str">
        <f t="shared" si="147"/>
        <v>5125654 - GHENT UNIT 42014</v>
      </c>
    </row>
    <row r="1174" spans="1:16" x14ac:dyDescent="0.25">
      <c r="A1174" s="1" t="s">
        <v>5</v>
      </c>
      <c r="B1174" s="1" t="s">
        <v>55</v>
      </c>
      <c r="C1174" s="1" t="s">
        <v>8</v>
      </c>
      <c r="D1174" s="5" t="str">
        <f t="shared" si="141"/>
        <v>512</v>
      </c>
      <c r="E1174" s="1" t="s">
        <v>59</v>
      </c>
      <c r="F1174" s="1" t="s">
        <v>81</v>
      </c>
      <c r="I1174">
        <v>201403</v>
      </c>
      <c r="J1174" t="str">
        <f t="shared" si="142"/>
        <v>2014</v>
      </c>
      <c r="K1174" s="2">
        <v>-315.35000000000002</v>
      </c>
      <c r="L1174">
        <f t="shared" si="143"/>
        <v>0</v>
      </c>
      <c r="M1174" s="2">
        <f t="shared" si="144"/>
        <v>-315.35000000000002</v>
      </c>
      <c r="N1174">
        <f t="shared" si="145"/>
        <v>0</v>
      </c>
      <c r="O1174">
        <f t="shared" si="146"/>
        <v>-315.35000000000002</v>
      </c>
      <c r="P1174" s="2" t="str">
        <f t="shared" si="147"/>
        <v>5125654 - GHENT UNIT 42014</v>
      </c>
    </row>
    <row r="1175" spans="1:16" x14ac:dyDescent="0.25">
      <c r="A1175" s="1" t="s">
        <v>5</v>
      </c>
      <c r="B1175" s="1" t="s">
        <v>55</v>
      </c>
      <c r="C1175" s="1" t="s">
        <v>8</v>
      </c>
      <c r="D1175" s="5" t="str">
        <f t="shared" si="141"/>
        <v>512</v>
      </c>
      <c r="E1175" s="1" t="s">
        <v>59</v>
      </c>
      <c r="F1175" s="1" t="s">
        <v>81</v>
      </c>
      <c r="I1175">
        <v>201407</v>
      </c>
      <c r="J1175" t="str">
        <f t="shared" si="142"/>
        <v>2014</v>
      </c>
      <c r="K1175" s="2">
        <v>80211.539999999994</v>
      </c>
      <c r="L1175">
        <f t="shared" si="143"/>
        <v>0</v>
      </c>
      <c r="M1175" s="2">
        <f t="shared" si="144"/>
        <v>80211.539999999994</v>
      </c>
      <c r="N1175">
        <f t="shared" si="145"/>
        <v>0</v>
      </c>
      <c r="O1175">
        <f t="shared" si="146"/>
        <v>80211.539999999994</v>
      </c>
      <c r="P1175" s="2" t="str">
        <f t="shared" si="147"/>
        <v>5125654 - GHENT UNIT 42014</v>
      </c>
    </row>
    <row r="1176" spans="1:16" x14ac:dyDescent="0.25">
      <c r="A1176" s="1" t="s">
        <v>5</v>
      </c>
      <c r="B1176" s="1" t="s">
        <v>55</v>
      </c>
      <c r="C1176" s="1" t="s">
        <v>8</v>
      </c>
      <c r="D1176" s="5" t="str">
        <f t="shared" si="141"/>
        <v>512</v>
      </c>
      <c r="E1176" s="1" t="s">
        <v>59</v>
      </c>
      <c r="F1176" s="1" t="s">
        <v>81</v>
      </c>
      <c r="I1176">
        <v>201408</v>
      </c>
      <c r="J1176" t="str">
        <f t="shared" si="142"/>
        <v>2014</v>
      </c>
      <c r="K1176" s="2">
        <v>7276.17</v>
      </c>
      <c r="L1176">
        <f t="shared" si="143"/>
        <v>0</v>
      </c>
      <c r="M1176" s="2">
        <f t="shared" si="144"/>
        <v>7276.17</v>
      </c>
      <c r="N1176">
        <f t="shared" si="145"/>
        <v>0</v>
      </c>
      <c r="O1176">
        <f t="shared" si="146"/>
        <v>7276.17</v>
      </c>
      <c r="P1176" s="2" t="str">
        <f t="shared" si="147"/>
        <v>5125654 - GHENT UNIT 42014</v>
      </c>
    </row>
    <row r="1177" spans="1:16" x14ac:dyDescent="0.25">
      <c r="A1177" s="1" t="s">
        <v>5</v>
      </c>
      <c r="B1177" s="1" t="s">
        <v>55</v>
      </c>
      <c r="C1177" s="1" t="s">
        <v>8</v>
      </c>
      <c r="D1177" s="5" t="str">
        <f t="shared" si="141"/>
        <v>512</v>
      </c>
      <c r="E1177" s="1" t="s">
        <v>59</v>
      </c>
      <c r="F1177" s="1" t="s">
        <v>81</v>
      </c>
      <c r="I1177">
        <v>201409</v>
      </c>
      <c r="J1177" t="str">
        <f t="shared" si="142"/>
        <v>2014</v>
      </c>
      <c r="K1177" s="2">
        <v>95.24</v>
      </c>
      <c r="L1177">
        <f t="shared" si="143"/>
        <v>0</v>
      </c>
      <c r="M1177" s="2">
        <f t="shared" si="144"/>
        <v>95.24</v>
      </c>
      <c r="N1177">
        <f t="shared" si="145"/>
        <v>0</v>
      </c>
      <c r="O1177">
        <f t="shared" si="146"/>
        <v>95.24</v>
      </c>
      <c r="P1177" s="2" t="str">
        <f t="shared" si="147"/>
        <v>5125654 - GHENT UNIT 42014</v>
      </c>
    </row>
    <row r="1178" spans="1:16" x14ac:dyDescent="0.25">
      <c r="A1178" s="1" t="s">
        <v>5</v>
      </c>
      <c r="B1178" s="1" t="s">
        <v>55</v>
      </c>
      <c r="C1178" s="1" t="s">
        <v>8</v>
      </c>
      <c r="D1178" s="5" t="str">
        <f t="shared" si="141"/>
        <v>512</v>
      </c>
      <c r="E1178" s="1" t="s">
        <v>59</v>
      </c>
      <c r="F1178" s="1" t="s">
        <v>81</v>
      </c>
      <c r="I1178">
        <v>201410</v>
      </c>
      <c r="J1178" t="str">
        <f t="shared" si="142"/>
        <v>2014</v>
      </c>
      <c r="K1178" s="2">
        <v>194974.52</v>
      </c>
      <c r="L1178">
        <f t="shared" si="143"/>
        <v>0</v>
      </c>
      <c r="M1178" s="2">
        <f t="shared" si="144"/>
        <v>194974.52</v>
      </c>
      <c r="N1178">
        <f t="shared" si="145"/>
        <v>0</v>
      </c>
      <c r="O1178">
        <f t="shared" si="146"/>
        <v>194974.52</v>
      </c>
      <c r="P1178" s="2" t="str">
        <f t="shared" si="147"/>
        <v>5125654 - GHENT UNIT 42014</v>
      </c>
    </row>
    <row r="1179" spans="1:16" x14ac:dyDescent="0.25">
      <c r="A1179" s="1" t="s">
        <v>5</v>
      </c>
      <c r="B1179" s="1" t="s">
        <v>55</v>
      </c>
      <c r="C1179" s="1" t="s">
        <v>8</v>
      </c>
      <c r="D1179" s="5" t="str">
        <f t="shared" si="141"/>
        <v>512</v>
      </c>
      <c r="E1179" s="1" t="s">
        <v>59</v>
      </c>
      <c r="F1179" s="1" t="s">
        <v>81</v>
      </c>
      <c r="I1179">
        <v>201411</v>
      </c>
      <c r="J1179" t="str">
        <f t="shared" si="142"/>
        <v>2014</v>
      </c>
      <c r="K1179" s="2">
        <v>59138.94</v>
      </c>
      <c r="L1179">
        <f t="shared" si="143"/>
        <v>0</v>
      </c>
      <c r="M1179" s="2">
        <f t="shared" si="144"/>
        <v>59138.94</v>
      </c>
      <c r="N1179">
        <f t="shared" si="145"/>
        <v>0</v>
      </c>
      <c r="O1179">
        <f t="shared" si="146"/>
        <v>59138.94</v>
      </c>
      <c r="P1179" s="2" t="str">
        <f t="shared" si="147"/>
        <v>5125654 - GHENT UNIT 42014</v>
      </c>
    </row>
    <row r="1180" spans="1:16" x14ac:dyDescent="0.25">
      <c r="A1180" s="1" t="s">
        <v>5</v>
      </c>
      <c r="B1180" s="1" t="s">
        <v>55</v>
      </c>
      <c r="C1180" s="1" t="s">
        <v>8</v>
      </c>
      <c r="D1180" s="5" t="str">
        <f t="shared" si="141"/>
        <v>512</v>
      </c>
      <c r="E1180" s="1" t="s">
        <v>59</v>
      </c>
      <c r="F1180" s="1" t="s">
        <v>81</v>
      </c>
      <c r="I1180">
        <v>201412</v>
      </c>
      <c r="J1180" t="str">
        <f t="shared" si="142"/>
        <v>2014</v>
      </c>
      <c r="K1180" s="2">
        <v>33505.29</v>
      </c>
      <c r="L1180">
        <f t="shared" si="143"/>
        <v>0</v>
      </c>
      <c r="M1180" s="2">
        <f t="shared" si="144"/>
        <v>33505.29</v>
      </c>
      <c r="N1180">
        <f t="shared" si="145"/>
        <v>0</v>
      </c>
      <c r="O1180">
        <f t="shared" si="146"/>
        <v>33505.29</v>
      </c>
      <c r="P1180" s="2" t="str">
        <f t="shared" si="147"/>
        <v>5125654 - GHENT UNIT 42014</v>
      </c>
    </row>
    <row r="1181" spans="1:16" x14ac:dyDescent="0.25">
      <c r="A1181" s="1" t="s">
        <v>5</v>
      </c>
      <c r="B1181" s="1" t="s">
        <v>55</v>
      </c>
      <c r="C1181" s="1" t="s">
        <v>8</v>
      </c>
      <c r="D1181" s="5" t="str">
        <f t="shared" si="141"/>
        <v>512</v>
      </c>
      <c r="E1181" s="1" t="s">
        <v>59</v>
      </c>
      <c r="F1181" s="1" t="s">
        <v>81</v>
      </c>
      <c r="I1181">
        <v>201501</v>
      </c>
      <c r="J1181" t="str">
        <f t="shared" si="142"/>
        <v>2015</v>
      </c>
      <c r="K1181" s="2">
        <v>15405.13</v>
      </c>
      <c r="L1181">
        <f t="shared" si="143"/>
        <v>0</v>
      </c>
      <c r="M1181" s="2">
        <f t="shared" si="144"/>
        <v>15405.13</v>
      </c>
      <c r="N1181">
        <f t="shared" si="145"/>
        <v>0</v>
      </c>
      <c r="O1181">
        <f t="shared" si="146"/>
        <v>15405.13</v>
      </c>
      <c r="P1181" s="2" t="str">
        <f t="shared" si="147"/>
        <v>5125654 - GHENT UNIT 42015</v>
      </c>
    </row>
    <row r="1182" spans="1:16" x14ac:dyDescent="0.25">
      <c r="A1182" s="1" t="s">
        <v>5</v>
      </c>
      <c r="B1182" s="1" t="s">
        <v>55</v>
      </c>
      <c r="C1182" s="1" t="s">
        <v>8</v>
      </c>
      <c r="D1182" s="5" t="str">
        <f t="shared" si="141"/>
        <v>512</v>
      </c>
      <c r="E1182" s="1" t="s">
        <v>59</v>
      </c>
      <c r="F1182" s="1" t="s">
        <v>81</v>
      </c>
      <c r="I1182">
        <v>201502</v>
      </c>
      <c r="J1182" t="str">
        <f t="shared" si="142"/>
        <v>2015</v>
      </c>
      <c r="K1182" s="2">
        <v>5000</v>
      </c>
      <c r="L1182">
        <f t="shared" si="143"/>
        <v>0</v>
      </c>
      <c r="M1182" s="2">
        <f t="shared" si="144"/>
        <v>5000</v>
      </c>
      <c r="N1182">
        <f t="shared" si="145"/>
        <v>0</v>
      </c>
      <c r="O1182">
        <f t="shared" si="146"/>
        <v>5000</v>
      </c>
      <c r="P1182" s="2" t="str">
        <f t="shared" si="147"/>
        <v>5125654 - GHENT UNIT 42015</v>
      </c>
    </row>
    <row r="1183" spans="1:16" x14ac:dyDescent="0.25">
      <c r="A1183" s="1" t="s">
        <v>5</v>
      </c>
      <c r="B1183" s="1" t="s">
        <v>55</v>
      </c>
      <c r="C1183" s="1" t="s">
        <v>8</v>
      </c>
      <c r="D1183" s="5" t="str">
        <f t="shared" si="141"/>
        <v>512</v>
      </c>
      <c r="E1183" s="1" t="s">
        <v>59</v>
      </c>
      <c r="F1183" s="1" t="s">
        <v>81</v>
      </c>
      <c r="I1183">
        <v>201503</v>
      </c>
      <c r="J1183" t="str">
        <f t="shared" si="142"/>
        <v>2015</v>
      </c>
      <c r="K1183" s="2">
        <v>-20000</v>
      </c>
      <c r="L1183">
        <f t="shared" si="143"/>
        <v>0</v>
      </c>
      <c r="M1183" s="2">
        <f t="shared" si="144"/>
        <v>-20000</v>
      </c>
      <c r="N1183">
        <f t="shared" si="145"/>
        <v>0</v>
      </c>
      <c r="O1183">
        <f t="shared" si="146"/>
        <v>-20000</v>
      </c>
      <c r="P1183" s="2" t="str">
        <f t="shared" si="147"/>
        <v>5125654 - GHENT UNIT 42015</v>
      </c>
    </row>
    <row r="1184" spans="1:16" x14ac:dyDescent="0.25">
      <c r="A1184" s="1" t="s">
        <v>5</v>
      </c>
      <c r="B1184" s="1" t="s">
        <v>55</v>
      </c>
      <c r="C1184" s="1" t="s">
        <v>8</v>
      </c>
      <c r="D1184" s="5" t="str">
        <f t="shared" si="141"/>
        <v>512</v>
      </c>
      <c r="E1184" s="1" t="s">
        <v>59</v>
      </c>
      <c r="F1184" s="1" t="s">
        <v>81</v>
      </c>
      <c r="I1184">
        <v>201603</v>
      </c>
      <c r="J1184" t="str">
        <f t="shared" si="142"/>
        <v>2016</v>
      </c>
      <c r="K1184" s="2">
        <v>1146.1400000000001</v>
      </c>
      <c r="L1184">
        <f t="shared" si="143"/>
        <v>0</v>
      </c>
      <c r="M1184" s="2">
        <f t="shared" si="144"/>
        <v>1146.1400000000001</v>
      </c>
      <c r="N1184">
        <f t="shared" si="145"/>
        <v>0</v>
      </c>
      <c r="O1184">
        <f t="shared" si="146"/>
        <v>1146.1400000000001</v>
      </c>
      <c r="P1184" s="2" t="str">
        <f t="shared" si="147"/>
        <v>5125654 - GHENT UNIT 42016</v>
      </c>
    </row>
    <row r="1185" spans="1:16" x14ac:dyDescent="0.25">
      <c r="A1185" s="1" t="s">
        <v>5</v>
      </c>
      <c r="B1185" s="1" t="s">
        <v>55</v>
      </c>
      <c r="C1185" s="1" t="s">
        <v>8</v>
      </c>
      <c r="D1185" s="5" t="str">
        <f t="shared" si="141"/>
        <v>512</v>
      </c>
      <c r="E1185" s="1" t="s">
        <v>59</v>
      </c>
      <c r="F1185" s="1" t="s">
        <v>81</v>
      </c>
      <c r="I1185">
        <v>201604</v>
      </c>
      <c r="J1185" t="str">
        <f t="shared" si="142"/>
        <v>2016</v>
      </c>
      <c r="K1185" s="2">
        <v>76954.820000000007</v>
      </c>
      <c r="L1185">
        <f t="shared" si="143"/>
        <v>0</v>
      </c>
      <c r="M1185" s="2">
        <f t="shared" si="144"/>
        <v>76954.820000000007</v>
      </c>
      <c r="N1185">
        <f t="shared" si="145"/>
        <v>0</v>
      </c>
      <c r="O1185">
        <f t="shared" si="146"/>
        <v>76954.820000000007</v>
      </c>
      <c r="P1185" s="2" t="str">
        <f t="shared" si="147"/>
        <v>5125654 - GHENT UNIT 42016</v>
      </c>
    </row>
    <row r="1186" spans="1:16" x14ac:dyDescent="0.25">
      <c r="A1186" s="1" t="s">
        <v>5</v>
      </c>
      <c r="B1186" s="1" t="s">
        <v>55</v>
      </c>
      <c r="C1186" s="1" t="s">
        <v>8</v>
      </c>
      <c r="D1186" s="5" t="str">
        <f t="shared" si="141"/>
        <v>512</v>
      </c>
      <c r="E1186" s="1" t="s">
        <v>59</v>
      </c>
      <c r="F1186" s="1" t="s">
        <v>81</v>
      </c>
      <c r="I1186">
        <v>201605</v>
      </c>
      <c r="J1186" t="str">
        <f t="shared" si="142"/>
        <v>2016</v>
      </c>
      <c r="K1186" s="2">
        <v>3838.9</v>
      </c>
      <c r="L1186">
        <f t="shared" si="143"/>
        <v>0</v>
      </c>
      <c r="M1186" s="2">
        <f t="shared" si="144"/>
        <v>3838.9</v>
      </c>
      <c r="N1186">
        <f t="shared" si="145"/>
        <v>0</v>
      </c>
      <c r="O1186">
        <f t="shared" si="146"/>
        <v>3838.9</v>
      </c>
      <c r="P1186" s="2" t="str">
        <f t="shared" si="147"/>
        <v>5125654 - GHENT UNIT 42016</v>
      </c>
    </row>
    <row r="1187" spans="1:16" x14ac:dyDescent="0.25">
      <c r="A1187" s="1" t="s">
        <v>5</v>
      </c>
      <c r="B1187" s="1" t="s">
        <v>55</v>
      </c>
      <c r="C1187" s="1" t="s">
        <v>8</v>
      </c>
      <c r="D1187" s="5" t="str">
        <f t="shared" si="141"/>
        <v>512</v>
      </c>
      <c r="E1187" s="1" t="s">
        <v>62</v>
      </c>
      <c r="F1187" s="1" t="s">
        <v>81</v>
      </c>
      <c r="I1187">
        <v>201204</v>
      </c>
      <c r="J1187" t="str">
        <f t="shared" si="142"/>
        <v>2012</v>
      </c>
      <c r="K1187" s="2">
        <v>109.89</v>
      </c>
      <c r="L1187" s="2">
        <f>-K1187</f>
        <v>-109.89</v>
      </c>
      <c r="M1187" s="2">
        <f t="shared" si="144"/>
        <v>0</v>
      </c>
      <c r="N1187">
        <f t="shared" si="145"/>
        <v>0</v>
      </c>
      <c r="O1187">
        <f t="shared" si="146"/>
        <v>0</v>
      </c>
      <c r="P1187" s="2" t="str">
        <f t="shared" si="147"/>
        <v>5125657 - GHENT COMMON2012</v>
      </c>
    </row>
    <row r="1188" spans="1:16" x14ac:dyDescent="0.25">
      <c r="A1188" s="1" t="s">
        <v>5</v>
      </c>
      <c r="B1188" s="1" t="s">
        <v>55</v>
      </c>
      <c r="C1188" s="1" t="s">
        <v>8</v>
      </c>
      <c r="D1188" s="5" t="str">
        <f t="shared" si="141"/>
        <v>512</v>
      </c>
      <c r="E1188" s="1" t="s">
        <v>62</v>
      </c>
      <c r="F1188" s="1" t="s">
        <v>81</v>
      </c>
      <c r="I1188">
        <v>201205</v>
      </c>
      <c r="J1188" t="str">
        <f t="shared" si="142"/>
        <v>2012</v>
      </c>
      <c r="K1188" s="2">
        <v>173</v>
      </c>
      <c r="L1188" s="2">
        <f>-K1188</f>
        <v>-173</v>
      </c>
      <c r="M1188" s="2">
        <f t="shared" si="144"/>
        <v>0</v>
      </c>
      <c r="N1188">
        <f t="shared" si="145"/>
        <v>0</v>
      </c>
      <c r="O1188">
        <f t="shared" si="146"/>
        <v>0</v>
      </c>
      <c r="P1188" s="2" t="str">
        <f t="shared" si="147"/>
        <v>5125657 - GHENT COMMON2012</v>
      </c>
    </row>
    <row r="1189" spans="1:16" x14ac:dyDescent="0.25">
      <c r="A1189" s="1" t="s">
        <v>5</v>
      </c>
      <c r="B1189" s="1" t="s">
        <v>55</v>
      </c>
      <c r="C1189" s="1" t="s">
        <v>8</v>
      </c>
      <c r="D1189" s="5" t="str">
        <f t="shared" si="141"/>
        <v>512</v>
      </c>
      <c r="E1189" s="1" t="s">
        <v>62</v>
      </c>
      <c r="F1189" s="1" t="s">
        <v>81</v>
      </c>
      <c r="I1189">
        <v>201610</v>
      </c>
      <c r="J1189" t="str">
        <f t="shared" si="142"/>
        <v>2016</v>
      </c>
      <c r="K1189" s="2">
        <v>38891.300000000003</v>
      </c>
      <c r="L1189" s="2">
        <f>-K1189</f>
        <v>-38891.300000000003</v>
      </c>
      <c r="M1189" s="2">
        <f t="shared" si="144"/>
        <v>0</v>
      </c>
      <c r="N1189">
        <f t="shared" si="145"/>
        <v>0</v>
      </c>
      <c r="O1189">
        <f t="shared" si="146"/>
        <v>0</v>
      </c>
      <c r="P1189" s="2" t="str">
        <f t="shared" si="147"/>
        <v>5125657 - GHENT COMMON2016</v>
      </c>
    </row>
    <row r="1190" spans="1:16" x14ac:dyDescent="0.25">
      <c r="A1190" s="1" t="s">
        <v>5</v>
      </c>
      <c r="B1190" s="1" t="s">
        <v>55</v>
      </c>
      <c r="C1190" s="1" t="s">
        <v>8</v>
      </c>
      <c r="D1190" s="5" t="str">
        <f t="shared" si="141"/>
        <v>512</v>
      </c>
      <c r="E1190" s="1" t="s">
        <v>62</v>
      </c>
      <c r="F1190" s="1" t="s">
        <v>81</v>
      </c>
      <c r="I1190">
        <v>201611</v>
      </c>
      <c r="J1190" t="str">
        <f t="shared" si="142"/>
        <v>2016</v>
      </c>
      <c r="K1190" s="2">
        <v>-3700</v>
      </c>
      <c r="L1190" s="2">
        <f>-K1190</f>
        <v>3700</v>
      </c>
      <c r="M1190" s="2">
        <f t="shared" si="144"/>
        <v>0</v>
      </c>
      <c r="N1190">
        <f t="shared" si="145"/>
        <v>0</v>
      </c>
      <c r="O1190">
        <f t="shared" si="146"/>
        <v>0</v>
      </c>
      <c r="P1190" s="2" t="str">
        <f t="shared" si="147"/>
        <v>5125657 - GHENT COMMON2016</v>
      </c>
    </row>
    <row r="1191" spans="1:16" x14ac:dyDescent="0.25">
      <c r="A1191" s="1" t="s">
        <v>5</v>
      </c>
      <c r="B1191" s="1" t="s">
        <v>55</v>
      </c>
      <c r="C1191" s="1" t="s">
        <v>28</v>
      </c>
      <c r="D1191" s="5" t="str">
        <f t="shared" si="141"/>
        <v>512</v>
      </c>
      <c r="E1191" s="1" t="s">
        <v>56</v>
      </c>
      <c r="F1191" s="1" t="s">
        <v>81</v>
      </c>
      <c r="I1191">
        <v>201201</v>
      </c>
      <c r="J1191" t="str">
        <f t="shared" si="142"/>
        <v>2012</v>
      </c>
      <c r="K1191" s="2">
        <v>2938.27</v>
      </c>
      <c r="L1191">
        <f t="shared" si="143"/>
        <v>0</v>
      </c>
      <c r="M1191" s="2">
        <f t="shared" si="144"/>
        <v>2938.27</v>
      </c>
      <c r="N1191">
        <f t="shared" si="145"/>
        <v>0</v>
      </c>
      <c r="O1191">
        <f t="shared" si="146"/>
        <v>2938.27</v>
      </c>
      <c r="P1191" s="2" t="str">
        <f t="shared" si="147"/>
        <v>5125651 - GHENT UNIT 12012</v>
      </c>
    </row>
    <row r="1192" spans="1:16" x14ac:dyDescent="0.25">
      <c r="A1192" s="1" t="s">
        <v>5</v>
      </c>
      <c r="B1192" s="1" t="s">
        <v>55</v>
      </c>
      <c r="C1192" s="1" t="s">
        <v>28</v>
      </c>
      <c r="D1192" s="5" t="str">
        <f t="shared" si="141"/>
        <v>512</v>
      </c>
      <c r="E1192" s="1" t="s">
        <v>56</v>
      </c>
      <c r="F1192" s="1" t="s">
        <v>81</v>
      </c>
      <c r="I1192">
        <v>201202</v>
      </c>
      <c r="J1192" t="str">
        <f t="shared" si="142"/>
        <v>2012</v>
      </c>
      <c r="K1192" s="2">
        <v>63708.31</v>
      </c>
      <c r="L1192">
        <f t="shared" si="143"/>
        <v>0</v>
      </c>
      <c r="M1192" s="2">
        <f t="shared" si="144"/>
        <v>63708.31</v>
      </c>
      <c r="N1192">
        <f t="shared" si="145"/>
        <v>0</v>
      </c>
      <c r="O1192">
        <f t="shared" si="146"/>
        <v>63708.31</v>
      </c>
      <c r="P1192" s="2" t="str">
        <f t="shared" si="147"/>
        <v>5125651 - GHENT UNIT 12012</v>
      </c>
    </row>
    <row r="1193" spans="1:16" x14ac:dyDescent="0.25">
      <c r="A1193" s="1" t="s">
        <v>5</v>
      </c>
      <c r="B1193" s="1" t="s">
        <v>55</v>
      </c>
      <c r="C1193" s="1" t="s">
        <v>28</v>
      </c>
      <c r="D1193" s="5" t="str">
        <f t="shared" si="141"/>
        <v>512</v>
      </c>
      <c r="E1193" s="1" t="s">
        <v>56</v>
      </c>
      <c r="F1193" s="1" t="s">
        <v>81</v>
      </c>
      <c r="I1193">
        <v>201203</v>
      </c>
      <c r="J1193" t="str">
        <f t="shared" si="142"/>
        <v>2012</v>
      </c>
      <c r="K1193" s="2">
        <v>22647.32</v>
      </c>
      <c r="L1193">
        <f t="shared" si="143"/>
        <v>0</v>
      </c>
      <c r="M1193" s="2">
        <f t="shared" si="144"/>
        <v>22647.32</v>
      </c>
      <c r="N1193">
        <f t="shared" si="145"/>
        <v>0</v>
      </c>
      <c r="O1193">
        <f t="shared" si="146"/>
        <v>22647.32</v>
      </c>
      <c r="P1193" s="2" t="str">
        <f t="shared" si="147"/>
        <v>5125651 - GHENT UNIT 12012</v>
      </c>
    </row>
    <row r="1194" spans="1:16" x14ac:dyDescent="0.25">
      <c r="A1194" s="1" t="s">
        <v>5</v>
      </c>
      <c r="B1194" s="1" t="s">
        <v>55</v>
      </c>
      <c r="C1194" s="1" t="s">
        <v>28</v>
      </c>
      <c r="D1194" s="5" t="str">
        <f t="shared" si="141"/>
        <v>512</v>
      </c>
      <c r="E1194" s="1" t="s">
        <v>56</v>
      </c>
      <c r="F1194" s="1" t="s">
        <v>81</v>
      </c>
      <c r="I1194">
        <v>201204</v>
      </c>
      <c r="J1194" t="str">
        <f t="shared" si="142"/>
        <v>2012</v>
      </c>
      <c r="K1194" s="2">
        <v>25857.61</v>
      </c>
      <c r="L1194">
        <f t="shared" si="143"/>
        <v>0</v>
      </c>
      <c r="M1194" s="2">
        <f t="shared" si="144"/>
        <v>25857.61</v>
      </c>
      <c r="N1194">
        <f t="shared" si="145"/>
        <v>0</v>
      </c>
      <c r="O1194">
        <f t="shared" si="146"/>
        <v>25857.61</v>
      </c>
      <c r="P1194" s="2" t="str">
        <f t="shared" si="147"/>
        <v>5125651 - GHENT UNIT 12012</v>
      </c>
    </row>
    <row r="1195" spans="1:16" x14ac:dyDescent="0.25">
      <c r="A1195" s="1" t="s">
        <v>5</v>
      </c>
      <c r="B1195" s="1" t="s">
        <v>55</v>
      </c>
      <c r="C1195" s="1" t="s">
        <v>28</v>
      </c>
      <c r="D1195" s="5" t="str">
        <f t="shared" si="141"/>
        <v>512</v>
      </c>
      <c r="E1195" s="1" t="s">
        <v>56</v>
      </c>
      <c r="F1195" s="1" t="s">
        <v>81</v>
      </c>
      <c r="I1195">
        <v>201206</v>
      </c>
      <c r="J1195" t="str">
        <f t="shared" si="142"/>
        <v>2012</v>
      </c>
      <c r="K1195" s="2">
        <v>1.1499999999999999</v>
      </c>
      <c r="L1195">
        <f t="shared" si="143"/>
        <v>0</v>
      </c>
      <c r="M1195" s="2">
        <f t="shared" si="144"/>
        <v>1.1499999999999999</v>
      </c>
      <c r="N1195">
        <f t="shared" si="145"/>
        <v>0</v>
      </c>
      <c r="O1195">
        <f t="shared" si="146"/>
        <v>1.1499999999999999</v>
      </c>
      <c r="P1195" s="2" t="str">
        <f t="shared" si="147"/>
        <v>5125651 - GHENT UNIT 12012</v>
      </c>
    </row>
    <row r="1196" spans="1:16" x14ac:dyDescent="0.25">
      <c r="A1196" s="1" t="s">
        <v>5</v>
      </c>
      <c r="B1196" s="1" t="s">
        <v>55</v>
      </c>
      <c r="C1196" s="1" t="s">
        <v>28</v>
      </c>
      <c r="D1196" s="5" t="str">
        <f t="shared" si="141"/>
        <v>512</v>
      </c>
      <c r="E1196" s="1" t="s">
        <v>56</v>
      </c>
      <c r="F1196" s="1" t="s">
        <v>81</v>
      </c>
      <c r="I1196">
        <v>201304</v>
      </c>
      <c r="J1196" t="str">
        <f t="shared" si="142"/>
        <v>2013</v>
      </c>
      <c r="K1196" s="2">
        <v>104003.76</v>
      </c>
      <c r="L1196">
        <f t="shared" si="143"/>
        <v>0</v>
      </c>
      <c r="M1196" s="2">
        <f t="shared" si="144"/>
        <v>104003.76</v>
      </c>
      <c r="N1196">
        <f t="shared" si="145"/>
        <v>0</v>
      </c>
      <c r="O1196">
        <f t="shared" si="146"/>
        <v>104003.76</v>
      </c>
      <c r="P1196" s="2" t="str">
        <f t="shared" si="147"/>
        <v>5125651 - GHENT UNIT 12013</v>
      </c>
    </row>
    <row r="1197" spans="1:16" x14ac:dyDescent="0.25">
      <c r="A1197" s="1" t="s">
        <v>5</v>
      </c>
      <c r="B1197" s="1" t="s">
        <v>55</v>
      </c>
      <c r="C1197" s="1" t="s">
        <v>28</v>
      </c>
      <c r="D1197" s="5" t="str">
        <f t="shared" si="141"/>
        <v>512</v>
      </c>
      <c r="E1197" s="1" t="s">
        <v>56</v>
      </c>
      <c r="F1197" s="1" t="s">
        <v>81</v>
      </c>
      <c r="I1197">
        <v>201305</v>
      </c>
      <c r="J1197" t="str">
        <f t="shared" si="142"/>
        <v>2013</v>
      </c>
      <c r="K1197" s="2">
        <v>-877.08</v>
      </c>
      <c r="L1197">
        <f t="shared" si="143"/>
        <v>0</v>
      </c>
      <c r="M1197" s="2">
        <f t="shared" si="144"/>
        <v>-877.08</v>
      </c>
      <c r="N1197">
        <f t="shared" si="145"/>
        <v>0</v>
      </c>
      <c r="O1197">
        <f t="shared" si="146"/>
        <v>-877.08</v>
      </c>
      <c r="P1197" s="2" t="str">
        <f t="shared" si="147"/>
        <v>5125651 - GHENT UNIT 12013</v>
      </c>
    </row>
    <row r="1198" spans="1:16" x14ac:dyDescent="0.25">
      <c r="A1198" s="1" t="s">
        <v>5</v>
      </c>
      <c r="B1198" s="1" t="s">
        <v>55</v>
      </c>
      <c r="C1198" s="1" t="s">
        <v>28</v>
      </c>
      <c r="D1198" s="5" t="str">
        <f t="shared" si="141"/>
        <v>512</v>
      </c>
      <c r="E1198" s="1" t="s">
        <v>56</v>
      </c>
      <c r="F1198" s="1" t="s">
        <v>81</v>
      </c>
      <c r="I1198">
        <v>201403</v>
      </c>
      <c r="J1198" t="str">
        <f t="shared" si="142"/>
        <v>2014</v>
      </c>
      <c r="K1198" s="2">
        <v>23474.44</v>
      </c>
      <c r="L1198">
        <f t="shared" si="143"/>
        <v>0</v>
      </c>
      <c r="M1198" s="2">
        <f t="shared" si="144"/>
        <v>23474.44</v>
      </c>
      <c r="N1198">
        <f t="shared" si="145"/>
        <v>0</v>
      </c>
      <c r="O1198">
        <f t="shared" si="146"/>
        <v>23474.44</v>
      </c>
      <c r="P1198" s="2" t="str">
        <f t="shared" si="147"/>
        <v>5125651 - GHENT UNIT 12014</v>
      </c>
    </row>
    <row r="1199" spans="1:16" x14ac:dyDescent="0.25">
      <c r="A1199" s="1" t="s">
        <v>5</v>
      </c>
      <c r="B1199" s="1" t="s">
        <v>55</v>
      </c>
      <c r="C1199" s="1" t="s">
        <v>28</v>
      </c>
      <c r="D1199" s="5" t="str">
        <f t="shared" si="141"/>
        <v>512</v>
      </c>
      <c r="E1199" s="1" t="s">
        <v>56</v>
      </c>
      <c r="F1199" s="1" t="s">
        <v>81</v>
      </c>
      <c r="I1199">
        <v>201404</v>
      </c>
      <c r="J1199" t="str">
        <f t="shared" si="142"/>
        <v>2014</v>
      </c>
      <c r="K1199" s="2">
        <v>221.74</v>
      </c>
      <c r="L1199">
        <f t="shared" si="143"/>
        <v>0</v>
      </c>
      <c r="M1199" s="2">
        <f t="shared" si="144"/>
        <v>221.74</v>
      </c>
      <c r="N1199">
        <f t="shared" si="145"/>
        <v>0</v>
      </c>
      <c r="O1199">
        <f t="shared" si="146"/>
        <v>221.74</v>
      </c>
      <c r="P1199" s="2" t="str">
        <f t="shared" si="147"/>
        <v>5125651 - GHENT UNIT 12014</v>
      </c>
    </row>
    <row r="1200" spans="1:16" x14ac:dyDescent="0.25">
      <c r="A1200" s="1" t="s">
        <v>5</v>
      </c>
      <c r="B1200" s="1" t="s">
        <v>55</v>
      </c>
      <c r="C1200" s="1" t="s">
        <v>28</v>
      </c>
      <c r="D1200" s="5" t="str">
        <f t="shared" si="141"/>
        <v>512</v>
      </c>
      <c r="E1200" s="1" t="s">
        <v>56</v>
      </c>
      <c r="F1200" s="1" t="s">
        <v>81</v>
      </c>
      <c r="I1200">
        <v>201405</v>
      </c>
      <c r="J1200" t="str">
        <f t="shared" si="142"/>
        <v>2014</v>
      </c>
      <c r="K1200" s="2">
        <v>15104.39</v>
      </c>
      <c r="L1200">
        <f t="shared" si="143"/>
        <v>0</v>
      </c>
      <c r="M1200" s="2">
        <f t="shared" si="144"/>
        <v>15104.39</v>
      </c>
      <c r="N1200">
        <f t="shared" si="145"/>
        <v>0</v>
      </c>
      <c r="O1200">
        <f t="shared" si="146"/>
        <v>15104.39</v>
      </c>
      <c r="P1200" s="2" t="str">
        <f t="shared" si="147"/>
        <v>5125651 - GHENT UNIT 12014</v>
      </c>
    </row>
    <row r="1201" spans="1:16" x14ac:dyDescent="0.25">
      <c r="A1201" s="1" t="s">
        <v>5</v>
      </c>
      <c r="B1201" s="1" t="s">
        <v>55</v>
      </c>
      <c r="C1201" s="1" t="s">
        <v>28</v>
      </c>
      <c r="D1201" s="5" t="str">
        <f t="shared" si="141"/>
        <v>512</v>
      </c>
      <c r="E1201" s="1" t="s">
        <v>56</v>
      </c>
      <c r="F1201" s="1" t="s">
        <v>81</v>
      </c>
      <c r="I1201">
        <v>201407</v>
      </c>
      <c r="J1201" t="str">
        <f t="shared" si="142"/>
        <v>2014</v>
      </c>
      <c r="K1201" s="2">
        <v>2100</v>
      </c>
      <c r="L1201">
        <f t="shared" si="143"/>
        <v>0</v>
      </c>
      <c r="M1201" s="2">
        <f t="shared" si="144"/>
        <v>2100</v>
      </c>
      <c r="N1201">
        <f t="shared" si="145"/>
        <v>0</v>
      </c>
      <c r="O1201">
        <f t="shared" si="146"/>
        <v>2100</v>
      </c>
      <c r="P1201" s="2" t="str">
        <f t="shared" si="147"/>
        <v>5125651 - GHENT UNIT 12014</v>
      </c>
    </row>
    <row r="1202" spans="1:16" x14ac:dyDescent="0.25">
      <c r="A1202" s="1" t="s">
        <v>5</v>
      </c>
      <c r="B1202" s="1" t="s">
        <v>55</v>
      </c>
      <c r="C1202" s="1" t="s">
        <v>28</v>
      </c>
      <c r="D1202" s="5" t="str">
        <f t="shared" si="141"/>
        <v>512</v>
      </c>
      <c r="E1202" s="1" t="s">
        <v>56</v>
      </c>
      <c r="F1202" s="1" t="s">
        <v>81</v>
      </c>
      <c r="I1202">
        <v>201502</v>
      </c>
      <c r="J1202" t="str">
        <f t="shared" si="142"/>
        <v>2015</v>
      </c>
      <c r="K1202" s="2">
        <v>71.23</v>
      </c>
      <c r="L1202">
        <f t="shared" si="143"/>
        <v>0</v>
      </c>
      <c r="M1202" s="2">
        <f t="shared" si="144"/>
        <v>71.23</v>
      </c>
      <c r="N1202">
        <f t="shared" si="145"/>
        <v>0</v>
      </c>
      <c r="O1202">
        <f t="shared" si="146"/>
        <v>71.23</v>
      </c>
      <c r="P1202" s="2" t="str">
        <f t="shared" si="147"/>
        <v>5125651 - GHENT UNIT 12015</v>
      </c>
    </row>
    <row r="1203" spans="1:16" x14ac:dyDescent="0.25">
      <c r="A1203" s="1" t="s">
        <v>5</v>
      </c>
      <c r="B1203" s="1" t="s">
        <v>55</v>
      </c>
      <c r="C1203" s="1" t="s">
        <v>28</v>
      </c>
      <c r="D1203" s="5" t="str">
        <f t="shared" si="141"/>
        <v>512</v>
      </c>
      <c r="E1203" s="1" t="s">
        <v>56</v>
      </c>
      <c r="F1203" s="1" t="s">
        <v>81</v>
      </c>
      <c r="I1203">
        <v>201503</v>
      </c>
      <c r="J1203" t="str">
        <f t="shared" si="142"/>
        <v>2015</v>
      </c>
      <c r="K1203" s="2">
        <v>1511.34</v>
      </c>
      <c r="L1203">
        <f t="shared" si="143"/>
        <v>0</v>
      </c>
      <c r="M1203" s="2">
        <f t="shared" si="144"/>
        <v>1511.34</v>
      </c>
      <c r="N1203">
        <f t="shared" si="145"/>
        <v>0</v>
      </c>
      <c r="O1203">
        <f t="shared" si="146"/>
        <v>1511.34</v>
      </c>
      <c r="P1203" s="2" t="str">
        <f t="shared" si="147"/>
        <v>5125651 - GHENT UNIT 12015</v>
      </c>
    </row>
    <row r="1204" spans="1:16" x14ac:dyDescent="0.25">
      <c r="A1204" s="1" t="s">
        <v>5</v>
      </c>
      <c r="B1204" s="1" t="s">
        <v>55</v>
      </c>
      <c r="C1204" s="1" t="s">
        <v>28</v>
      </c>
      <c r="D1204" s="5" t="str">
        <f t="shared" si="141"/>
        <v>512</v>
      </c>
      <c r="E1204" s="1" t="s">
        <v>56</v>
      </c>
      <c r="F1204" s="1" t="s">
        <v>81</v>
      </c>
      <c r="I1204">
        <v>201504</v>
      </c>
      <c r="J1204" t="str">
        <f t="shared" si="142"/>
        <v>2015</v>
      </c>
      <c r="K1204" s="2">
        <v>7581.35</v>
      </c>
      <c r="L1204">
        <f t="shared" si="143"/>
        <v>0</v>
      </c>
      <c r="M1204" s="2">
        <f t="shared" si="144"/>
        <v>7581.35</v>
      </c>
      <c r="N1204">
        <f t="shared" si="145"/>
        <v>0</v>
      </c>
      <c r="O1204">
        <f t="shared" si="146"/>
        <v>7581.35</v>
      </c>
      <c r="P1204" s="2" t="str">
        <f t="shared" si="147"/>
        <v>5125651 - GHENT UNIT 12015</v>
      </c>
    </row>
    <row r="1205" spans="1:16" x14ac:dyDescent="0.25">
      <c r="A1205" s="1" t="s">
        <v>5</v>
      </c>
      <c r="B1205" s="1" t="s">
        <v>55</v>
      </c>
      <c r="C1205" s="1" t="s">
        <v>28</v>
      </c>
      <c r="D1205" s="5" t="str">
        <f t="shared" si="141"/>
        <v>512</v>
      </c>
      <c r="E1205" s="1" t="s">
        <v>57</v>
      </c>
      <c r="F1205" s="1" t="s">
        <v>81</v>
      </c>
      <c r="I1205">
        <v>201203</v>
      </c>
      <c r="J1205" t="str">
        <f t="shared" si="142"/>
        <v>2012</v>
      </c>
      <c r="K1205" s="2">
        <v>13996.29</v>
      </c>
      <c r="L1205">
        <f t="shared" si="143"/>
        <v>0</v>
      </c>
      <c r="M1205" s="2">
        <f t="shared" si="144"/>
        <v>13996.29</v>
      </c>
      <c r="N1205">
        <f t="shared" si="145"/>
        <v>0</v>
      </c>
      <c r="O1205">
        <f t="shared" si="146"/>
        <v>13996.29</v>
      </c>
      <c r="P1205" s="2" t="str">
        <f t="shared" si="147"/>
        <v>5125652 - GHENT UNIT 22012</v>
      </c>
    </row>
    <row r="1206" spans="1:16" x14ac:dyDescent="0.25">
      <c r="A1206" s="1" t="s">
        <v>5</v>
      </c>
      <c r="B1206" s="1" t="s">
        <v>55</v>
      </c>
      <c r="C1206" s="1" t="s">
        <v>28</v>
      </c>
      <c r="D1206" s="5" t="str">
        <f t="shared" ref="D1206:D1269" si="148">LEFT(C1206,3)</f>
        <v>512</v>
      </c>
      <c r="E1206" s="1" t="s">
        <v>57</v>
      </c>
      <c r="F1206" s="1" t="s">
        <v>81</v>
      </c>
      <c r="I1206">
        <v>201204</v>
      </c>
      <c r="J1206" t="str">
        <f t="shared" ref="J1206:J1269" si="149">LEFT(I1206,4)</f>
        <v>2012</v>
      </c>
      <c r="K1206" s="2">
        <v>58556.4</v>
      </c>
      <c r="L1206">
        <f t="shared" ref="L1206:L1269" si="150">IF(LEFT(E1206,4)="0311",(K1206*-0.25),IF(LEFT(E1206,4)="0321",(K1206*-0.25),0))</f>
        <v>0</v>
      </c>
      <c r="M1206" s="2">
        <f t="shared" ref="M1206:M1269" si="151">+K1206+L1206</f>
        <v>58556.4</v>
      </c>
      <c r="N1206">
        <f t="shared" ref="N1206:N1269" si="152">IF(F1206="LGE",M1206,0)+IF(F1206="Joint",M1206*G1206,0)</f>
        <v>0</v>
      </c>
      <c r="O1206">
        <f t="shared" ref="O1206:O1269" si="153">IF(F1206="KU",M1206,0)+IF(F1206="Joint",M1206*H1206,0)</f>
        <v>58556.4</v>
      </c>
      <c r="P1206" s="2" t="str">
        <f t="shared" ref="P1206:P1269" si="154">D1206&amp;E1206&amp;J1206</f>
        <v>5125652 - GHENT UNIT 22012</v>
      </c>
    </row>
    <row r="1207" spans="1:16" x14ac:dyDescent="0.25">
      <c r="A1207" s="1" t="s">
        <v>5</v>
      </c>
      <c r="B1207" s="1" t="s">
        <v>55</v>
      </c>
      <c r="C1207" s="1" t="s">
        <v>28</v>
      </c>
      <c r="D1207" s="5" t="str">
        <f t="shared" si="148"/>
        <v>512</v>
      </c>
      <c r="E1207" s="1" t="s">
        <v>57</v>
      </c>
      <c r="F1207" s="1" t="s">
        <v>81</v>
      </c>
      <c r="I1207">
        <v>201205</v>
      </c>
      <c r="J1207" t="str">
        <f t="shared" si="149"/>
        <v>2012</v>
      </c>
      <c r="K1207" s="2">
        <v>1417.65</v>
      </c>
      <c r="L1207">
        <f t="shared" si="150"/>
        <v>0</v>
      </c>
      <c r="M1207" s="2">
        <f t="shared" si="151"/>
        <v>1417.65</v>
      </c>
      <c r="N1207">
        <f t="shared" si="152"/>
        <v>0</v>
      </c>
      <c r="O1207">
        <f t="shared" si="153"/>
        <v>1417.65</v>
      </c>
      <c r="P1207" s="2" t="str">
        <f t="shared" si="154"/>
        <v>5125652 - GHENT UNIT 22012</v>
      </c>
    </row>
    <row r="1208" spans="1:16" x14ac:dyDescent="0.25">
      <c r="A1208" s="1" t="s">
        <v>5</v>
      </c>
      <c r="B1208" s="1" t="s">
        <v>55</v>
      </c>
      <c r="C1208" s="1" t="s">
        <v>28</v>
      </c>
      <c r="D1208" s="5" t="str">
        <f t="shared" si="148"/>
        <v>512</v>
      </c>
      <c r="E1208" s="1" t="s">
        <v>57</v>
      </c>
      <c r="F1208" s="1" t="s">
        <v>81</v>
      </c>
      <c r="I1208">
        <v>201206</v>
      </c>
      <c r="J1208" t="str">
        <f t="shared" si="149"/>
        <v>2012</v>
      </c>
      <c r="K1208" s="2">
        <v>0.94</v>
      </c>
      <c r="L1208">
        <f t="shared" si="150"/>
        <v>0</v>
      </c>
      <c r="M1208" s="2">
        <f t="shared" si="151"/>
        <v>0.94</v>
      </c>
      <c r="N1208">
        <f t="shared" si="152"/>
        <v>0</v>
      </c>
      <c r="O1208">
        <f t="shared" si="153"/>
        <v>0.94</v>
      </c>
      <c r="P1208" s="2" t="str">
        <f t="shared" si="154"/>
        <v>5125652 - GHENT UNIT 22012</v>
      </c>
    </row>
    <row r="1209" spans="1:16" x14ac:dyDescent="0.25">
      <c r="A1209" s="1" t="s">
        <v>5</v>
      </c>
      <c r="B1209" s="1" t="s">
        <v>55</v>
      </c>
      <c r="C1209" s="1" t="s">
        <v>28</v>
      </c>
      <c r="D1209" s="5" t="str">
        <f t="shared" si="148"/>
        <v>512</v>
      </c>
      <c r="E1209" s="1" t="s">
        <v>57</v>
      </c>
      <c r="F1209" s="1" t="s">
        <v>81</v>
      </c>
      <c r="I1209">
        <v>201303</v>
      </c>
      <c r="J1209" t="str">
        <f t="shared" si="149"/>
        <v>2013</v>
      </c>
      <c r="K1209" s="2">
        <v>462.22</v>
      </c>
      <c r="L1209">
        <f t="shared" si="150"/>
        <v>0</v>
      </c>
      <c r="M1209" s="2">
        <f t="shared" si="151"/>
        <v>462.22</v>
      </c>
      <c r="N1209">
        <f t="shared" si="152"/>
        <v>0</v>
      </c>
      <c r="O1209">
        <f t="shared" si="153"/>
        <v>462.22</v>
      </c>
      <c r="P1209" s="2" t="str">
        <f t="shared" si="154"/>
        <v>5125652 - GHENT UNIT 22013</v>
      </c>
    </row>
    <row r="1210" spans="1:16" x14ac:dyDescent="0.25">
      <c r="A1210" s="1" t="s">
        <v>5</v>
      </c>
      <c r="B1210" s="1" t="s">
        <v>55</v>
      </c>
      <c r="C1210" s="1" t="s">
        <v>28</v>
      </c>
      <c r="D1210" s="5" t="str">
        <f t="shared" si="148"/>
        <v>512</v>
      </c>
      <c r="E1210" s="1" t="s">
        <v>57</v>
      </c>
      <c r="F1210" s="1" t="s">
        <v>81</v>
      </c>
      <c r="I1210">
        <v>201304</v>
      </c>
      <c r="J1210" t="str">
        <f t="shared" si="149"/>
        <v>2013</v>
      </c>
      <c r="K1210" s="2">
        <v>24514.57</v>
      </c>
      <c r="L1210">
        <f t="shared" si="150"/>
        <v>0</v>
      </c>
      <c r="M1210" s="2">
        <f t="shared" si="151"/>
        <v>24514.57</v>
      </c>
      <c r="N1210">
        <f t="shared" si="152"/>
        <v>0</v>
      </c>
      <c r="O1210">
        <f t="shared" si="153"/>
        <v>24514.57</v>
      </c>
      <c r="P1210" s="2" t="str">
        <f t="shared" si="154"/>
        <v>5125652 - GHENT UNIT 22013</v>
      </c>
    </row>
    <row r="1211" spans="1:16" x14ac:dyDescent="0.25">
      <c r="A1211" s="1" t="s">
        <v>5</v>
      </c>
      <c r="B1211" s="1" t="s">
        <v>55</v>
      </c>
      <c r="C1211" s="1" t="s">
        <v>28</v>
      </c>
      <c r="D1211" s="5" t="str">
        <f t="shared" si="148"/>
        <v>512</v>
      </c>
      <c r="E1211" s="1" t="s">
        <v>57</v>
      </c>
      <c r="F1211" s="1" t="s">
        <v>81</v>
      </c>
      <c r="I1211">
        <v>201305</v>
      </c>
      <c r="J1211" t="str">
        <f t="shared" si="149"/>
        <v>2013</v>
      </c>
      <c r="K1211" s="2">
        <v>-1578.45</v>
      </c>
      <c r="L1211">
        <f t="shared" si="150"/>
        <v>0</v>
      </c>
      <c r="M1211" s="2">
        <f t="shared" si="151"/>
        <v>-1578.45</v>
      </c>
      <c r="N1211">
        <f t="shared" si="152"/>
        <v>0</v>
      </c>
      <c r="O1211">
        <f t="shared" si="153"/>
        <v>-1578.45</v>
      </c>
      <c r="P1211" s="2" t="str">
        <f t="shared" si="154"/>
        <v>5125652 - GHENT UNIT 22013</v>
      </c>
    </row>
    <row r="1212" spans="1:16" x14ac:dyDescent="0.25">
      <c r="A1212" s="1" t="s">
        <v>5</v>
      </c>
      <c r="B1212" s="1" t="s">
        <v>55</v>
      </c>
      <c r="C1212" s="1" t="s">
        <v>28</v>
      </c>
      <c r="D1212" s="5" t="str">
        <f t="shared" si="148"/>
        <v>512</v>
      </c>
      <c r="E1212" s="1" t="s">
        <v>57</v>
      </c>
      <c r="F1212" s="1" t="s">
        <v>81</v>
      </c>
      <c r="I1212">
        <v>201401</v>
      </c>
      <c r="J1212" t="str">
        <f t="shared" si="149"/>
        <v>2014</v>
      </c>
      <c r="K1212" s="2">
        <v>162.94999999999999</v>
      </c>
      <c r="L1212">
        <f t="shared" si="150"/>
        <v>0</v>
      </c>
      <c r="M1212" s="2">
        <f t="shared" si="151"/>
        <v>162.94999999999999</v>
      </c>
      <c r="N1212">
        <f t="shared" si="152"/>
        <v>0</v>
      </c>
      <c r="O1212">
        <f t="shared" si="153"/>
        <v>162.94999999999999</v>
      </c>
      <c r="P1212" s="2" t="str">
        <f t="shared" si="154"/>
        <v>5125652 - GHENT UNIT 22014</v>
      </c>
    </row>
    <row r="1213" spans="1:16" x14ac:dyDescent="0.25">
      <c r="A1213" s="1" t="s">
        <v>5</v>
      </c>
      <c r="B1213" s="1" t="s">
        <v>55</v>
      </c>
      <c r="C1213" s="1" t="s">
        <v>28</v>
      </c>
      <c r="D1213" s="5" t="str">
        <f t="shared" si="148"/>
        <v>512</v>
      </c>
      <c r="E1213" s="1" t="s">
        <v>57</v>
      </c>
      <c r="F1213" s="1" t="s">
        <v>81</v>
      </c>
      <c r="I1213">
        <v>201402</v>
      </c>
      <c r="J1213" t="str">
        <f t="shared" si="149"/>
        <v>2014</v>
      </c>
      <c r="K1213" s="2">
        <v>1461.51</v>
      </c>
      <c r="L1213">
        <f t="shared" si="150"/>
        <v>0</v>
      </c>
      <c r="M1213" s="2">
        <f t="shared" si="151"/>
        <v>1461.51</v>
      </c>
      <c r="N1213">
        <f t="shared" si="152"/>
        <v>0</v>
      </c>
      <c r="O1213">
        <f t="shared" si="153"/>
        <v>1461.51</v>
      </c>
      <c r="P1213" s="2" t="str">
        <f t="shared" si="154"/>
        <v>5125652 - GHENT UNIT 22014</v>
      </c>
    </row>
    <row r="1214" spans="1:16" x14ac:dyDescent="0.25">
      <c r="A1214" s="1" t="s">
        <v>5</v>
      </c>
      <c r="B1214" s="1" t="s">
        <v>55</v>
      </c>
      <c r="C1214" s="1" t="s">
        <v>28</v>
      </c>
      <c r="D1214" s="5" t="str">
        <f t="shared" si="148"/>
        <v>512</v>
      </c>
      <c r="E1214" s="1" t="s">
        <v>57</v>
      </c>
      <c r="F1214" s="1" t="s">
        <v>81</v>
      </c>
      <c r="I1214">
        <v>201403</v>
      </c>
      <c r="J1214" t="str">
        <f t="shared" si="149"/>
        <v>2014</v>
      </c>
      <c r="K1214" s="2">
        <v>72377.39</v>
      </c>
      <c r="L1214">
        <f t="shared" si="150"/>
        <v>0</v>
      </c>
      <c r="M1214" s="2">
        <f t="shared" si="151"/>
        <v>72377.39</v>
      </c>
      <c r="N1214">
        <f t="shared" si="152"/>
        <v>0</v>
      </c>
      <c r="O1214">
        <f t="shared" si="153"/>
        <v>72377.39</v>
      </c>
      <c r="P1214" s="2" t="str">
        <f t="shared" si="154"/>
        <v>5125652 - GHENT UNIT 22014</v>
      </c>
    </row>
    <row r="1215" spans="1:16" x14ac:dyDescent="0.25">
      <c r="A1215" s="1" t="s">
        <v>5</v>
      </c>
      <c r="B1215" s="1" t="s">
        <v>55</v>
      </c>
      <c r="C1215" s="1" t="s">
        <v>28</v>
      </c>
      <c r="D1215" s="5" t="str">
        <f t="shared" si="148"/>
        <v>512</v>
      </c>
      <c r="E1215" s="1" t="s">
        <v>57</v>
      </c>
      <c r="F1215" s="1" t="s">
        <v>81</v>
      </c>
      <c r="I1215">
        <v>201404</v>
      </c>
      <c r="J1215" t="str">
        <f t="shared" si="149"/>
        <v>2014</v>
      </c>
      <c r="K1215" s="2">
        <v>-332.89</v>
      </c>
      <c r="L1215">
        <f t="shared" si="150"/>
        <v>0</v>
      </c>
      <c r="M1215" s="2">
        <f t="shared" si="151"/>
        <v>-332.89</v>
      </c>
      <c r="N1215">
        <f t="shared" si="152"/>
        <v>0</v>
      </c>
      <c r="O1215">
        <f t="shared" si="153"/>
        <v>-332.89</v>
      </c>
      <c r="P1215" s="2" t="str">
        <f t="shared" si="154"/>
        <v>5125652 - GHENT UNIT 22014</v>
      </c>
    </row>
    <row r="1216" spans="1:16" x14ac:dyDescent="0.25">
      <c r="A1216" s="1" t="s">
        <v>5</v>
      </c>
      <c r="B1216" s="1" t="s">
        <v>55</v>
      </c>
      <c r="C1216" s="1" t="s">
        <v>28</v>
      </c>
      <c r="D1216" s="5" t="str">
        <f t="shared" si="148"/>
        <v>512</v>
      </c>
      <c r="E1216" s="1" t="s">
        <v>57</v>
      </c>
      <c r="F1216" s="1" t="s">
        <v>81</v>
      </c>
      <c r="I1216">
        <v>201503</v>
      </c>
      <c r="J1216" t="str">
        <f t="shared" si="149"/>
        <v>2015</v>
      </c>
      <c r="K1216" s="2">
        <v>5174.67</v>
      </c>
      <c r="L1216">
        <f t="shared" si="150"/>
        <v>0</v>
      </c>
      <c r="M1216" s="2">
        <f t="shared" si="151"/>
        <v>5174.67</v>
      </c>
      <c r="N1216">
        <f t="shared" si="152"/>
        <v>0</v>
      </c>
      <c r="O1216">
        <f t="shared" si="153"/>
        <v>5174.67</v>
      </c>
      <c r="P1216" s="2" t="str">
        <f t="shared" si="154"/>
        <v>5125652 - GHENT UNIT 22015</v>
      </c>
    </row>
    <row r="1217" spans="1:16" x14ac:dyDescent="0.25">
      <c r="A1217" s="1" t="s">
        <v>5</v>
      </c>
      <c r="B1217" s="1" t="s">
        <v>55</v>
      </c>
      <c r="C1217" s="1" t="s">
        <v>28</v>
      </c>
      <c r="D1217" s="5" t="str">
        <f t="shared" si="148"/>
        <v>512</v>
      </c>
      <c r="E1217" s="1" t="s">
        <v>57</v>
      </c>
      <c r="F1217" s="1" t="s">
        <v>81</v>
      </c>
      <c r="I1217">
        <v>201511</v>
      </c>
      <c r="J1217" t="str">
        <f t="shared" si="149"/>
        <v>2015</v>
      </c>
      <c r="K1217" s="2">
        <v>2058.65</v>
      </c>
      <c r="L1217">
        <f t="shared" si="150"/>
        <v>0</v>
      </c>
      <c r="M1217" s="2">
        <f t="shared" si="151"/>
        <v>2058.65</v>
      </c>
      <c r="N1217">
        <f t="shared" si="152"/>
        <v>0</v>
      </c>
      <c r="O1217">
        <f t="shared" si="153"/>
        <v>2058.65</v>
      </c>
      <c r="P1217" s="2" t="str">
        <f t="shared" si="154"/>
        <v>5125652 - GHENT UNIT 22015</v>
      </c>
    </row>
    <row r="1218" spans="1:16" x14ac:dyDescent="0.25">
      <c r="A1218" s="1" t="s">
        <v>5</v>
      </c>
      <c r="B1218" s="1" t="s">
        <v>55</v>
      </c>
      <c r="C1218" s="1" t="s">
        <v>28</v>
      </c>
      <c r="D1218" s="5" t="str">
        <f t="shared" si="148"/>
        <v>512</v>
      </c>
      <c r="E1218" s="1" t="s">
        <v>58</v>
      </c>
      <c r="F1218" s="1" t="s">
        <v>81</v>
      </c>
      <c r="I1218">
        <v>201203</v>
      </c>
      <c r="J1218" t="str">
        <f t="shared" si="149"/>
        <v>2012</v>
      </c>
      <c r="K1218" s="2">
        <v>25743.77</v>
      </c>
      <c r="L1218">
        <f t="shared" si="150"/>
        <v>0</v>
      </c>
      <c r="M1218" s="2">
        <f t="shared" si="151"/>
        <v>25743.77</v>
      </c>
      <c r="N1218">
        <f t="shared" si="152"/>
        <v>0</v>
      </c>
      <c r="O1218">
        <f t="shared" si="153"/>
        <v>25743.77</v>
      </c>
      <c r="P1218" s="2" t="str">
        <f t="shared" si="154"/>
        <v>5125653 - GHENT UNIT 32012</v>
      </c>
    </row>
    <row r="1219" spans="1:16" x14ac:dyDescent="0.25">
      <c r="A1219" s="1" t="s">
        <v>5</v>
      </c>
      <c r="B1219" s="1" t="s">
        <v>55</v>
      </c>
      <c r="C1219" s="1" t="s">
        <v>28</v>
      </c>
      <c r="D1219" s="5" t="str">
        <f t="shared" si="148"/>
        <v>512</v>
      </c>
      <c r="E1219" s="1" t="s">
        <v>58</v>
      </c>
      <c r="F1219" s="1" t="s">
        <v>81</v>
      </c>
      <c r="I1219">
        <v>201204</v>
      </c>
      <c r="J1219" t="str">
        <f t="shared" si="149"/>
        <v>2012</v>
      </c>
      <c r="K1219" s="2">
        <v>69095.56</v>
      </c>
      <c r="L1219">
        <f t="shared" si="150"/>
        <v>0</v>
      </c>
      <c r="M1219" s="2">
        <f t="shared" si="151"/>
        <v>69095.56</v>
      </c>
      <c r="N1219">
        <f t="shared" si="152"/>
        <v>0</v>
      </c>
      <c r="O1219">
        <f t="shared" si="153"/>
        <v>69095.56</v>
      </c>
      <c r="P1219" s="2" t="str">
        <f t="shared" si="154"/>
        <v>5125653 - GHENT UNIT 32012</v>
      </c>
    </row>
    <row r="1220" spans="1:16" x14ac:dyDescent="0.25">
      <c r="A1220" s="1" t="s">
        <v>5</v>
      </c>
      <c r="B1220" s="1" t="s">
        <v>55</v>
      </c>
      <c r="C1220" s="1" t="s">
        <v>28</v>
      </c>
      <c r="D1220" s="5" t="str">
        <f t="shared" si="148"/>
        <v>512</v>
      </c>
      <c r="E1220" s="1" t="s">
        <v>58</v>
      </c>
      <c r="F1220" s="1" t="s">
        <v>81</v>
      </c>
      <c r="I1220">
        <v>201206</v>
      </c>
      <c r="J1220" t="str">
        <f t="shared" si="149"/>
        <v>2012</v>
      </c>
      <c r="K1220" s="2">
        <v>0.59</v>
      </c>
      <c r="L1220">
        <f t="shared" si="150"/>
        <v>0</v>
      </c>
      <c r="M1220" s="2">
        <f t="shared" si="151"/>
        <v>0.59</v>
      </c>
      <c r="N1220">
        <f t="shared" si="152"/>
        <v>0</v>
      </c>
      <c r="O1220">
        <f t="shared" si="153"/>
        <v>0.59</v>
      </c>
      <c r="P1220" s="2" t="str">
        <f t="shared" si="154"/>
        <v>5125653 - GHENT UNIT 32012</v>
      </c>
    </row>
    <row r="1221" spans="1:16" x14ac:dyDescent="0.25">
      <c r="A1221" s="1" t="s">
        <v>5</v>
      </c>
      <c r="B1221" s="1" t="s">
        <v>55</v>
      </c>
      <c r="C1221" s="1" t="s">
        <v>28</v>
      </c>
      <c r="D1221" s="5" t="str">
        <f t="shared" si="148"/>
        <v>512</v>
      </c>
      <c r="E1221" s="1" t="s">
        <v>58</v>
      </c>
      <c r="F1221" s="1" t="s">
        <v>81</v>
      </c>
      <c r="I1221">
        <v>201310</v>
      </c>
      <c r="J1221" t="str">
        <f t="shared" si="149"/>
        <v>2013</v>
      </c>
      <c r="K1221" s="2">
        <v>34239.519999999997</v>
      </c>
      <c r="L1221">
        <f t="shared" si="150"/>
        <v>0</v>
      </c>
      <c r="M1221" s="2">
        <f t="shared" si="151"/>
        <v>34239.519999999997</v>
      </c>
      <c r="N1221">
        <f t="shared" si="152"/>
        <v>0</v>
      </c>
      <c r="O1221">
        <f t="shared" si="153"/>
        <v>34239.519999999997</v>
      </c>
      <c r="P1221" s="2" t="str">
        <f t="shared" si="154"/>
        <v>5125653 - GHENT UNIT 32013</v>
      </c>
    </row>
    <row r="1222" spans="1:16" x14ac:dyDescent="0.25">
      <c r="A1222" s="1" t="s">
        <v>5</v>
      </c>
      <c r="B1222" s="1" t="s">
        <v>55</v>
      </c>
      <c r="C1222" s="1" t="s">
        <v>28</v>
      </c>
      <c r="D1222" s="5" t="str">
        <f t="shared" si="148"/>
        <v>512</v>
      </c>
      <c r="E1222" s="1" t="s">
        <v>58</v>
      </c>
      <c r="F1222" s="1" t="s">
        <v>81</v>
      </c>
      <c r="I1222">
        <v>201311</v>
      </c>
      <c r="J1222" t="str">
        <f t="shared" si="149"/>
        <v>2013</v>
      </c>
      <c r="K1222" s="2">
        <v>78388.240000000005</v>
      </c>
      <c r="L1222">
        <f t="shared" si="150"/>
        <v>0</v>
      </c>
      <c r="M1222" s="2">
        <f t="shared" si="151"/>
        <v>78388.240000000005</v>
      </c>
      <c r="N1222">
        <f t="shared" si="152"/>
        <v>0</v>
      </c>
      <c r="O1222">
        <f t="shared" si="153"/>
        <v>78388.240000000005</v>
      </c>
      <c r="P1222" s="2" t="str">
        <f t="shared" si="154"/>
        <v>5125653 - GHENT UNIT 32013</v>
      </c>
    </row>
    <row r="1223" spans="1:16" x14ac:dyDescent="0.25">
      <c r="A1223" s="1" t="s">
        <v>5</v>
      </c>
      <c r="B1223" s="1" t="s">
        <v>55</v>
      </c>
      <c r="C1223" s="1" t="s">
        <v>28</v>
      </c>
      <c r="D1223" s="5" t="str">
        <f t="shared" si="148"/>
        <v>512</v>
      </c>
      <c r="E1223" s="1" t="s">
        <v>58</v>
      </c>
      <c r="F1223" s="1" t="s">
        <v>81</v>
      </c>
      <c r="I1223">
        <v>201405</v>
      </c>
      <c r="J1223" t="str">
        <f t="shared" si="149"/>
        <v>2014</v>
      </c>
      <c r="K1223" s="2">
        <v>53761.94</v>
      </c>
      <c r="L1223">
        <f t="shared" si="150"/>
        <v>0</v>
      </c>
      <c r="M1223" s="2">
        <f t="shared" si="151"/>
        <v>53761.94</v>
      </c>
      <c r="N1223">
        <f t="shared" si="152"/>
        <v>0</v>
      </c>
      <c r="O1223">
        <f t="shared" si="153"/>
        <v>53761.94</v>
      </c>
      <c r="P1223" s="2" t="str">
        <f t="shared" si="154"/>
        <v>5125653 - GHENT UNIT 32014</v>
      </c>
    </row>
    <row r="1224" spans="1:16" x14ac:dyDescent="0.25">
      <c r="A1224" s="1" t="s">
        <v>5</v>
      </c>
      <c r="B1224" s="1" t="s">
        <v>55</v>
      </c>
      <c r="C1224" s="1" t="s">
        <v>28</v>
      </c>
      <c r="D1224" s="5" t="str">
        <f t="shared" si="148"/>
        <v>512</v>
      </c>
      <c r="E1224" s="1" t="s">
        <v>58</v>
      </c>
      <c r="F1224" s="1" t="s">
        <v>81</v>
      </c>
      <c r="I1224">
        <v>201406</v>
      </c>
      <c r="J1224" t="str">
        <f t="shared" si="149"/>
        <v>2014</v>
      </c>
      <c r="K1224" s="2">
        <v>5650</v>
      </c>
      <c r="L1224">
        <f t="shared" si="150"/>
        <v>0</v>
      </c>
      <c r="M1224" s="2">
        <f t="shared" si="151"/>
        <v>5650</v>
      </c>
      <c r="N1224">
        <f t="shared" si="152"/>
        <v>0</v>
      </c>
      <c r="O1224">
        <f t="shared" si="153"/>
        <v>5650</v>
      </c>
      <c r="P1224" s="2" t="str">
        <f t="shared" si="154"/>
        <v>5125653 - GHENT UNIT 32014</v>
      </c>
    </row>
    <row r="1225" spans="1:16" x14ac:dyDescent="0.25">
      <c r="A1225" s="1" t="s">
        <v>5</v>
      </c>
      <c r="B1225" s="1" t="s">
        <v>55</v>
      </c>
      <c r="C1225" s="1" t="s">
        <v>28</v>
      </c>
      <c r="D1225" s="5" t="str">
        <f t="shared" si="148"/>
        <v>512</v>
      </c>
      <c r="E1225" s="1" t="s">
        <v>58</v>
      </c>
      <c r="F1225" s="1" t="s">
        <v>81</v>
      </c>
      <c r="I1225">
        <v>201410</v>
      </c>
      <c r="J1225" t="str">
        <f t="shared" si="149"/>
        <v>2014</v>
      </c>
      <c r="K1225" s="2">
        <v>300.48</v>
      </c>
      <c r="L1225">
        <f t="shared" si="150"/>
        <v>0</v>
      </c>
      <c r="M1225" s="2">
        <f t="shared" si="151"/>
        <v>300.48</v>
      </c>
      <c r="N1225">
        <f t="shared" si="152"/>
        <v>0</v>
      </c>
      <c r="O1225">
        <f t="shared" si="153"/>
        <v>300.48</v>
      </c>
      <c r="P1225" s="2" t="str">
        <f t="shared" si="154"/>
        <v>5125653 - GHENT UNIT 32014</v>
      </c>
    </row>
    <row r="1226" spans="1:16" x14ac:dyDescent="0.25">
      <c r="A1226" s="1" t="s">
        <v>5</v>
      </c>
      <c r="B1226" s="1" t="s">
        <v>55</v>
      </c>
      <c r="C1226" s="1" t="s">
        <v>28</v>
      </c>
      <c r="D1226" s="5" t="str">
        <f t="shared" si="148"/>
        <v>512</v>
      </c>
      <c r="E1226" s="1" t="s">
        <v>58</v>
      </c>
      <c r="F1226" s="1" t="s">
        <v>81</v>
      </c>
      <c r="I1226">
        <v>201510</v>
      </c>
      <c r="J1226" t="str">
        <f t="shared" si="149"/>
        <v>2015</v>
      </c>
      <c r="K1226" s="2">
        <v>41162.89</v>
      </c>
      <c r="L1226">
        <f t="shared" si="150"/>
        <v>0</v>
      </c>
      <c r="M1226" s="2">
        <f t="shared" si="151"/>
        <v>41162.89</v>
      </c>
      <c r="N1226">
        <f t="shared" si="152"/>
        <v>0</v>
      </c>
      <c r="O1226">
        <f t="shared" si="153"/>
        <v>41162.89</v>
      </c>
      <c r="P1226" s="2" t="str">
        <f t="shared" si="154"/>
        <v>5125653 - GHENT UNIT 32015</v>
      </c>
    </row>
    <row r="1227" spans="1:16" x14ac:dyDescent="0.25">
      <c r="A1227" s="1" t="s">
        <v>5</v>
      </c>
      <c r="B1227" s="1" t="s">
        <v>55</v>
      </c>
      <c r="C1227" s="1" t="s">
        <v>28</v>
      </c>
      <c r="D1227" s="5" t="str">
        <f t="shared" si="148"/>
        <v>512</v>
      </c>
      <c r="E1227" s="1" t="s">
        <v>58</v>
      </c>
      <c r="F1227" s="1" t="s">
        <v>81</v>
      </c>
      <c r="I1227">
        <v>201511</v>
      </c>
      <c r="J1227" t="str">
        <f t="shared" si="149"/>
        <v>2015</v>
      </c>
      <c r="K1227" s="2">
        <v>30444.77</v>
      </c>
      <c r="L1227">
        <f t="shared" si="150"/>
        <v>0</v>
      </c>
      <c r="M1227" s="2">
        <f t="shared" si="151"/>
        <v>30444.77</v>
      </c>
      <c r="N1227">
        <f t="shared" si="152"/>
        <v>0</v>
      </c>
      <c r="O1227">
        <f t="shared" si="153"/>
        <v>30444.77</v>
      </c>
      <c r="P1227" s="2" t="str">
        <f t="shared" si="154"/>
        <v>5125653 - GHENT UNIT 32015</v>
      </c>
    </row>
    <row r="1228" spans="1:16" x14ac:dyDescent="0.25">
      <c r="A1228" s="1" t="s">
        <v>5</v>
      </c>
      <c r="B1228" s="1" t="s">
        <v>55</v>
      </c>
      <c r="C1228" s="1" t="s">
        <v>28</v>
      </c>
      <c r="D1228" s="5" t="str">
        <f t="shared" si="148"/>
        <v>512</v>
      </c>
      <c r="E1228" s="1" t="s">
        <v>58</v>
      </c>
      <c r="F1228" s="1" t="s">
        <v>81</v>
      </c>
      <c r="I1228">
        <v>201605</v>
      </c>
      <c r="J1228" t="str">
        <f t="shared" si="149"/>
        <v>2016</v>
      </c>
      <c r="K1228" s="2">
        <v>471.36</v>
      </c>
      <c r="L1228">
        <f t="shared" si="150"/>
        <v>0</v>
      </c>
      <c r="M1228" s="2">
        <f t="shared" si="151"/>
        <v>471.36</v>
      </c>
      <c r="N1228">
        <f t="shared" si="152"/>
        <v>0</v>
      </c>
      <c r="O1228">
        <f t="shared" si="153"/>
        <v>471.36</v>
      </c>
      <c r="P1228" s="2" t="str">
        <f t="shared" si="154"/>
        <v>5125653 - GHENT UNIT 32016</v>
      </c>
    </row>
    <row r="1229" spans="1:16" x14ac:dyDescent="0.25">
      <c r="A1229" s="1" t="s">
        <v>5</v>
      </c>
      <c r="B1229" s="1" t="s">
        <v>55</v>
      </c>
      <c r="C1229" s="1" t="s">
        <v>28</v>
      </c>
      <c r="D1229" s="5" t="str">
        <f t="shared" si="148"/>
        <v>512</v>
      </c>
      <c r="E1229" s="1" t="s">
        <v>58</v>
      </c>
      <c r="F1229" s="1" t="s">
        <v>81</v>
      </c>
      <c r="I1229">
        <v>201606</v>
      </c>
      <c r="J1229" t="str">
        <f t="shared" si="149"/>
        <v>2016</v>
      </c>
      <c r="K1229" s="2">
        <v>50081.66</v>
      </c>
      <c r="L1229">
        <f t="shared" si="150"/>
        <v>0</v>
      </c>
      <c r="M1229" s="2">
        <f t="shared" si="151"/>
        <v>50081.66</v>
      </c>
      <c r="N1229">
        <f t="shared" si="152"/>
        <v>0</v>
      </c>
      <c r="O1229">
        <f t="shared" si="153"/>
        <v>50081.66</v>
      </c>
      <c r="P1229" s="2" t="str">
        <f t="shared" si="154"/>
        <v>5125653 - GHENT UNIT 32016</v>
      </c>
    </row>
    <row r="1230" spans="1:16" x14ac:dyDescent="0.25">
      <c r="A1230" s="1" t="s">
        <v>5</v>
      </c>
      <c r="B1230" s="1" t="s">
        <v>55</v>
      </c>
      <c r="C1230" s="1" t="s">
        <v>28</v>
      </c>
      <c r="D1230" s="5" t="str">
        <f t="shared" si="148"/>
        <v>512</v>
      </c>
      <c r="E1230" s="1" t="s">
        <v>58</v>
      </c>
      <c r="F1230" s="1" t="s">
        <v>81</v>
      </c>
      <c r="I1230">
        <v>201610</v>
      </c>
      <c r="J1230" t="str">
        <f t="shared" si="149"/>
        <v>2016</v>
      </c>
      <c r="K1230" s="2">
        <v>877.65</v>
      </c>
      <c r="L1230">
        <f t="shared" si="150"/>
        <v>0</v>
      </c>
      <c r="M1230" s="2">
        <f t="shared" si="151"/>
        <v>877.65</v>
      </c>
      <c r="N1230">
        <f t="shared" si="152"/>
        <v>0</v>
      </c>
      <c r="O1230">
        <f t="shared" si="153"/>
        <v>877.65</v>
      </c>
      <c r="P1230" s="2" t="str">
        <f t="shared" si="154"/>
        <v>5125653 - GHENT UNIT 32016</v>
      </c>
    </row>
    <row r="1231" spans="1:16" x14ac:dyDescent="0.25">
      <c r="A1231" s="1" t="s">
        <v>5</v>
      </c>
      <c r="B1231" s="1" t="s">
        <v>55</v>
      </c>
      <c r="C1231" s="1" t="s">
        <v>28</v>
      </c>
      <c r="D1231" s="5" t="str">
        <f t="shared" si="148"/>
        <v>512</v>
      </c>
      <c r="E1231" s="1" t="s">
        <v>58</v>
      </c>
      <c r="F1231" s="1" t="s">
        <v>81</v>
      </c>
      <c r="I1231">
        <v>201611</v>
      </c>
      <c r="J1231" t="str">
        <f t="shared" si="149"/>
        <v>2016</v>
      </c>
      <c r="K1231" s="2">
        <v>56754.23</v>
      </c>
      <c r="L1231">
        <f t="shared" si="150"/>
        <v>0</v>
      </c>
      <c r="M1231" s="2">
        <f t="shared" si="151"/>
        <v>56754.23</v>
      </c>
      <c r="N1231">
        <f t="shared" si="152"/>
        <v>0</v>
      </c>
      <c r="O1231">
        <f t="shared" si="153"/>
        <v>56754.23</v>
      </c>
      <c r="P1231" s="2" t="str">
        <f t="shared" si="154"/>
        <v>5125653 - GHENT UNIT 32016</v>
      </c>
    </row>
    <row r="1232" spans="1:16" x14ac:dyDescent="0.25">
      <c r="A1232" s="1" t="s">
        <v>5</v>
      </c>
      <c r="B1232" s="1" t="s">
        <v>55</v>
      </c>
      <c r="C1232" s="1" t="s">
        <v>28</v>
      </c>
      <c r="D1232" s="5" t="str">
        <f t="shared" si="148"/>
        <v>512</v>
      </c>
      <c r="E1232" s="1" t="s">
        <v>58</v>
      </c>
      <c r="F1232" s="1" t="s">
        <v>81</v>
      </c>
      <c r="I1232">
        <v>201612</v>
      </c>
      <c r="J1232" t="str">
        <f t="shared" si="149"/>
        <v>2016</v>
      </c>
      <c r="K1232" s="2">
        <v>-200.33</v>
      </c>
      <c r="L1232">
        <f t="shared" si="150"/>
        <v>0</v>
      </c>
      <c r="M1232" s="2">
        <f t="shared" si="151"/>
        <v>-200.33</v>
      </c>
      <c r="N1232">
        <f t="shared" si="152"/>
        <v>0</v>
      </c>
      <c r="O1232">
        <f t="shared" si="153"/>
        <v>-200.33</v>
      </c>
      <c r="P1232" s="2" t="str">
        <f t="shared" si="154"/>
        <v>5125653 - GHENT UNIT 32016</v>
      </c>
    </row>
    <row r="1233" spans="1:16" x14ac:dyDescent="0.25">
      <c r="A1233" s="1" t="s">
        <v>5</v>
      </c>
      <c r="B1233" s="1" t="s">
        <v>55</v>
      </c>
      <c r="C1233" s="1" t="s">
        <v>28</v>
      </c>
      <c r="D1233" s="5" t="str">
        <f t="shared" si="148"/>
        <v>512</v>
      </c>
      <c r="E1233" s="1" t="s">
        <v>59</v>
      </c>
      <c r="F1233" s="1" t="s">
        <v>81</v>
      </c>
      <c r="I1233">
        <v>201202</v>
      </c>
      <c r="J1233" t="str">
        <f t="shared" si="149"/>
        <v>2012</v>
      </c>
      <c r="K1233" s="2">
        <v>3769.43</v>
      </c>
      <c r="L1233">
        <f t="shared" si="150"/>
        <v>0</v>
      </c>
      <c r="M1233" s="2">
        <f t="shared" si="151"/>
        <v>3769.43</v>
      </c>
      <c r="N1233">
        <f t="shared" si="152"/>
        <v>0</v>
      </c>
      <c r="O1233">
        <f t="shared" si="153"/>
        <v>3769.43</v>
      </c>
      <c r="P1233" s="2" t="str">
        <f t="shared" si="154"/>
        <v>5125654 - GHENT UNIT 42012</v>
      </c>
    </row>
    <row r="1234" spans="1:16" x14ac:dyDescent="0.25">
      <c r="A1234" s="1" t="s">
        <v>5</v>
      </c>
      <c r="B1234" s="1" t="s">
        <v>55</v>
      </c>
      <c r="C1234" s="1" t="s">
        <v>28</v>
      </c>
      <c r="D1234" s="5" t="str">
        <f t="shared" si="148"/>
        <v>512</v>
      </c>
      <c r="E1234" s="1" t="s">
        <v>59</v>
      </c>
      <c r="F1234" s="1" t="s">
        <v>81</v>
      </c>
      <c r="I1234">
        <v>201210</v>
      </c>
      <c r="J1234" t="str">
        <f t="shared" si="149"/>
        <v>2012</v>
      </c>
      <c r="K1234" s="2">
        <v>81227.87</v>
      </c>
      <c r="L1234">
        <f t="shared" si="150"/>
        <v>0</v>
      </c>
      <c r="M1234" s="2">
        <f t="shared" si="151"/>
        <v>81227.87</v>
      </c>
      <c r="N1234">
        <f t="shared" si="152"/>
        <v>0</v>
      </c>
      <c r="O1234">
        <f t="shared" si="153"/>
        <v>81227.87</v>
      </c>
      <c r="P1234" s="2" t="str">
        <f t="shared" si="154"/>
        <v>5125654 - GHENT UNIT 42012</v>
      </c>
    </row>
    <row r="1235" spans="1:16" x14ac:dyDescent="0.25">
      <c r="A1235" s="1" t="s">
        <v>5</v>
      </c>
      <c r="B1235" s="1" t="s">
        <v>55</v>
      </c>
      <c r="C1235" s="1" t="s">
        <v>28</v>
      </c>
      <c r="D1235" s="5" t="str">
        <f t="shared" si="148"/>
        <v>512</v>
      </c>
      <c r="E1235" s="1" t="s">
        <v>59</v>
      </c>
      <c r="F1235" s="1" t="s">
        <v>81</v>
      </c>
      <c r="I1235">
        <v>201211</v>
      </c>
      <c r="J1235" t="str">
        <f t="shared" si="149"/>
        <v>2012</v>
      </c>
      <c r="K1235" s="2">
        <v>1788.92</v>
      </c>
      <c r="L1235">
        <f t="shared" si="150"/>
        <v>0</v>
      </c>
      <c r="M1235" s="2">
        <f t="shared" si="151"/>
        <v>1788.92</v>
      </c>
      <c r="N1235">
        <f t="shared" si="152"/>
        <v>0</v>
      </c>
      <c r="O1235">
        <f t="shared" si="153"/>
        <v>1788.92</v>
      </c>
      <c r="P1235" s="2" t="str">
        <f t="shared" si="154"/>
        <v>5125654 - GHENT UNIT 42012</v>
      </c>
    </row>
    <row r="1236" spans="1:16" x14ac:dyDescent="0.25">
      <c r="A1236" s="1" t="s">
        <v>5</v>
      </c>
      <c r="B1236" s="1" t="s">
        <v>55</v>
      </c>
      <c r="C1236" s="1" t="s">
        <v>28</v>
      </c>
      <c r="D1236" s="5" t="str">
        <f t="shared" si="148"/>
        <v>512</v>
      </c>
      <c r="E1236" s="1" t="s">
        <v>59</v>
      </c>
      <c r="F1236" s="1" t="s">
        <v>81</v>
      </c>
      <c r="I1236">
        <v>201309</v>
      </c>
      <c r="J1236" t="str">
        <f t="shared" si="149"/>
        <v>2013</v>
      </c>
      <c r="K1236" s="2">
        <v>2578.56</v>
      </c>
      <c r="L1236">
        <f t="shared" si="150"/>
        <v>0</v>
      </c>
      <c r="M1236" s="2">
        <f t="shared" si="151"/>
        <v>2578.56</v>
      </c>
      <c r="N1236">
        <f t="shared" si="152"/>
        <v>0</v>
      </c>
      <c r="O1236">
        <f t="shared" si="153"/>
        <v>2578.56</v>
      </c>
      <c r="P1236" s="2" t="str">
        <f t="shared" si="154"/>
        <v>5125654 - GHENT UNIT 42013</v>
      </c>
    </row>
    <row r="1237" spans="1:16" x14ac:dyDescent="0.25">
      <c r="A1237" s="1" t="s">
        <v>5</v>
      </c>
      <c r="B1237" s="1" t="s">
        <v>55</v>
      </c>
      <c r="C1237" s="1" t="s">
        <v>28</v>
      </c>
      <c r="D1237" s="5" t="str">
        <f t="shared" si="148"/>
        <v>512</v>
      </c>
      <c r="E1237" s="1" t="s">
        <v>59</v>
      </c>
      <c r="F1237" s="1" t="s">
        <v>81</v>
      </c>
      <c r="I1237">
        <v>201310</v>
      </c>
      <c r="J1237" t="str">
        <f t="shared" si="149"/>
        <v>2013</v>
      </c>
      <c r="K1237" s="2">
        <v>81833.179999999993</v>
      </c>
      <c r="L1237">
        <f t="shared" si="150"/>
        <v>0</v>
      </c>
      <c r="M1237" s="2">
        <f t="shared" si="151"/>
        <v>81833.179999999993</v>
      </c>
      <c r="N1237">
        <f t="shared" si="152"/>
        <v>0</v>
      </c>
      <c r="O1237">
        <f t="shared" si="153"/>
        <v>81833.179999999993</v>
      </c>
      <c r="P1237" s="2" t="str">
        <f t="shared" si="154"/>
        <v>5125654 - GHENT UNIT 42013</v>
      </c>
    </row>
    <row r="1238" spans="1:16" x14ac:dyDescent="0.25">
      <c r="A1238" s="1" t="s">
        <v>5</v>
      </c>
      <c r="B1238" s="1" t="s">
        <v>55</v>
      </c>
      <c r="C1238" s="1" t="s">
        <v>28</v>
      </c>
      <c r="D1238" s="5" t="str">
        <f t="shared" si="148"/>
        <v>512</v>
      </c>
      <c r="E1238" s="1" t="s">
        <v>59</v>
      </c>
      <c r="F1238" s="1" t="s">
        <v>81</v>
      </c>
      <c r="I1238">
        <v>201410</v>
      </c>
      <c r="J1238" t="str">
        <f t="shared" si="149"/>
        <v>2014</v>
      </c>
      <c r="K1238" s="2">
        <v>89789.2</v>
      </c>
      <c r="L1238">
        <f t="shared" si="150"/>
        <v>0</v>
      </c>
      <c r="M1238" s="2">
        <f t="shared" si="151"/>
        <v>89789.2</v>
      </c>
      <c r="N1238">
        <f t="shared" si="152"/>
        <v>0</v>
      </c>
      <c r="O1238">
        <f t="shared" si="153"/>
        <v>89789.2</v>
      </c>
      <c r="P1238" s="2" t="str">
        <f t="shared" si="154"/>
        <v>5125654 - GHENT UNIT 42014</v>
      </c>
    </row>
    <row r="1239" spans="1:16" x14ac:dyDescent="0.25">
      <c r="A1239" s="1" t="s">
        <v>5</v>
      </c>
      <c r="B1239" s="1" t="s">
        <v>55</v>
      </c>
      <c r="C1239" s="1" t="s">
        <v>28</v>
      </c>
      <c r="D1239" s="5" t="str">
        <f t="shared" si="148"/>
        <v>512</v>
      </c>
      <c r="E1239" s="1" t="s">
        <v>59</v>
      </c>
      <c r="F1239" s="1" t="s">
        <v>81</v>
      </c>
      <c r="I1239">
        <v>201411</v>
      </c>
      <c r="J1239" t="str">
        <f t="shared" si="149"/>
        <v>2014</v>
      </c>
      <c r="K1239" s="2">
        <v>65841.100000000006</v>
      </c>
      <c r="L1239">
        <f t="shared" si="150"/>
        <v>0</v>
      </c>
      <c r="M1239" s="2">
        <f t="shared" si="151"/>
        <v>65841.100000000006</v>
      </c>
      <c r="N1239">
        <f t="shared" si="152"/>
        <v>0</v>
      </c>
      <c r="O1239">
        <f t="shared" si="153"/>
        <v>65841.100000000006</v>
      </c>
      <c r="P1239" s="2" t="str">
        <f t="shared" si="154"/>
        <v>5125654 - GHENT UNIT 42014</v>
      </c>
    </row>
    <row r="1240" spans="1:16" x14ac:dyDescent="0.25">
      <c r="A1240" s="1" t="s">
        <v>5</v>
      </c>
      <c r="B1240" s="1" t="s">
        <v>55</v>
      </c>
      <c r="C1240" s="1" t="s">
        <v>28</v>
      </c>
      <c r="D1240" s="5" t="str">
        <f t="shared" si="148"/>
        <v>512</v>
      </c>
      <c r="E1240" s="1" t="s">
        <v>59</v>
      </c>
      <c r="F1240" s="1" t="s">
        <v>81</v>
      </c>
      <c r="I1240">
        <v>201412</v>
      </c>
      <c r="J1240" t="str">
        <f t="shared" si="149"/>
        <v>2014</v>
      </c>
      <c r="K1240" s="2">
        <v>482.89</v>
      </c>
      <c r="L1240">
        <f t="shared" si="150"/>
        <v>0</v>
      </c>
      <c r="M1240" s="2">
        <f t="shared" si="151"/>
        <v>482.89</v>
      </c>
      <c r="N1240">
        <f t="shared" si="152"/>
        <v>0</v>
      </c>
      <c r="O1240">
        <f t="shared" si="153"/>
        <v>482.89</v>
      </c>
      <c r="P1240" s="2" t="str">
        <f t="shared" si="154"/>
        <v>5125654 - GHENT UNIT 42014</v>
      </c>
    </row>
    <row r="1241" spans="1:16" x14ac:dyDescent="0.25">
      <c r="A1241" s="1" t="s">
        <v>5</v>
      </c>
      <c r="B1241" s="1" t="s">
        <v>55</v>
      </c>
      <c r="C1241" s="1" t="s">
        <v>28</v>
      </c>
      <c r="D1241" s="5" t="str">
        <f t="shared" si="148"/>
        <v>512</v>
      </c>
      <c r="E1241" s="1" t="s">
        <v>59</v>
      </c>
      <c r="F1241" s="1" t="s">
        <v>81</v>
      </c>
      <c r="I1241">
        <v>201603</v>
      </c>
      <c r="J1241" t="str">
        <f t="shared" si="149"/>
        <v>2016</v>
      </c>
      <c r="K1241" s="2">
        <v>480.06</v>
      </c>
      <c r="L1241">
        <f t="shared" si="150"/>
        <v>0</v>
      </c>
      <c r="M1241" s="2">
        <f t="shared" si="151"/>
        <v>480.06</v>
      </c>
      <c r="N1241">
        <f t="shared" si="152"/>
        <v>0</v>
      </c>
      <c r="O1241">
        <f t="shared" si="153"/>
        <v>480.06</v>
      </c>
      <c r="P1241" s="2" t="str">
        <f t="shared" si="154"/>
        <v>5125654 - GHENT UNIT 42016</v>
      </c>
    </row>
    <row r="1242" spans="1:16" x14ac:dyDescent="0.25">
      <c r="A1242" s="1" t="s">
        <v>5</v>
      </c>
      <c r="B1242" s="1" t="s">
        <v>55</v>
      </c>
      <c r="C1242" s="1" t="s">
        <v>28</v>
      </c>
      <c r="D1242" s="5" t="str">
        <f t="shared" si="148"/>
        <v>512</v>
      </c>
      <c r="E1242" s="1" t="s">
        <v>59</v>
      </c>
      <c r="F1242" s="1" t="s">
        <v>81</v>
      </c>
      <c r="I1242">
        <v>201604</v>
      </c>
      <c r="J1242" t="str">
        <f t="shared" si="149"/>
        <v>2016</v>
      </c>
      <c r="K1242" s="2">
        <v>30646.76</v>
      </c>
      <c r="L1242">
        <f t="shared" si="150"/>
        <v>0</v>
      </c>
      <c r="M1242" s="2">
        <f t="shared" si="151"/>
        <v>30646.76</v>
      </c>
      <c r="N1242">
        <f t="shared" si="152"/>
        <v>0</v>
      </c>
      <c r="O1242">
        <f t="shared" si="153"/>
        <v>30646.76</v>
      </c>
      <c r="P1242" s="2" t="str">
        <f t="shared" si="154"/>
        <v>5125654 - GHENT UNIT 42016</v>
      </c>
    </row>
    <row r="1243" spans="1:16" x14ac:dyDescent="0.25">
      <c r="A1243" s="1" t="s">
        <v>5</v>
      </c>
      <c r="B1243" s="1" t="s">
        <v>55</v>
      </c>
      <c r="C1243" s="1" t="s">
        <v>28</v>
      </c>
      <c r="D1243" s="5" t="str">
        <f t="shared" si="148"/>
        <v>512</v>
      </c>
      <c r="E1243" s="1" t="s">
        <v>59</v>
      </c>
      <c r="F1243" s="1" t="s">
        <v>81</v>
      </c>
      <c r="I1243">
        <v>201605</v>
      </c>
      <c r="J1243" t="str">
        <f t="shared" si="149"/>
        <v>2016</v>
      </c>
      <c r="K1243" s="2">
        <v>-205.51</v>
      </c>
      <c r="L1243">
        <f t="shared" si="150"/>
        <v>0</v>
      </c>
      <c r="M1243" s="2">
        <f t="shared" si="151"/>
        <v>-205.51</v>
      </c>
      <c r="N1243">
        <f t="shared" si="152"/>
        <v>0</v>
      </c>
      <c r="O1243">
        <f t="shared" si="153"/>
        <v>-205.51</v>
      </c>
      <c r="P1243" s="2" t="str">
        <f t="shared" si="154"/>
        <v>5125654 - GHENT UNIT 42016</v>
      </c>
    </row>
    <row r="1244" spans="1:16" x14ac:dyDescent="0.25">
      <c r="A1244" s="1" t="s">
        <v>5</v>
      </c>
      <c r="B1244" s="1" t="s">
        <v>55</v>
      </c>
      <c r="C1244" s="1" t="s">
        <v>10</v>
      </c>
      <c r="D1244" s="5" t="str">
        <f t="shared" si="148"/>
        <v>512</v>
      </c>
      <c r="E1244" s="1" t="s">
        <v>56</v>
      </c>
      <c r="F1244" s="1" t="s">
        <v>81</v>
      </c>
      <c r="I1244">
        <v>201202</v>
      </c>
      <c r="J1244" t="str">
        <f t="shared" si="149"/>
        <v>2012</v>
      </c>
      <c r="K1244" s="2">
        <v>3411.7</v>
      </c>
      <c r="L1244">
        <f t="shared" si="150"/>
        <v>0</v>
      </c>
      <c r="M1244" s="2">
        <f t="shared" si="151"/>
        <v>3411.7</v>
      </c>
      <c r="N1244">
        <f t="shared" si="152"/>
        <v>0</v>
      </c>
      <c r="O1244">
        <f t="shared" si="153"/>
        <v>3411.7</v>
      </c>
      <c r="P1244" s="2" t="str">
        <f t="shared" si="154"/>
        <v>5125651 - GHENT UNIT 12012</v>
      </c>
    </row>
    <row r="1245" spans="1:16" x14ac:dyDescent="0.25">
      <c r="A1245" s="1" t="s">
        <v>5</v>
      </c>
      <c r="B1245" s="1" t="s">
        <v>55</v>
      </c>
      <c r="C1245" s="1" t="s">
        <v>10</v>
      </c>
      <c r="D1245" s="5" t="str">
        <f t="shared" si="148"/>
        <v>512</v>
      </c>
      <c r="E1245" s="1" t="s">
        <v>56</v>
      </c>
      <c r="F1245" s="1" t="s">
        <v>81</v>
      </c>
      <c r="I1245">
        <v>201203</v>
      </c>
      <c r="J1245" t="str">
        <f t="shared" si="149"/>
        <v>2012</v>
      </c>
      <c r="K1245" s="2">
        <v>24698.799999999999</v>
      </c>
      <c r="L1245">
        <f t="shared" si="150"/>
        <v>0</v>
      </c>
      <c r="M1245" s="2">
        <f t="shared" si="151"/>
        <v>24698.799999999999</v>
      </c>
      <c r="N1245">
        <f t="shared" si="152"/>
        <v>0</v>
      </c>
      <c r="O1245">
        <f t="shared" si="153"/>
        <v>24698.799999999999</v>
      </c>
      <c r="P1245" s="2" t="str">
        <f t="shared" si="154"/>
        <v>5125651 - GHENT UNIT 12012</v>
      </c>
    </row>
    <row r="1246" spans="1:16" x14ac:dyDescent="0.25">
      <c r="A1246" s="1" t="s">
        <v>5</v>
      </c>
      <c r="B1246" s="1" t="s">
        <v>55</v>
      </c>
      <c r="C1246" s="1" t="s">
        <v>10</v>
      </c>
      <c r="D1246" s="5" t="str">
        <f t="shared" si="148"/>
        <v>512</v>
      </c>
      <c r="E1246" s="1" t="s">
        <v>56</v>
      </c>
      <c r="F1246" s="1" t="s">
        <v>81</v>
      </c>
      <c r="I1246">
        <v>201204</v>
      </c>
      <c r="J1246" t="str">
        <f t="shared" si="149"/>
        <v>2012</v>
      </c>
      <c r="K1246" s="2">
        <v>-25.59</v>
      </c>
      <c r="L1246">
        <f t="shared" si="150"/>
        <v>0</v>
      </c>
      <c r="M1246" s="2">
        <f t="shared" si="151"/>
        <v>-25.59</v>
      </c>
      <c r="N1246">
        <f t="shared" si="152"/>
        <v>0</v>
      </c>
      <c r="O1246">
        <f t="shared" si="153"/>
        <v>-25.59</v>
      </c>
      <c r="P1246" s="2" t="str">
        <f t="shared" si="154"/>
        <v>5125651 - GHENT UNIT 12012</v>
      </c>
    </row>
    <row r="1247" spans="1:16" x14ac:dyDescent="0.25">
      <c r="A1247" s="1" t="s">
        <v>5</v>
      </c>
      <c r="B1247" s="1" t="s">
        <v>55</v>
      </c>
      <c r="C1247" s="1" t="s">
        <v>10</v>
      </c>
      <c r="D1247" s="5" t="str">
        <f t="shared" si="148"/>
        <v>512</v>
      </c>
      <c r="E1247" s="1" t="s">
        <v>56</v>
      </c>
      <c r="F1247" s="1" t="s">
        <v>81</v>
      </c>
      <c r="I1247">
        <v>201206</v>
      </c>
      <c r="J1247" t="str">
        <f t="shared" si="149"/>
        <v>2012</v>
      </c>
      <c r="K1247" s="2">
        <v>2.57</v>
      </c>
      <c r="L1247">
        <f t="shared" si="150"/>
        <v>0</v>
      </c>
      <c r="M1247" s="2">
        <f t="shared" si="151"/>
        <v>2.57</v>
      </c>
      <c r="N1247">
        <f t="shared" si="152"/>
        <v>0</v>
      </c>
      <c r="O1247">
        <f t="shared" si="153"/>
        <v>2.57</v>
      </c>
      <c r="P1247" s="2" t="str">
        <f t="shared" si="154"/>
        <v>5125651 - GHENT UNIT 12012</v>
      </c>
    </row>
    <row r="1248" spans="1:16" x14ac:dyDescent="0.25">
      <c r="A1248" s="1" t="s">
        <v>5</v>
      </c>
      <c r="B1248" s="1" t="s">
        <v>55</v>
      </c>
      <c r="C1248" s="1" t="s">
        <v>10</v>
      </c>
      <c r="D1248" s="5" t="str">
        <f t="shared" si="148"/>
        <v>512</v>
      </c>
      <c r="E1248" s="1" t="s">
        <v>56</v>
      </c>
      <c r="F1248" s="1" t="s">
        <v>81</v>
      </c>
      <c r="I1248">
        <v>201303</v>
      </c>
      <c r="J1248" t="str">
        <f t="shared" si="149"/>
        <v>2013</v>
      </c>
      <c r="K1248" s="2">
        <v>1740.14</v>
      </c>
      <c r="L1248">
        <f t="shared" si="150"/>
        <v>0</v>
      </c>
      <c r="M1248" s="2">
        <f t="shared" si="151"/>
        <v>1740.14</v>
      </c>
      <c r="N1248">
        <f t="shared" si="152"/>
        <v>0</v>
      </c>
      <c r="O1248">
        <f t="shared" si="153"/>
        <v>1740.14</v>
      </c>
      <c r="P1248" s="2" t="str">
        <f t="shared" si="154"/>
        <v>5125651 - GHENT UNIT 12013</v>
      </c>
    </row>
    <row r="1249" spans="1:16" x14ac:dyDescent="0.25">
      <c r="A1249" s="1" t="s">
        <v>5</v>
      </c>
      <c r="B1249" s="1" t="s">
        <v>55</v>
      </c>
      <c r="C1249" s="1" t="s">
        <v>10</v>
      </c>
      <c r="D1249" s="5" t="str">
        <f t="shared" si="148"/>
        <v>512</v>
      </c>
      <c r="E1249" s="1" t="s">
        <v>56</v>
      </c>
      <c r="F1249" s="1" t="s">
        <v>81</v>
      </c>
      <c r="I1249">
        <v>201304</v>
      </c>
      <c r="J1249" t="str">
        <f t="shared" si="149"/>
        <v>2013</v>
      </c>
      <c r="K1249" s="2">
        <v>93080.78</v>
      </c>
      <c r="L1249">
        <f t="shared" si="150"/>
        <v>0</v>
      </c>
      <c r="M1249" s="2">
        <f t="shared" si="151"/>
        <v>93080.78</v>
      </c>
      <c r="N1249">
        <f t="shared" si="152"/>
        <v>0</v>
      </c>
      <c r="O1249">
        <f t="shared" si="153"/>
        <v>93080.78</v>
      </c>
      <c r="P1249" s="2" t="str">
        <f t="shared" si="154"/>
        <v>5125651 - GHENT UNIT 12013</v>
      </c>
    </row>
    <row r="1250" spans="1:16" x14ac:dyDescent="0.25">
      <c r="A1250" s="1" t="s">
        <v>5</v>
      </c>
      <c r="B1250" s="1" t="s">
        <v>55</v>
      </c>
      <c r="C1250" s="1" t="s">
        <v>10</v>
      </c>
      <c r="D1250" s="5" t="str">
        <f t="shared" si="148"/>
        <v>512</v>
      </c>
      <c r="E1250" s="1" t="s">
        <v>56</v>
      </c>
      <c r="F1250" s="1" t="s">
        <v>81</v>
      </c>
      <c r="I1250">
        <v>201305</v>
      </c>
      <c r="J1250" t="str">
        <f t="shared" si="149"/>
        <v>2013</v>
      </c>
      <c r="K1250" s="2">
        <v>9453.81</v>
      </c>
      <c r="L1250">
        <f t="shared" si="150"/>
        <v>0</v>
      </c>
      <c r="M1250" s="2">
        <f t="shared" si="151"/>
        <v>9453.81</v>
      </c>
      <c r="N1250">
        <f t="shared" si="152"/>
        <v>0</v>
      </c>
      <c r="O1250">
        <f t="shared" si="153"/>
        <v>9453.81</v>
      </c>
      <c r="P1250" s="2" t="str">
        <f t="shared" si="154"/>
        <v>5125651 - GHENT UNIT 12013</v>
      </c>
    </row>
    <row r="1251" spans="1:16" x14ac:dyDescent="0.25">
      <c r="A1251" s="1" t="s">
        <v>5</v>
      </c>
      <c r="B1251" s="1" t="s">
        <v>55</v>
      </c>
      <c r="C1251" s="1" t="s">
        <v>10</v>
      </c>
      <c r="D1251" s="5" t="str">
        <f t="shared" si="148"/>
        <v>512</v>
      </c>
      <c r="E1251" s="1" t="s">
        <v>56</v>
      </c>
      <c r="F1251" s="1" t="s">
        <v>81</v>
      </c>
      <c r="I1251">
        <v>201402</v>
      </c>
      <c r="J1251" t="str">
        <f t="shared" si="149"/>
        <v>2014</v>
      </c>
      <c r="K1251" s="2">
        <v>32133.8</v>
      </c>
      <c r="L1251">
        <f t="shared" si="150"/>
        <v>0</v>
      </c>
      <c r="M1251" s="2">
        <f t="shared" si="151"/>
        <v>32133.8</v>
      </c>
      <c r="N1251">
        <f t="shared" si="152"/>
        <v>0</v>
      </c>
      <c r="O1251">
        <f t="shared" si="153"/>
        <v>32133.8</v>
      </c>
      <c r="P1251" s="2" t="str">
        <f t="shared" si="154"/>
        <v>5125651 - GHENT UNIT 12014</v>
      </c>
    </row>
    <row r="1252" spans="1:16" x14ac:dyDescent="0.25">
      <c r="A1252" s="1" t="s">
        <v>5</v>
      </c>
      <c r="B1252" s="1" t="s">
        <v>55</v>
      </c>
      <c r="C1252" s="1" t="s">
        <v>10</v>
      </c>
      <c r="D1252" s="5" t="str">
        <f t="shared" si="148"/>
        <v>512</v>
      </c>
      <c r="E1252" s="1" t="s">
        <v>56</v>
      </c>
      <c r="F1252" s="1" t="s">
        <v>81</v>
      </c>
      <c r="I1252">
        <v>201403</v>
      </c>
      <c r="J1252" t="str">
        <f t="shared" si="149"/>
        <v>2014</v>
      </c>
      <c r="K1252" s="2">
        <v>43430.080000000002</v>
      </c>
      <c r="L1252">
        <f t="shared" si="150"/>
        <v>0</v>
      </c>
      <c r="M1252" s="2">
        <f t="shared" si="151"/>
        <v>43430.080000000002</v>
      </c>
      <c r="N1252">
        <f t="shared" si="152"/>
        <v>0</v>
      </c>
      <c r="O1252">
        <f t="shared" si="153"/>
        <v>43430.080000000002</v>
      </c>
      <c r="P1252" s="2" t="str">
        <f t="shared" si="154"/>
        <v>5125651 - GHENT UNIT 12014</v>
      </c>
    </row>
    <row r="1253" spans="1:16" x14ac:dyDescent="0.25">
      <c r="A1253" s="1" t="s">
        <v>5</v>
      </c>
      <c r="B1253" s="1" t="s">
        <v>55</v>
      </c>
      <c r="C1253" s="1" t="s">
        <v>10</v>
      </c>
      <c r="D1253" s="5" t="str">
        <f t="shared" si="148"/>
        <v>512</v>
      </c>
      <c r="E1253" s="1" t="s">
        <v>56</v>
      </c>
      <c r="F1253" s="1" t="s">
        <v>81</v>
      </c>
      <c r="I1253">
        <v>201404</v>
      </c>
      <c r="J1253" t="str">
        <f t="shared" si="149"/>
        <v>2014</v>
      </c>
      <c r="K1253" s="2">
        <v>104361.81</v>
      </c>
      <c r="L1253">
        <f t="shared" si="150"/>
        <v>0</v>
      </c>
      <c r="M1253" s="2">
        <f t="shared" si="151"/>
        <v>104361.81</v>
      </c>
      <c r="N1253">
        <f t="shared" si="152"/>
        <v>0</v>
      </c>
      <c r="O1253">
        <f t="shared" si="153"/>
        <v>104361.81</v>
      </c>
      <c r="P1253" s="2" t="str">
        <f t="shared" si="154"/>
        <v>5125651 - GHENT UNIT 12014</v>
      </c>
    </row>
    <row r="1254" spans="1:16" x14ac:dyDescent="0.25">
      <c r="A1254" s="1" t="s">
        <v>5</v>
      </c>
      <c r="B1254" s="1" t="s">
        <v>55</v>
      </c>
      <c r="C1254" s="1" t="s">
        <v>10</v>
      </c>
      <c r="D1254" s="5" t="str">
        <f t="shared" si="148"/>
        <v>512</v>
      </c>
      <c r="E1254" s="1" t="s">
        <v>56</v>
      </c>
      <c r="F1254" s="1" t="s">
        <v>81</v>
      </c>
      <c r="I1254">
        <v>201405</v>
      </c>
      <c r="J1254" t="str">
        <f t="shared" si="149"/>
        <v>2014</v>
      </c>
      <c r="K1254" s="2">
        <v>-7.87</v>
      </c>
      <c r="L1254">
        <f t="shared" si="150"/>
        <v>0</v>
      </c>
      <c r="M1254" s="2">
        <f t="shared" si="151"/>
        <v>-7.87</v>
      </c>
      <c r="N1254">
        <f t="shared" si="152"/>
        <v>0</v>
      </c>
      <c r="O1254">
        <f t="shared" si="153"/>
        <v>-7.87</v>
      </c>
      <c r="P1254" s="2" t="str">
        <f t="shared" si="154"/>
        <v>5125651 - GHENT UNIT 12014</v>
      </c>
    </row>
    <row r="1255" spans="1:16" x14ac:dyDescent="0.25">
      <c r="A1255" s="1" t="s">
        <v>5</v>
      </c>
      <c r="B1255" s="1" t="s">
        <v>55</v>
      </c>
      <c r="C1255" s="1" t="s">
        <v>10</v>
      </c>
      <c r="D1255" s="5" t="str">
        <f t="shared" si="148"/>
        <v>512</v>
      </c>
      <c r="E1255" s="1" t="s">
        <v>56</v>
      </c>
      <c r="F1255" s="1" t="s">
        <v>81</v>
      </c>
      <c r="I1255">
        <v>201501</v>
      </c>
      <c r="J1255" t="str">
        <f t="shared" si="149"/>
        <v>2015</v>
      </c>
      <c r="K1255" s="2">
        <v>512.08000000000004</v>
      </c>
      <c r="L1255">
        <f t="shared" si="150"/>
        <v>0</v>
      </c>
      <c r="M1255" s="2">
        <f t="shared" si="151"/>
        <v>512.08000000000004</v>
      </c>
      <c r="N1255">
        <f t="shared" si="152"/>
        <v>0</v>
      </c>
      <c r="O1255">
        <f t="shared" si="153"/>
        <v>512.08000000000004</v>
      </c>
      <c r="P1255" s="2" t="str">
        <f t="shared" si="154"/>
        <v>5125651 - GHENT UNIT 12015</v>
      </c>
    </row>
    <row r="1256" spans="1:16" x14ac:dyDescent="0.25">
      <c r="A1256" s="1" t="s">
        <v>5</v>
      </c>
      <c r="B1256" s="1" t="s">
        <v>55</v>
      </c>
      <c r="C1256" s="1" t="s">
        <v>10</v>
      </c>
      <c r="D1256" s="5" t="str">
        <f t="shared" si="148"/>
        <v>512</v>
      </c>
      <c r="E1256" s="1" t="s">
        <v>56</v>
      </c>
      <c r="F1256" s="1" t="s">
        <v>81</v>
      </c>
      <c r="I1256">
        <v>201503</v>
      </c>
      <c r="J1256" t="str">
        <f t="shared" si="149"/>
        <v>2015</v>
      </c>
      <c r="K1256" s="2">
        <v>1865.86</v>
      </c>
      <c r="L1256">
        <f t="shared" si="150"/>
        <v>0</v>
      </c>
      <c r="M1256" s="2">
        <f t="shared" si="151"/>
        <v>1865.86</v>
      </c>
      <c r="N1256">
        <f t="shared" si="152"/>
        <v>0</v>
      </c>
      <c r="O1256">
        <f t="shared" si="153"/>
        <v>1865.86</v>
      </c>
      <c r="P1256" s="2" t="str">
        <f t="shared" si="154"/>
        <v>5125651 - GHENT UNIT 12015</v>
      </c>
    </row>
    <row r="1257" spans="1:16" x14ac:dyDescent="0.25">
      <c r="A1257" s="1" t="s">
        <v>5</v>
      </c>
      <c r="B1257" s="1" t="s">
        <v>55</v>
      </c>
      <c r="C1257" s="1" t="s">
        <v>10</v>
      </c>
      <c r="D1257" s="5" t="str">
        <f t="shared" si="148"/>
        <v>512</v>
      </c>
      <c r="E1257" s="1" t="s">
        <v>56</v>
      </c>
      <c r="F1257" s="1" t="s">
        <v>81</v>
      </c>
      <c r="I1257">
        <v>201504</v>
      </c>
      <c r="J1257" t="str">
        <f t="shared" si="149"/>
        <v>2015</v>
      </c>
      <c r="K1257" s="2">
        <v>93402.92</v>
      </c>
      <c r="L1257">
        <f t="shared" si="150"/>
        <v>0</v>
      </c>
      <c r="M1257" s="2">
        <f t="shared" si="151"/>
        <v>93402.92</v>
      </c>
      <c r="N1257">
        <f t="shared" si="152"/>
        <v>0</v>
      </c>
      <c r="O1257">
        <f t="shared" si="153"/>
        <v>93402.92</v>
      </c>
      <c r="P1257" s="2" t="str">
        <f t="shared" si="154"/>
        <v>5125651 - GHENT UNIT 12015</v>
      </c>
    </row>
    <row r="1258" spans="1:16" x14ac:dyDescent="0.25">
      <c r="A1258" s="1" t="s">
        <v>5</v>
      </c>
      <c r="B1258" s="1" t="s">
        <v>55</v>
      </c>
      <c r="C1258" s="1" t="s">
        <v>10</v>
      </c>
      <c r="D1258" s="5" t="str">
        <f t="shared" si="148"/>
        <v>512</v>
      </c>
      <c r="E1258" s="1" t="s">
        <v>56</v>
      </c>
      <c r="F1258" s="1" t="s">
        <v>81</v>
      </c>
      <c r="I1258">
        <v>201505</v>
      </c>
      <c r="J1258" t="str">
        <f t="shared" si="149"/>
        <v>2015</v>
      </c>
      <c r="K1258" s="2">
        <v>15707.93</v>
      </c>
      <c r="L1258">
        <f t="shared" si="150"/>
        <v>0</v>
      </c>
      <c r="M1258" s="2">
        <f t="shared" si="151"/>
        <v>15707.93</v>
      </c>
      <c r="N1258">
        <f t="shared" si="152"/>
        <v>0</v>
      </c>
      <c r="O1258">
        <f t="shared" si="153"/>
        <v>15707.93</v>
      </c>
      <c r="P1258" s="2" t="str">
        <f t="shared" si="154"/>
        <v>5125651 - GHENT UNIT 12015</v>
      </c>
    </row>
    <row r="1259" spans="1:16" x14ac:dyDescent="0.25">
      <c r="A1259" s="1" t="s">
        <v>5</v>
      </c>
      <c r="B1259" s="1" t="s">
        <v>55</v>
      </c>
      <c r="C1259" s="1" t="s">
        <v>10</v>
      </c>
      <c r="D1259" s="5" t="str">
        <f t="shared" si="148"/>
        <v>512</v>
      </c>
      <c r="E1259" s="1" t="s">
        <v>56</v>
      </c>
      <c r="F1259" s="1" t="s">
        <v>81</v>
      </c>
      <c r="I1259">
        <v>201506</v>
      </c>
      <c r="J1259" t="str">
        <f t="shared" si="149"/>
        <v>2015</v>
      </c>
      <c r="K1259" s="2">
        <v>-2.71</v>
      </c>
      <c r="L1259">
        <f t="shared" si="150"/>
        <v>0</v>
      </c>
      <c r="M1259" s="2">
        <f t="shared" si="151"/>
        <v>-2.71</v>
      </c>
      <c r="N1259">
        <f t="shared" si="152"/>
        <v>0</v>
      </c>
      <c r="O1259">
        <f t="shared" si="153"/>
        <v>-2.71</v>
      </c>
      <c r="P1259" s="2" t="str">
        <f t="shared" si="154"/>
        <v>5125651 - GHENT UNIT 12015</v>
      </c>
    </row>
    <row r="1260" spans="1:16" x14ac:dyDescent="0.25">
      <c r="A1260" s="1" t="s">
        <v>5</v>
      </c>
      <c r="B1260" s="1" t="s">
        <v>55</v>
      </c>
      <c r="C1260" s="1" t="s">
        <v>10</v>
      </c>
      <c r="D1260" s="5" t="str">
        <f t="shared" si="148"/>
        <v>512</v>
      </c>
      <c r="E1260" s="1" t="s">
        <v>56</v>
      </c>
      <c r="F1260" s="1" t="s">
        <v>81</v>
      </c>
      <c r="I1260">
        <v>201507</v>
      </c>
      <c r="J1260" t="str">
        <f t="shared" si="149"/>
        <v>2015</v>
      </c>
      <c r="K1260" s="2">
        <v>-3204.99</v>
      </c>
      <c r="L1260">
        <f t="shared" si="150"/>
        <v>0</v>
      </c>
      <c r="M1260" s="2">
        <f t="shared" si="151"/>
        <v>-3204.99</v>
      </c>
      <c r="N1260">
        <f t="shared" si="152"/>
        <v>0</v>
      </c>
      <c r="O1260">
        <f t="shared" si="153"/>
        <v>-3204.99</v>
      </c>
      <c r="P1260" s="2" t="str">
        <f t="shared" si="154"/>
        <v>5125651 - GHENT UNIT 12015</v>
      </c>
    </row>
    <row r="1261" spans="1:16" x14ac:dyDescent="0.25">
      <c r="A1261" s="1" t="s">
        <v>5</v>
      </c>
      <c r="B1261" s="1" t="s">
        <v>55</v>
      </c>
      <c r="C1261" s="1" t="s">
        <v>10</v>
      </c>
      <c r="D1261" s="5" t="str">
        <f t="shared" si="148"/>
        <v>512</v>
      </c>
      <c r="E1261" s="1" t="s">
        <v>56</v>
      </c>
      <c r="F1261" s="1" t="s">
        <v>81</v>
      </c>
      <c r="I1261">
        <v>201602</v>
      </c>
      <c r="J1261" t="str">
        <f t="shared" si="149"/>
        <v>2016</v>
      </c>
      <c r="K1261" s="2">
        <v>11422.73</v>
      </c>
      <c r="L1261">
        <f t="shared" si="150"/>
        <v>0</v>
      </c>
      <c r="M1261" s="2">
        <f t="shared" si="151"/>
        <v>11422.73</v>
      </c>
      <c r="N1261">
        <f t="shared" si="152"/>
        <v>0</v>
      </c>
      <c r="O1261">
        <f t="shared" si="153"/>
        <v>11422.73</v>
      </c>
      <c r="P1261" s="2" t="str">
        <f t="shared" si="154"/>
        <v>5125651 - GHENT UNIT 12016</v>
      </c>
    </row>
    <row r="1262" spans="1:16" x14ac:dyDescent="0.25">
      <c r="A1262" s="1" t="s">
        <v>5</v>
      </c>
      <c r="B1262" s="1" t="s">
        <v>55</v>
      </c>
      <c r="C1262" s="1" t="s">
        <v>10</v>
      </c>
      <c r="D1262" s="5" t="str">
        <f t="shared" si="148"/>
        <v>512</v>
      </c>
      <c r="E1262" s="1" t="s">
        <v>56</v>
      </c>
      <c r="F1262" s="1" t="s">
        <v>81</v>
      </c>
      <c r="I1262">
        <v>201603</v>
      </c>
      <c r="J1262" t="str">
        <f t="shared" si="149"/>
        <v>2016</v>
      </c>
      <c r="K1262" s="2">
        <v>76652.02</v>
      </c>
      <c r="L1262">
        <f t="shared" si="150"/>
        <v>0</v>
      </c>
      <c r="M1262" s="2">
        <f t="shared" si="151"/>
        <v>76652.02</v>
      </c>
      <c r="N1262">
        <f t="shared" si="152"/>
        <v>0</v>
      </c>
      <c r="O1262">
        <f t="shared" si="153"/>
        <v>76652.02</v>
      </c>
      <c r="P1262" s="2" t="str">
        <f t="shared" si="154"/>
        <v>5125651 - GHENT UNIT 12016</v>
      </c>
    </row>
    <row r="1263" spans="1:16" x14ac:dyDescent="0.25">
      <c r="A1263" s="1" t="s">
        <v>5</v>
      </c>
      <c r="B1263" s="1" t="s">
        <v>55</v>
      </c>
      <c r="C1263" s="1" t="s">
        <v>10</v>
      </c>
      <c r="D1263" s="5" t="str">
        <f t="shared" si="148"/>
        <v>512</v>
      </c>
      <c r="E1263" s="1" t="s">
        <v>56</v>
      </c>
      <c r="F1263" s="1" t="s">
        <v>81</v>
      </c>
      <c r="I1263">
        <v>201604</v>
      </c>
      <c r="J1263" t="str">
        <f t="shared" si="149"/>
        <v>2016</v>
      </c>
      <c r="K1263" s="2">
        <v>6198.24</v>
      </c>
      <c r="L1263">
        <f t="shared" si="150"/>
        <v>0</v>
      </c>
      <c r="M1263" s="2">
        <f t="shared" si="151"/>
        <v>6198.24</v>
      </c>
      <c r="N1263">
        <f t="shared" si="152"/>
        <v>0</v>
      </c>
      <c r="O1263">
        <f t="shared" si="153"/>
        <v>6198.24</v>
      </c>
      <c r="P1263" s="2" t="str">
        <f t="shared" si="154"/>
        <v>5125651 - GHENT UNIT 12016</v>
      </c>
    </row>
    <row r="1264" spans="1:16" x14ac:dyDescent="0.25">
      <c r="A1264" s="1" t="s">
        <v>5</v>
      </c>
      <c r="B1264" s="1" t="s">
        <v>55</v>
      </c>
      <c r="C1264" s="1" t="s">
        <v>10</v>
      </c>
      <c r="D1264" s="5" t="str">
        <f t="shared" si="148"/>
        <v>512</v>
      </c>
      <c r="E1264" s="1" t="s">
        <v>57</v>
      </c>
      <c r="F1264" s="1" t="s">
        <v>81</v>
      </c>
      <c r="I1264">
        <v>201201</v>
      </c>
      <c r="J1264" t="str">
        <f t="shared" si="149"/>
        <v>2012</v>
      </c>
      <c r="K1264" s="2">
        <v>4846.3999999999996</v>
      </c>
      <c r="L1264">
        <f t="shared" si="150"/>
        <v>0</v>
      </c>
      <c r="M1264" s="2">
        <f t="shared" si="151"/>
        <v>4846.3999999999996</v>
      </c>
      <c r="N1264">
        <f t="shared" si="152"/>
        <v>0</v>
      </c>
      <c r="O1264">
        <f t="shared" si="153"/>
        <v>4846.3999999999996</v>
      </c>
      <c r="P1264" s="2" t="str">
        <f t="shared" si="154"/>
        <v>5125652 - GHENT UNIT 22012</v>
      </c>
    </row>
    <row r="1265" spans="1:16" x14ac:dyDescent="0.25">
      <c r="A1265" s="1" t="s">
        <v>5</v>
      </c>
      <c r="B1265" s="1" t="s">
        <v>55</v>
      </c>
      <c r="C1265" s="1" t="s">
        <v>10</v>
      </c>
      <c r="D1265" s="5" t="str">
        <f t="shared" si="148"/>
        <v>512</v>
      </c>
      <c r="E1265" s="1" t="s">
        <v>57</v>
      </c>
      <c r="F1265" s="1" t="s">
        <v>81</v>
      </c>
      <c r="I1265">
        <v>201202</v>
      </c>
      <c r="J1265" t="str">
        <f t="shared" si="149"/>
        <v>2012</v>
      </c>
      <c r="K1265" s="2">
        <v>7002.83</v>
      </c>
      <c r="L1265">
        <f t="shared" si="150"/>
        <v>0</v>
      </c>
      <c r="M1265" s="2">
        <f t="shared" si="151"/>
        <v>7002.83</v>
      </c>
      <c r="N1265">
        <f t="shared" si="152"/>
        <v>0</v>
      </c>
      <c r="O1265">
        <f t="shared" si="153"/>
        <v>7002.83</v>
      </c>
      <c r="P1265" s="2" t="str">
        <f t="shared" si="154"/>
        <v>5125652 - GHENT UNIT 22012</v>
      </c>
    </row>
    <row r="1266" spans="1:16" x14ac:dyDescent="0.25">
      <c r="A1266" s="1" t="s">
        <v>5</v>
      </c>
      <c r="B1266" s="1" t="s">
        <v>55</v>
      </c>
      <c r="C1266" s="1" t="s">
        <v>10</v>
      </c>
      <c r="D1266" s="5" t="str">
        <f t="shared" si="148"/>
        <v>512</v>
      </c>
      <c r="E1266" s="1" t="s">
        <v>57</v>
      </c>
      <c r="F1266" s="1" t="s">
        <v>81</v>
      </c>
      <c r="I1266">
        <v>201203</v>
      </c>
      <c r="J1266" t="str">
        <f t="shared" si="149"/>
        <v>2012</v>
      </c>
      <c r="K1266" s="2">
        <v>4354.38</v>
      </c>
      <c r="L1266">
        <f t="shared" si="150"/>
        <v>0</v>
      </c>
      <c r="M1266" s="2">
        <f t="shared" si="151"/>
        <v>4354.38</v>
      </c>
      <c r="N1266">
        <f t="shared" si="152"/>
        <v>0</v>
      </c>
      <c r="O1266">
        <f t="shared" si="153"/>
        <v>4354.38</v>
      </c>
      <c r="P1266" s="2" t="str">
        <f t="shared" si="154"/>
        <v>5125652 - GHENT UNIT 22012</v>
      </c>
    </row>
    <row r="1267" spans="1:16" x14ac:dyDescent="0.25">
      <c r="A1267" s="1" t="s">
        <v>5</v>
      </c>
      <c r="B1267" s="1" t="s">
        <v>55</v>
      </c>
      <c r="C1267" s="1" t="s">
        <v>10</v>
      </c>
      <c r="D1267" s="5" t="str">
        <f t="shared" si="148"/>
        <v>512</v>
      </c>
      <c r="E1267" s="1" t="s">
        <v>57</v>
      </c>
      <c r="F1267" s="1" t="s">
        <v>81</v>
      </c>
      <c r="I1267">
        <v>201204</v>
      </c>
      <c r="J1267" t="str">
        <f t="shared" si="149"/>
        <v>2012</v>
      </c>
      <c r="K1267" s="2">
        <v>37210.29</v>
      </c>
      <c r="L1267">
        <f t="shared" si="150"/>
        <v>0</v>
      </c>
      <c r="M1267" s="2">
        <f t="shared" si="151"/>
        <v>37210.29</v>
      </c>
      <c r="N1267">
        <f t="shared" si="152"/>
        <v>0</v>
      </c>
      <c r="O1267">
        <f t="shared" si="153"/>
        <v>37210.29</v>
      </c>
      <c r="P1267" s="2" t="str">
        <f t="shared" si="154"/>
        <v>5125652 - GHENT UNIT 22012</v>
      </c>
    </row>
    <row r="1268" spans="1:16" x14ac:dyDescent="0.25">
      <c r="A1268" s="1" t="s">
        <v>5</v>
      </c>
      <c r="B1268" s="1" t="s">
        <v>55</v>
      </c>
      <c r="C1268" s="1" t="s">
        <v>10</v>
      </c>
      <c r="D1268" s="5" t="str">
        <f t="shared" si="148"/>
        <v>512</v>
      </c>
      <c r="E1268" s="1" t="s">
        <v>57</v>
      </c>
      <c r="F1268" s="1" t="s">
        <v>81</v>
      </c>
      <c r="I1268">
        <v>201205</v>
      </c>
      <c r="J1268" t="str">
        <f t="shared" si="149"/>
        <v>2012</v>
      </c>
      <c r="K1268" s="2">
        <v>207324.28</v>
      </c>
      <c r="L1268">
        <f t="shared" si="150"/>
        <v>0</v>
      </c>
      <c r="M1268" s="2">
        <f t="shared" si="151"/>
        <v>207324.28</v>
      </c>
      <c r="N1268">
        <f t="shared" si="152"/>
        <v>0</v>
      </c>
      <c r="O1268">
        <f t="shared" si="153"/>
        <v>207324.28</v>
      </c>
      <c r="P1268" s="2" t="str">
        <f t="shared" si="154"/>
        <v>5125652 - GHENT UNIT 22012</v>
      </c>
    </row>
    <row r="1269" spans="1:16" x14ac:dyDescent="0.25">
      <c r="A1269" s="1" t="s">
        <v>5</v>
      </c>
      <c r="B1269" s="1" t="s">
        <v>55</v>
      </c>
      <c r="C1269" s="1" t="s">
        <v>10</v>
      </c>
      <c r="D1269" s="5" t="str">
        <f t="shared" si="148"/>
        <v>512</v>
      </c>
      <c r="E1269" s="1" t="s">
        <v>57</v>
      </c>
      <c r="F1269" s="1" t="s">
        <v>81</v>
      </c>
      <c r="I1269">
        <v>201206</v>
      </c>
      <c r="J1269" t="str">
        <f t="shared" si="149"/>
        <v>2012</v>
      </c>
      <c r="K1269" s="2">
        <v>62819.6</v>
      </c>
      <c r="L1269">
        <f t="shared" si="150"/>
        <v>0</v>
      </c>
      <c r="M1269" s="2">
        <f t="shared" si="151"/>
        <v>62819.6</v>
      </c>
      <c r="N1269">
        <f t="shared" si="152"/>
        <v>0</v>
      </c>
      <c r="O1269">
        <f t="shared" si="153"/>
        <v>62819.6</v>
      </c>
      <c r="P1269" s="2" t="str">
        <f t="shared" si="154"/>
        <v>5125652 - GHENT UNIT 22012</v>
      </c>
    </row>
    <row r="1270" spans="1:16" x14ac:dyDescent="0.25">
      <c r="A1270" s="1" t="s">
        <v>5</v>
      </c>
      <c r="B1270" s="1" t="s">
        <v>55</v>
      </c>
      <c r="C1270" s="1" t="s">
        <v>10</v>
      </c>
      <c r="D1270" s="5" t="str">
        <f t="shared" ref="D1270:D1333" si="155">LEFT(C1270,3)</f>
        <v>512</v>
      </c>
      <c r="E1270" s="1" t="s">
        <v>57</v>
      </c>
      <c r="F1270" s="1" t="s">
        <v>81</v>
      </c>
      <c r="I1270">
        <v>201303</v>
      </c>
      <c r="J1270" t="str">
        <f t="shared" ref="J1270:J1333" si="156">LEFT(I1270,4)</f>
        <v>2013</v>
      </c>
      <c r="K1270" s="2">
        <v>-1311.49</v>
      </c>
      <c r="L1270">
        <f t="shared" ref="L1270:L1333" si="157">IF(LEFT(E1270,4)="0311",(K1270*-0.25),IF(LEFT(E1270,4)="0321",(K1270*-0.25),0))</f>
        <v>0</v>
      </c>
      <c r="M1270" s="2">
        <f t="shared" ref="M1270:M1333" si="158">+K1270+L1270</f>
        <v>-1311.49</v>
      </c>
      <c r="N1270">
        <f t="shared" ref="N1270:N1333" si="159">IF(F1270="LGE",M1270,0)+IF(F1270="Joint",M1270*G1270,0)</f>
        <v>0</v>
      </c>
      <c r="O1270">
        <f t="shared" ref="O1270:O1333" si="160">IF(F1270="KU",M1270,0)+IF(F1270="Joint",M1270*H1270,0)</f>
        <v>-1311.49</v>
      </c>
      <c r="P1270" s="2" t="str">
        <f t="shared" ref="P1270:P1333" si="161">D1270&amp;E1270&amp;J1270</f>
        <v>5125652 - GHENT UNIT 22013</v>
      </c>
    </row>
    <row r="1271" spans="1:16" x14ac:dyDescent="0.25">
      <c r="A1271" s="1" t="s">
        <v>5</v>
      </c>
      <c r="B1271" s="1" t="s">
        <v>55</v>
      </c>
      <c r="C1271" s="1" t="s">
        <v>10</v>
      </c>
      <c r="D1271" s="5" t="str">
        <f t="shared" si="155"/>
        <v>512</v>
      </c>
      <c r="E1271" s="1" t="s">
        <v>57</v>
      </c>
      <c r="F1271" s="1" t="s">
        <v>81</v>
      </c>
      <c r="I1271">
        <v>201304</v>
      </c>
      <c r="J1271" t="str">
        <f t="shared" si="156"/>
        <v>2013</v>
      </c>
      <c r="K1271" s="2">
        <v>10307.73</v>
      </c>
      <c r="L1271">
        <f t="shared" si="157"/>
        <v>0</v>
      </c>
      <c r="M1271" s="2">
        <f t="shared" si="158"/>
        <v>10307.73</v>
      </c>
      <c r="N1271">
        <f t="shared" si="159"/>
        <v>0</v>
      </c>
      <c r="O1271">
        <f t="shared" si="160"/>
        <v>10307.73</v>
      </c>
      <c r="P1271" s="2" t="str">
        <f t="shared" si="161"/>
        <v>5125652 - GHENT UNIT 22013</v>
      </c>
    </row>
    <row r="1272" spans="1:16" x14ac:dyDescent="0.25">
      <c r="A1272" s="1" t="s">
        <v>5</v>
      </c>
      <c r="B1272" s="1" t="s">
        <v>55</v>
      </c>
      <c r="C1272" s="1" t="s">
        <v>10</v>
      </c>
      <c r="D1272" s="5" t="str">
        <f t="shared" si="155"/>
        <v>512</v>
      </c>
      <c r="E1272" s="1" t="s">
        <v>57</v>
      </c>
      <c r="F1272" s="1" t="s">
        <v>81</v>
      </c>
      <c r="I1272">
        <v>201305</v>
      </c>
      <c r="J1272" t="str">
        <f t="shared" si="156"/>
        <v>2013</v>
      </c>
      <c r="K1272" s="2">
        <v>2943.25</v>
      </c>
      <c r="L1272">
        <f t="shared" si="157"/>
        <v>0</v>
      </c>
      <c r="M1272" s="2">
        <f t="shared" si="158"/>
        <v>2943.25</v>
      </c>
      <c r="N1272">
        <f t="shared" si="159"/>
        <v>0</v>
      </c>
      <c r="O1272">
        <f t="shared" si="160"/>
        <v>2943.25</v>
      </c>
      <c r="P1272" s="2" t="str">
        <f t="shared" si="161"/>
        <v>5125652 - GHENT UNIT 22013</v>
      </c>
    </row>
    <row r="1273" spans="1:16" x14ac:dyDescent="0.25">
      <c r="A1273" s="1" t="s">
        <v>5</v>
      </c>
      <c r="B1273" s="1" t="s">
        <v>55</v>
      </c>
      <c r="C1273" s="1" t="s">
        <v>10</v>
      </c>
      <c r="D1273" s="5" t="str">
        <f t="shared" si="155"/>
        <v>512</v>
      </c>
      <c r="E1273" s="1" t="s">
        <v>57</v>
      </c>
      <c r="F1273" s="1" t="s">
        <v>81</v>
      </c>
      <c r="I1273">
        <v>201402</v>
      </c>
      <c r="J1273" t="str">
        <f t="shared" si="156"/>
        <v>2014</v>
      </c>
      <c r="K1273" s="2">
        <v>1878.02</v>
      </c>
      <c r="L1273">
        <f t="shared" si="157"/>
        <v>0</v>
      </c>
      <c r="M1273" s="2">
        <f t="shared" si="158"/>
        <v>1878.02</v>
      </c>
      <c r="N1273">
        <f t="shared" si="159"/>
        <v>0</v>
      </c>
      <c r="O1273">
        <f t="shared" si="160"/>
        <v>1878.02</v>
      </c>
      <c r="P1273" s="2" t="str">
        <f t="shared" si="161"/>
        <v>5125652 - GHENT UNIT 22014</v>
      </c>
    </row>
    <row r="1274" spans="1:16" x14ac:dyDescent="0.25">
      <c r="A1274" s="1" t="s">
        <v>5</v>
      </c>
      <c r="B1274" s="1" t="s">
        <v>55</v>
      </c>
      <c r="C1274" s="1" t="s">
        <v>10</v>
      </c>
      <c r="D1274" s="5" t="str">
        <f t="shared" si="155"/>
        <v>512</v>
      </c>
      <c r="E1274" s="1" t="s">
        <v>57</v>
      </c>
      <c r="F1274" s="1" t="s">
        <v>81</v>
      </c>
      <c r="I1274">
        <v>201403</v>
      </c>
      <c r="J1274" t="str">
        <f t="shared" si="156"/>
        <v>2014</v>
      </c>
      <c r="K1274" s="2">
        <v>57335.37</v>
      </c>
      <c r="L1274">
        <f t="shared" si="157"/>
        <v>0</v>
      </c>
      <c r="M1274" s="2">
        <f t="shared" si="158"/>
        <v>57335.37</v>
      </c>
      <c r="N1274">
        <f t="shared" si="159"/>
        <v>0</v>
      </c>
      <c r="O1274">
        <f t="shared" si="160"/>
        <v>57335.37</v>
      </c>
      <c r="P1274" s="2" t="str">
        <f t="shared" si="161"/>
        <v>5125652 - GHENT UNIT 22014</v>
      </c>
    </row>
    <row r="1275" spans="1:16" x14ac:dyDescent="0.25">
      <c r="A1275" s="1" t="s">
        <v>5</v>
      </c>
      <c r="B1275" s="1" t="s">
        <v>55</v>
      </c>
      <c r="C1275" s="1" t="s">
        <v>10</v>
      </c>
      <c r="D1275" s="5" t="str">
        <f t="shared" si="155"/>
        <v>512</v>
      </c>
      <c r="E1275" s="1" t="s">
        <v>57</v>
      </c>
      <c r="F1275" s="1" t="s">
        <v>81</v>
      </c>
      <c r="I1275">
        <v>201404</v>
      </c>
      <c r="J1275" t="str">
        <f t="shared" si="156"/>
        <v>2014</v>
      </c>
      <c r="K1275" s="2">
        <v>1859.69</v>
      </c>
      <c r="L1275">
        <f t="shared" si="157"/>
        <v>0</v>
      </c>
      <c r="M1275" s="2">
        <f t="shared" si="158"/>
        <v>1859.69</v>
      </c>
      <c r="N1275">
        <f t="shared" si="159"/>
        <v>0</v>
      </c>
      <c r="O1275">
        <f t="shared" si="160"/>
        <v>1859.69</v>
      </c>
      <c r="P1275" s="2" t="str">
        <f t="shared" si="161"/>
        <v>5125652 - GHENT UNIT 22014</v>
      </c>
    </row>
    <row r="1276" spans="1:16" x14ac:dyDescent="0.25">
      <c r="A1276" s="1" t="s">
        <v>5</v>
      </c>
      <c r="B1276" s="1" t="s">
        <v>55</v>
      </c>
      <c r="C1276" s="1" t="s">
        <v>10</v>
      </c>
      <c r="D1276" s="5" t="str">
        <f t="shared" si="155"/>
        <v>512</v>
      </c>
      <c r="E1276" s="1" t="s">
        <v>57</v>
      </c>
      <c r="F1276" s="1" t="s">
        <v>81</v>
      </c>
      <c r="I1276">
        <v>201405</v>
      </c>
      <c r="J1276" t="str">
        <f t="shared" si="156"/>
        <v>2014</v>
      </c>
      <c r="K1276" s="2">
        <v>269.64999999999998</v>
      </c>
      <c r="L1276">
        <f t="shared" si="157"/>
        <v>0</v>
      </c>
      <c r="M1276" s="2">
        <f t="shared" si="158"/>
        <v>269.64999999999998</v>
      </c>
      <c r="N1276">
        <f t="shared" si="159"/>
        <v>0</v>
      </c>
      <c r="O1276">
        <f t="shared" si="160"/>
        <v>269.64999999999998</v>
      </c>
      <c r="P1276" s="2" t="str">
        <f t="shared" si="161"/>
        <v>5125652 - GHENT UNIT 22014</v>
      </c>
    </row>
    <row r="1277" spans="1:16" x14ac:dyDescent="0.25">
      <c r="A1277" s="1" t="s">
        <v>5</v>
      </c>
      <c r="B1277" s="1" t="s">
        <v>55</v>
      </c>
      <c r="C1277" s="1" t="s">
        <v>10</v>
      </c>
      <c r="D1277" s="5" t="str">
        <f t="shared" si="155"/>
        <v>512</v>
      </c>
      <c r="E1277" s="1" t="s">
        <v>57</v>
      </c>
      <c r="F1277" s="1" t="s">
        <v>81</v>
      </c>
      <c r="I1277">
        <v>201503</v>
      </c>
      <c r="J1277" t="str">
        <f t="shared" si="156"/>
        <v>2015</v>
      </c>
      <c r="K1277" s="2">
        <v>161.1</v>
      </c>
      <c r="L1277">
        <f t="shared" si="157"/>
        <v>0</v>
      </c>
      <c r="M1277" s="2">
        <f t="shared" si="158"/>
        <v>161.1</v>
      </c>
      <c r="N1277">
        <f t="shared" si="159"/>
        <v>0</v>
      </c>
      <c r="O1277">
        <f t="shared" si="160"/>
        <v>161.1</v>
      </c>
      <c r="P1277" s="2" t="str">
        <f t="shared" si="161"/>
        <v>5125652 - GHENT UNIT 22015</v>
      </c>
    </row>
    <row r="1278" spans="1:16" x14ac:dyDescent="0.25">
      <c r="A1278" s="1" t="s">
        <v>5</v>
      </c>
      <c r="B1278" s="1" t="s">
        <v>55</v>
      </c>
      <c r="C1278" s="1" t="s">
        <v>10</v>
      </c>
      <c r="D1278" s="5" t="str">
        <f t="shared" si="155"/>
        <v>512</v>
      </c>
      <c r="E1278" s="1" t="s">
        <v>57</v>
      </c>
      <c r="F1278" s="1" t="s">
        <v>81</v>
      </c>
      <c r="I1278">
        <v>201505</v>
      </c>
      <c r="J1278" t="str">
        <f t="shared" si="156"/>
        <v>2015</v>
      </c>
      <c r="K1278" s="2">
        <v>2148.27</v>
      </c>
      <c r="L1278">
        <f t="shared" si="157"/>
        <v>0</v>
      </c>
      <c r="M1278" s="2">
        <f t="shared" si="158"/>
        <v>2148.27</v>
      </c>
      <c r="N1278">
        <f t="shared" si="159"/>
        <v>0</v>
      </c>
      <c r="O1278">
        <f t="shared" si="160"/>
        <v>2148.27</v>
      </c>
      <c r="P1278" s="2" t="str">
        <f t="shared" si="161"/>
        <v>5125652 - GHENT UNIT 22015</v>
      </c>
    </row>
    <row r="1279" spans="1:16" x14ac:dyDescent="0.25">
      <c r="A1279" s="1" t="s">
        <v>5</v>
      </c>
      <c r="B1279" s="1" t="s">
        <v>55</v>
      </c>
      <c r="C1279" s="1" t="s">
        <v>10</v>
      </c>
      <c r="D1279" s="5" t="str">
        <f t="shared" si="155"/>
        <v>512</v>
      </c>
      <c r="E1279" s="1" t="s">
        <v>57</v>
      </c>
      <c r="F1279" s="1" t="s">
        <v>81</v>
      </c>
      <c r="I1279">
        <v>201506</v>
      </c>
      <c r="J1279" t="str">
        <f t="shared" si="156"/>
        <v>2015</v>
      </c>
      <c r="K1279" s="2">
        <v>6520.01</v>
      </c>
      <c r="L1279">
        <f t="shared" si="157"/>
        <v>0</v>
      </c>
      <c r="M1279" s="2">
        <f t="shared" si="158"/>
        <v>6520.01</v>
      </c>
      <c r="N1279">
        <f t="shared" si="159"/>
        <v>0</v>
      </c>
      <c r="O1279">
        <f t="shared" si="160"/>
        <v>6520.01</v>
      </c>
      <c r="P1279" s="2" t="str">
        <f t="shared" si="161"/>
        <v>5125652 - GHENT UNIT 22015</v>
      </c>
    </row>
    <row r="1280" spans="1:16" x14ac:dyDescent="0.25">
      <c r="A1280" s="1" t="s">
        <v>5</v>
      </c>
      <c r="B1280" s="1" t="s">
        <v>55</v>
      </c>
      <c r="C1280" s="1" t="s">
        <v>10</v>
      </c>
      <c r="D1280" s="5" t="str">
        <f t="shared" si="155"/>
        <v>512</v>
      </c>
      <c r="E1280" s="1" t="s">
        <v>57</v>
      </c>
      <c r="F1280" s="1" t="s">
        <v>81</v>
      </c>
      <c r="I1280">
        <v>201507</v>
      </c>
      <c r="J1280" t="str">
        <f t="shared" si="156"/>
        <v>2015</v>
      </c>
      <c r="K1280" s="2">
        <v>967.65</v>
      </c>
      <c r="L1280">
        <f t="shared" si="157"/>
        <v>0</v>
      </c>
      <c r="M1280" s="2">
        <f t="shared" si="158"/>
        <v>967.65</v>
      </c>
      <c r="N1280">
        <f t="shared" si="159"/>
        <v>0</v>
      </c>
      <c r="O1280">
        <f t="shared" si="160"/>
        <v>967.65</v>
      </c>
      <c r="P1280" s="2" t="str">
        <f t="shared" si="161"/>
        <v>5125652 - GHENT UNIT 22015</v>
      </c>
    </row>
    <row r="1281" spans="1:16" x14ac:dyDescent="0.25">
      <c r="A1281" s="1" t="s">
        <v>5</v>
      </c>
      <c r="B1281" s="1" t="s">
        <v>55</v>
      </c>
      <c r="C1281" s="1" t="s">
        <v>10</v>
      </c>
      <c r="D1281" s="5" t="str">
        <f t="shared" si="155"/>
        <v>512</v>
      </c>
      <c r="E1281" s="1" t="s">
        <v>57</v>
      </c>
      <c r="F1281" s="1" t="s">
        <v>81</v>
      </c>
      <c r="I1281">
        <v>201509</v>
      </c>
      <c r="J1281" t="str">
        <f t="shared" si="156"/>
        <v>2015</v>
      </c>
      <c r="K1281" s="2">
        <v>10788.56</v>
      </c>
      <c r="L1281">
        <f t="shared" si="157"/>
        <v>0</v>
      </c>
      <c r="M1281" s="2">
        <f t="shared" si="158"/>
        <v>10788.56</v>
      </c>
      <c r="N1281">
        <f t="shared" si="159"/>
        <v>0</v>
      </c>
      <c r="O1281">
        <f t="shared" si="160"/>
        <v>10788.56</v>
      </c>
      <c r="P1281" s="2" t="str">
        <f t="shared" si="161"/>
        <v>5125652 - GHENT UNIT 22015</v>
      </c>
    </row>
    <row r="1282" spans="1:16" x14ac:dyDescent="0.25">
      <c r="A1282" s="1" t="s">
        <v>5</v>
      </c>
      <c r="B1282" s="1" t="s">
        <v>55</v>
      </c>
      <c r="C1282" s="1" t="s">
        <v>10</v>
      </c>
      <c r="D1282" s="5" t="str">
        <f t="shared" si="155"/>
        <v>512</v>
      </c>
      <c r="E1282" s="1" t="s">
        <v>57</v>
      </c>
      <c r="F1282" s="1" t="s">
        <v>81</v>
      </c>
      <c r="I1282">
        <v>201510</v>
      </c>
      <c r="J1282" t="str">
        <f t="shared" si="156"/>
        <v>2015</v>
      </c>
      <c r="K1282" s="2">
        <v>28689.74</v>
      </c>
      <c r="L1282">
        <f t="shared" si="157"/>
        <v>0</v>
      </c>
      <c r="M1282" s="2">
        <f t="shared" si="158"/>
        <v>28689.74</v>
      </c>
      <c r="N1282">
        <f t="shared" si="159"/>
        <v>0</v>
      </c>
      <c r="O1282">
        <f t="shared" si="160"/>
        <v>28689.74</v>
      </c>
      <c r="P1282" s="2" t="str">
        <f t="shared" si="161"/>
        <v>5125652 - GHENT UNIT 22015</v>
      </c>
    </row>
    <row r="1283" spans="1:16" x14ac:dyDescent="0.25">
      <c r="A1283" s="1" t="s">
        <v>5</v>
      </c>
      <c r="B1283" s="1" t="s">
        <v>55</v>
      </c>
      <c r="C1283" s="1" t="s">
        <v>10</v>
      </c>
      <c r="D1283" s="5" t="str">
        <f t="shared" si="155"/>
        <v>512</v>
      </c>
      <c r="E1283" s="1" t="s">
        <v>57</v>
      </c>
      <c r="F1283" s="1" t="s">
        <v>81</v>
      </c>
      <c r="I1283">
        <v>201511</v>
      </c>
      <c r="J1283" t="str">
        <f t="shared" si="156"/>
        <v>2015</v>
      </c>
      <c r="K1283" s="2">
        <v>115484.1</v>
      </c>
      <c r="L1283">
        <f t="shared" si="157"/>
        <v>0</v>
      </c>
      <c r="M1283" s="2">
        <f t="shared" si="158"/>
        <v>115484.1</v>
      </c>
      <c r="N1283">
        <f t="shared" si="159"/>
        <v>0</v>
      </c>
      <c r="O1283">
        <f t="shared" si="160"/>
        <v>115484.1</v>
      </c>
      <c r="P1283" s="2" t="str">
        <f t="shared" si="161"/>
        <v>5125652 - GHENT UNIT 22015</v>
      </c>
    </row>
    <row r="1284" spans="1:16" x14ac:dyDescent="0.25">
      <c r="A1284" s="1" t="s">
        <v>5</v>
      </c>
      <c r="B1284" s="1" t="s">
        <v>55</v>
      </c>
      <c r="C1284" s="1" t="s">
        <v>10</v>
      </c>
      <c r="D1284" s="5" t="str">
        <f t="shared" si="155"/>
        <v>512</v>
      </c>
      <c r="E1284" s="1" t="s">
        <v>57</v>
      </c>
      <c r="F1284" s="1" t="s">
        <v>81</v>
      </c>
      <c r="I1284">
        <v>201512</v>
      </c>
      <c r="J1284" t="str">
        <f t="shared" si="156"/>
        <v>2015</v>
      </c>
      <c r="K1284" s="2">
        <v>7700.3</v>
      </c>
      <c r="L1284">
        <f t="shared" si="157"/>
        <v>0</v>
      </c>
      <c r="M1284" s="2">
        <f t="shared" si="158"/>
        <v>7700.3</v>
      </c>
      <c r="N1284">
        <f t="shared" si="159"/>
        <v>0</v>
      </c>
      <c r="O1284">
        <f t="shared" si="160"/>
        <v>7700.3</v>
      </c>
      <c r="P1284" s="2" t="str">
        <f t="shared" si="161"/>
        <v>5125652 - GHENT UNIT 22015</v>
      </c>
    </row>
    <row r="1285" spans="1:16" x14ac:dyDescent="0.25">
      <c r="A1285" s="1" t="s">
        <v>5</v>
      </c>
      <c r="B1285" s="1" t="s">
        <v>55</v>
      </c>
      <c r="C1285" s="1" t="s">
        <v>10</v>
      </c>
      <c r="D1285" s="5" t="str">
        <f t="shared" si="155"/>
        <v>512</v>
      </c>
      <c r="E1285" s="1" t="s">
        <v>57</v>
      </c>
      <c r="F1285" s="1" t="s">
        <v>81</v>
      </c>
      <c r="I1285">
        <v>201601</v>
      </c>
      <c r="J1285" t="str">
        <f t="shared" si="156"/>
        <v>2016</v>
      </c>
      <c r="K1285" s="2">
        <v>21.01</v>
      </c>
      <c r="L1285">
        <f t="shared" si="157"/>
        <v>0</v>
      </c>
      <c r="M1285" s="2">
        <f t="shared" si="158"/>
        <v>21.01</v>
      </c>
      <c r="N1285">
        <f t="shared" si="159"/>
        <v>0</v>
      </c>
      <c r="O1285">
        <f t="shared" si="160"/>
        <v>21.01</v>
      </c>
      <c r="P1285" s="2" t="str">
        <f t="shared" si="161"/>
        <v>5125652 - GHENT UNIT 22016</v>
      </c>
    </row>
    <row r="1286" spans="1:16" x14ac:dyDescent="0.25">
      <c r="A1286" s="1" t="s">
        <v>5</v>
      </c>
      <c r="B1286" s="1" t="s">
        <v>55</v>
      </c>
      <c r="C1286" s="1" t="s">
        <v>10</v>
      </c>
      <c r="D1286" s="5" t="str">
        <f t="shared" si="155"/>
        <v>512</v>
      </c>
      <c r="E1286" s="1" t="s">
        <v>57</v>
      </c>
      <c r="F1286" s="1" t="s">
        <v>81</v>
      </c>
      <c r="I1286">
        <v>201602</v>
      </c>
      <c r="J1286" t="str">
        <f t="shared" si="156"/>
        <v>2016</v>
      </c>
      <c r="K1286" s="2">
        <v>-1332.5</v>
      </c>
      <c r="L1286">
        <f t="shared" si="157"/>
        <v>0</v>
      </c>
      <c r="M1286" s="2">
        <f t="shared" si="158"/>
        <v>-1332.5</v>
      </c>
      <c r="N1286">
        <f t="shared" si="159"/>
        <v>0</v>
      </c>
      <c r="O1286">
        <f t="shared" si="160"/>
        <v>-1332.5</v>
      </c>
      <c r="P1286" s="2" t="str">
        <f t="shared" si="161"/>
        <v>5125652 - GHENT UNIT 22016</v>
      </c>
    </row>
    <row r="1287" spans="1:16" x14ac:dyDescent="0.25">
      <c r="A1287" s="1" t="s">
        <v>5</v>
      </c>
      <c r="B1287" s="1" t="s">
        <v>55</v>
      </c>
      <c r="C1287" s="1" t="s">
        <v>10</v>
      </c>
      <c r="D1287" s="5" t="str">
        <f t="shared" si="155"/>
        <v>512</v>
      </c>
      <c r="E1287" s="1" t="s">
        <v>57</v>
      </c>
      <c r="F1287" s="1" t="s">
        <v>81</v>
      </c>
      <c r="I1287">
        <v>201609</v>
      </c>
      <c r="J1287" t="str">
        <f t="shared" si="156"/>
        <v>2016</v>
      </c>
      <c r="K1287" s="2">
        <v>2364.13</v>
      </c>
      <c r="L1287">
        <f t="shared" si="157"/>
        <v>0</v>
      </c>
      <c r="M1287" s="2">
        <f t="shared" si="158"/>
        <v>2364.13</v>
      </c>
      <c r="N1287">
        <f t="shared" si="159"/>
        <v>0</v>
      </c>
      <c r="O1287">
        <f t="shared" si="160"/>
        <v>2364.13</v>
      </c>
      <c r="P1287" s="2" t="str">
        <f t="shared" si="161"/>
        <v>5125652 - GHENT UNIT 22016</v>
      </c>
    </row>
    <row r="1288" spans="1:16" x14ac:dyDescent="0.25">
      <c r="A1288" s="1" t="s">
        <v>5</v>
      </c>
      <c r="B1288" s="1" t="s">
        <v>55</v>
      </c>
      <c r="C1288" s="1" t="s">
        <v>10</v>
      </c>
      <c r="D1288" s="5" t="str">
        <f t="shared" si="155"/>
        <v>512</v>
      </c>
      <c r="E1288" s="1" t="s">
        <v>57</v>
      </c>
      <c r="F1288" s="1" t="s">
        <v>81</v>
      </c>
      <c r="I1288">
        <v>201610</v>
      </c>
      <c r="J1288" t="str">
        <f t="shared" si="156"/>
        <v>2016</v>
      </c>
      <c r="K1288" s="2">
        <v>38582.39</v>
      </c>
      <c r="L1288">
        <f t="shared" si="157"/>
        <v>0</v>
      </c>
      <c r="M1288" s="2">
        <f t="shared" si="158"/>
        <v>38582.39</v>
      </c>
      <c r="N1288">
        <f t="shared" si="159"/>
        <v>0</v>
      </c>
      <c r="O1288">
        <f t="shared" si="160"/>
        <v>38582.39</v>
      </c>
      <c r="P1288" s="2" t="str">
        <f t="shared" si="161"/>
        <v>5125652 - GHENT UNIT 22016</v>
      </c>
    </row>
    <row r="1289" spans="1:16" x14ac:dyDescent="0.25">
      <c r="A1289" s="1" t="s">
        <v>5</v>
      </c>
      <c r="B1289" s="1" t="s">
        <v>55</v>
      </c>
      <c r="C1289" s="1" t="s">
        <v>10</v>
      </c>
      <c r="D1289" s="5" t="str">
        <f t="shared" si="155"/>
        <v>512</v>
      </c>
      <c r="E1289" s="1" t="s">
        <v>57</v>
      </c>
      <c r="F1289" s="1" t="s">
        <v>81</v>
      </c>
      <c r="I1289">
        <v>201611</v>
      </c>
      <c r="J1289" t="str">
        <f t="shared" si="156"/>
        <v>2016</v>
      </c>
      <c r="K1289" s="2">
        <v>3697.34</v>
      </c>
      <c r="L1289">
        <f t="shared" si="157"/>
        <v>0</v>
      </c>
      <c r="M1289" s="2">
        <f t="shared" si="158"/>
        <v>3697.34</v>
      </c>
      <c r="N1289">
        <f t="shared" si="159"/>
        <v>0</v>
      </c>
      <c r="O1289">
        <f t="shared" si="160"/>
        <v>3697.34</v>
      </c>
      <c r="P1289" s="2" t="str">
        <f t="shared" si="161"/>
        <v>5125652 - GHENT UNIT 22016</v>
      </c>
    </row>
    <row r="1290" spans="1:16" x14ac:dyDescent="0.25">
      <c r="A1290" s="1" t="s">
        <v>5</v>
      </c>
      <c r="B1290" s="1" t="s">
        <v>55</v>
      </c>
      <c r="C1290" s="1" t="s">
        <v>10</v>
      </c>
      <c r="D1290" s="5" t="str">
        <f t="shared" si="155"/>
        <v>512</v>
      </c>
      <c r="E1290" s="1" t="s">
        <v>58</v>
      </c>
      <c r="F1290" s="1" t="s">
        <v>81</v>
      </c>
      <c r="I1290">
        <v>201202</v>
      </c>
      <c r="J1290" t="str">
        <f t="shared" si="156"/>
        <v>2012</v>
      </c>
      <c r="K1290" s="2">
        <v>389.05</v>
      </c>
      <c r="L1290">
        <f t="shared" si="157"/>
        <v>0</v>
      </c>
      <c r="M1290" s="2">
        <f t="shared" si="158"/>
        <v>389.05</v>
      </c>
      <c r="N1290">
        <f t="shared" si="159"/>
        <v>0</v>
      </c>
      <c r="O1290">
        <f t="shared" si="160"/>
        <v>389.05</v>
      </c>
      <c r="P1290" s="2" t="str">
        <f t="shared" si="161"/>
        <v>5125653 - GHENT UNIT 32012</v>
      </c>
    </row>
    <row r="1291" spans="1:16" x14ac:dyDescent="0.25">
      <c r="A1291" s="1" t="s">
        <v>5</v>
      </c>
      <c r="B1291" s="1" t="s">
        <v>55</v>
      </c>
      <c r="C1291" s="1" t="s">
        <v>10</v>
      </c>
      <c r="D1291" s="5" t="str">
        <f t="shared" si="155"/>
        <v>512</v>
      </c>
      <c r="E1291" s="1" t="s">
        <v>58</v>
      </c>
      <c r="F1291" s="1" t="s">
        <v>81</v>
      </c>
      <c r="I1291">
        <v>201203</v>
      </c>
      <c r="J1291" t="str">
        <f t="shared" si="156"/>
        <v>2012</v>
      </c>
      <c r="K1291" s="2">
        <v>11177.52</v>
      </c>
      <c r="L1291">
        <f t="shared" si="157"/>
        <v>0</v>
      </c>
      <c r="M1291" s="2">
        <f t="shared" si="158"/>
        <v>11177.52</v>
      </c>
      <c r="N1291">
        <f t="shared" si="159"/>
        <v>0</v>
      </c>
      <c r="O1291">
        <f t="shared" si="160"/>
        <v>11177.52</v>
      </c>
      <c r="P1291" s="2" t="str">
        <f t="shared" si="161"/>
        <v>5125653 - GHENT UNIT 32012</v>
      </c>
    </row>
    <row r="1292" spans="1:16" x14ac:dyDescent="0.25">
      <c r="A1292" s="1" t="s">
        <v>5</v>
      </c>
      <c r="B1292" s="1" t="s">
        <v>55</v>
      </c>
      <c r="C1292" s="1" t="s">
        <v>10</v>
      </c>
      <c r="D1292" s="5" t="str">
        <f t="shared" si="155"/>
        <v>512</v>
      </c>
      <c r="E1292" s="1" t="s">
        <v>58</v>
      </c>
      <c r="F1292" s="1" t="s">
        <v>81</v>
      </c>
      <c r="I1292">
        <v>201204</v>
      </c>
      <c r="J1292" t="str">
        <f t="shared" si="156"/>
        <v>2012</v>
      </c>
      <c r="K1292" s="2">
        <v>24599.45</v>
      </c>
      <c r="L1292">
        <f t="shared" si="157"/>
        <v>0</v>
      </c>
      <c r="M1292" s="2">
        <f t="shared" si="158"/>
        <v>24599.45</v>
      </c>
      <c r="N1292">
        <f t="shared" si="159"/>
        <v>0</v>
      </c>
      <c r="O1292">
        <f t="shared" si="160"/>
        <v>24599.45</v>
      </c>
      <c r="P1292" s="2" t="str">
        <f t="shared" si="161"/>
        <v>5125653 - GHENT UNIT 32012</v>
      </c>
    </row>
    <row r="1293" spans="1:16" x14ac:dyDescent="0.25">
      <c r="A1293" s="1" t="s">
        <v>5</v>
      </c>
      <c r="B1293" s="1" t="s">
        <v>55</v>
      </c>
      <c r="C1293" s="1" t="s">
        <v>10</v>
      </c>
      <c r="D1293" s="5" t="str">
        <f t="shared" si="155"/>
        <v>512</v>
      </c>
      <c r="E1293" s="1" t="s">
        <v>58</v>
      </c>
      <c r="F1293" s="1" t="s">
        <v>81</v>
      </c>
      <c r="I1293">
        <v>201205</v>
      </c>
      <c r="J1293" t="str">
        <f t="shared" si="156"/>
        <v>2012</v>
      </c>
      <c r="K1293" s="2">
        <v>-23.63</v>
      </c>
      <c r="L1293">
        <f t="shared" si="157"/>
        <v>0</v>
      </c>
      <c r="M1293" s="2">
        <f t="shared" si="158"/>
        <v>-23.63</v>
      </c>
      <c r="N1293">
        <f t="shared" si="159"/>
        <v>0</v>
      </c>
      <c r="O1293">
        <f t="shared" si="160"/>
        <v>-23.63</v>
      </c>
      <c r="P1293" s="2" t="str">
        <f t="shared" si="161"/>
        <v>5125653 - GHENT UNIT 32012</v>
      </c>
    </row>
    <row r="1294" spans="1:16" x14ac:dyDescent="0.25">
      <c r="A1294" s="1" t="s">
        <v>5</v>
      </c>
      <c r="B1294" s="1" t="s">
        <v>55</v>
      </c>
      <c r="C1294" s="1" t="s">
        <v>10</v>
      </c>
      <c r="D1294" s="5" t="str">
        <f t="shared" si="155"/>
        <v>512</v>
      </c>
      <c r="E1294" s="1" t="s">
        <v>58</v>
      </c>
      <c r="F1294" s="1" t="s">
        <v>81</v>
      </c>
      <c r="I1294">
        <v>201206</v>
      </c>
      <c r="J1294" t="str">
        <f t="shared" si="156"/>
        <v>2012</v>
      </c>
      <c r="K1294" s="2">
        <v>-306.5</v>
      </c>
      <c r="L1294">
        <f t="shared" si="157"/>
        <v>0</v>
      </c>
      <c r="M1294" s="2">
        <f t="shared" si="158"/>
        <v>-306.5</v>
      </c>
      <c r="N1294">
        <f t="shared" si="159"/>
        <v>0</v>
      </c>
      <c r="O1294">
        <f t="shared" si="160"/>
        <v>-306.5</v>
      </c>
      <c r="P1294" s="2" t="str">
        <f t="shared" si="161"/>
        <v>5125653 - GHENT UNIT 32012</v>
      </c>
    </row>
    <row r="1295" spans="1:16" x14ac:dyDescent="0.25">
      <c r="A1295" s="1" t="s">
        <v>5</v>
      </c>
      <c r="B1295" s="1" t="s">
        <v>55</v>
      </c>
      <c r="C1295" s="1" t="s">
        <v>10</v>
      </c>
      <c r="D1295" s="5" t="str">
        <f t="shared" si="155"/>
        <v>512</v>
      </c>
      <c r="E1295" s="1" t="s">
        <v>58</v>
      </c>
      <c r="F1295" s="1" t="s">
        <v>81</v>
      </c>
      <c r="I1295">
        <v>201303</v>
      </c>
      <c r="J1295" t="str">
        <f t="shared" si="156"/>
        <v>2013</v>
      </c>
      <c r="K1295" s="2">
        <v>0.03</v>
      </c>
      <c r="L1295">
        <f t="shared" si="157"/>
        <v>0</v>
      </c>
      <c r="M1295" s="2">
        <f t="shared" si="158"/>
        <v>0.03</v>
      </c>
      <c r="N1295">
        <f t="shared" si="159"/>
        <v>0</v>
      </c>
      <c r="O1295">
        <f t="shared" si="160"/>
        <v>0.03</v>
      </c>
      <c r="P1295" s="2" t="str">
        <f t="shared" si="161"/>
        <v>5125653 - GHENT UNIT 32013</v>
      </c>
    </row>
    <row r="1296" spans="1:16" x14ac:dyDescent="0.25">
      <c r="A1296" s="1" t="s">
        <v>5</v>
      </c>
      <c r="B1296" s="1" t="s">
        <v>55</v>
      </c>
      <c r="C1296" s="1" t="s">
        <v>10</v>
      </c>
      <c r="D1296" s="5" t="str">
        <f t="shared" si="155"/>
        <v>512</v>
      </c>
      <c r="E1296" s="1" t="s">
        <v>58</v>
      </c>
      <c r="F1296" s="1" t="s">
        <v>81</v>
      </c>
      <c r="I1296">
        <v>201310</v>
      </c>
      <c r="J1296" t="str">
        <f t="shared" si="156"/>
        <v>2013</v>
      </c>
      <c r="K1296" s="2">
        <v>37770.03</v>
      </c>
      <c r="L1296">
        <f t="shared" si="157"/>
        <v>0</v>
      </c>
      <c r="M1296" s="2">
        <f t="shared" si="158"/>
        <v>37770.03</v>
      </c>
      <c r="N1296">
        <f t="shared" si="159"/>
        <v>0</v>
      </c>
      <c r="O1296">
        <f t="shared" si="160"/>
        <v>37770.03</v>
      </c>
      <c r="P1296" s="2" t="str">
        <f t="shared" si="161"/>
        <v>5125653 - GHENT UNIT 32013</v>
      </c>
    </row>
    <row r="1297" spans="1:16" x14ac:dyDescent="0.25">
      <c r="A1297" s="1" t="s">
        <v>5</v>
      </c>
      <c r="B1297" s="1" t="s">
        <v>55</v>
      </c>
      <c r="C1297" s="1" t="s">
        <v>10</v>
      </c>
      <c r="D1297" s="5" t="str">
        <f t="shared" si="155"/>
        <v>512</v>
      </c>
      <c r="E1297" s="1" t="s">
        <v>58</v>
      </c>
      <c r="F1297" s="1" t="s">
        <v>81</v>
      </c>
      <c r="I1297">
        <v>201311</v>
      </c>
      <c r="J1297" t="str">
        <f t="shared" si="156"/>
        <v>2013</v>
      </c>
      <c r="K1297" s="2">
        <v>11596.12</v>
      </c>
      <c r="L1297">
        <f t="shared" si="157"/>
        <v>0</v>
      </c>
      <c r="M1297" s="2">
        <f t="shared" si="158"/>
        <v>11596.12</v>
      </c>
      <c r="N1297">
        <f t="shared" si="159"/>
        <v>0</v>
      </c>
      <c r="O1297">
        <f t="shared" si="160"/>
        <v>11596.12</v>
      </c>
      <c r="P1297" s="2" t="str">
        <f t="shared" si="161"/>
        <v>5125653 - GHENT UNIT 32013</v>
      </c>
    </row>
    <row r="1298" spans="1:16" x14ac:dyDescent="0.25">
      <c r="A1298" s="1" t="s">
        <v>5</v>
      </c>
      <c r="B1298" s="1" t="s">
        <v>55</v>
      </c>
      <c r="C1298" s="1" t="s">
        <v>10</v>
      </c>
      <c r="D1298" s="5" t="str">
        <f t="shared" si="155"/>
        <v>512</v>
      </c>
      <c r="E1298" s="1" t="s">
        <v>58</v>
      </c>
      <c r="F1298" s="1" t="s">
        <v>81</v>
      </c>
      <c r="I1298">
        <v>201312</v>
      </c>
      <c r="J1298" t="str">
        <f t="shared" si="156"/>
        <v>2013</v>
      </c>
      <c r="K1298" s="2">
        <v>-33.58</v>
      </c>
      <c r="L1298">
        <f t="shared" si="157"/>
        <v>0</v>
      </c>
      <c r="M1298" s="2">
        <f t="shared" si="158"/>
        <v>-33.58</v>
      </c>
      <c r="N1298">
        <f t="shared" si="159"/>
        <v>0</v>
      </c>
      <c r="O1298">
        <f t="shared" si="160"/>
        <v>-33.58</v>
      </c>
      <c r="P1298" s="2" t="str">
        <f t="shared" si="161"/>
        <v>5125653 - GHENT UNIT 32013</v>
      </c>
    </row>
    <row r="1299" spans="1:16" x14ac:dyDescent="0.25">
      <c r="A1299" s="1" t="s">
        <v>5</v>
      </c>
      <c r="B1299" s="1" t="s">
        <v>55</v>
      </c>
      <c r="C1299" s="1" t="s">
        <v>10</v>
      </c>
      <c r="D1299" s="5" t="str">
        <f t="shared" si="155"/>
        <v>512</v>
      </c>
      <c r="E1299" s="1" t="s">
        <v>58</v>
      </c>
      <c r="F1299" s="1" t="s">
        <v>81</v>
      </c>
      <c r="I1299">
        <v>201403</v>
      </c>
      <c r="J1299" t="str">
        <f t="shared" si="156"/>
        <v>2014</v>
      </c>
      <c r="K1299" s="2">
        <v>2846.83</v>
      </c>
      <c r="L1299">
        <f t="shared" si="157"/>
        <v>0</v>
      </c>
      <c r="M1299" s="2">
        <f t="shared" si="158"/>
        <v>2846.83</v>
      </c>
      <c r="N1299">
        <f t="shared" si="159"/>
        <v>0</v>
      </c>
      <c r="O1299">
        <f t="shared" si="160"/>
        <v>2846.83</v>
      </c>
      <c r="P1299" s="2" t="str">
        <f t="shared" si="161"/>
        <v>5125653 - GHENT UNIT 32014</v>
      </c>
    </row>
    <row r="1300" spans="1:16" x14ac:dyDescent="0.25">
      <c r="A1300" s="1" t="s">
        <v>5</v>
      </c>
      <c r="B1300" s="1" t="s">
        <v>55</v>
      </c>
      <c r="C1300" s="1" t="s">
        <v>10</v>
      </c>
      <c r="D1300" s="5" t="str">
        <f t="shared" si="155"/>
        <v>512</v>
      </c>
      <c r="E1300" s="1" t="s">
        <v>58</v>
      </c>
      <c r="F1300" s="1" t="s">
        <v>81</v>
      </c>
      <c r="I1300">
        <v>201404</v>
      </c>
      <c r="J1300" t="str">
        <f t="shared" si="156"/>
        <v>2014</v>
      </c>
      <c r="K1300" s="2">
        <v>380409.56</v>
      </c>
      <c r="L1300">
        <f t="shared" si="157"/>
        <v>0</v>
      </c>
      <c r="M1300" s="2">
        <f t="shared" si="158"/>
        <v>380409.56</v>
      </c>
      <c r="N1300">
        <f t="shared" si="159"/>
        <v>0</v>
      </c>
      <c r="O1300">
        <f t="shared" si="160"/>
        <v>380409.56</v>
      </c>
      <c r="P1300" s="2" t="str">
        <f t="shared" si="161"/>
        <v>5125653 - GHENT UNIT 32014</v>
      </c>
    </row>
    <row r="1301" spans="1:16" x14ac:dyDescent="0.25">
      <c r="A1301" s="1" t="s">
        <v>5</v>
      </c>
      <c r="B1301" s="1" t="s">
        <v>55</v>
      </c>
      <c r="C1301" s="1" t="s">
        <v>10</v>
      </c>
      <c r="D1301" s="5" t="str">
        <f t="shared" si="155"/>
        <v>512</v>
      </c>
      <c r="E1301" s="1" t="s">
        <v>58</v>
      </c>
      <c r="F1301" s="1" t="s">
        <v>81</v>
      </c>
      <c r="I1301">
        <v>201405</v>
      </c>
      <c r="J1301" t="str">
        <f t="shared" si="156"/>
        <v>2014</v>
      </c>
      <c r="K1301" s="2">
        <v>-86782.5</v>
      </c>
      <c r="L1301">
        <f t="shared" si="157"/>
        <v>0</v>
      </c>
      <c r="M1301" s="2">
        <f t="shared" si="158"/>
        <v>-86782.5</v>
      </c>
      <c r="N1301">
        <f t="shared" si="159"/>
        <v>0</v>
      </c>
      <c r="O1301">
        <f t="shared" si="160"/>
        <v>-86782.5</v>
      </c>
      <c r="P1301" s="2" t="str">
        <f t="shared" si="161"/>
        <v>5125653 - GHENT UNIT 32014</v>
      </c>
    </row>
    <row r="1302" spans="1:16" x14ac:dyDescent="0.25">
      <c r="A1302" s="1" t="s">
        <v>5</v>
      </c>
      <c r="B1302" s="1" t="s">
        <v>55</v>
      </c>
      <c r="C1302" s="1" t="s">
        <v>10</v>
      </c>
      <c r="D1302" s="5" t="str">
        <f t="shared" si="155"/>
        <v>512</v>
      </c>
      <c r="E1302" s="1" t="s">
        <v>58</v>
      </c>
      <c r="F1302" s="1" t="s">
        <v>81</v>
      </c>
      <c r="I1302">
        <v>201406</v>
      </c>
      <c r="J1302" t="str">
        <f t="shared" si="156"/>
        <v>2014</v>
      </c>
      <c r="K1302" s="2">
        <v>986.86</v>
      </c>
      <c r="L1302">
        <f t="shared" si="157"/>
        <v>0</v>
      </c>
      <c r="M1302" s="2">
        <f t="shared" si="158"/>
        <v>986.86</v>
      </c>
      <c r="N1302">
        <f t="shared" si="159"/>
        <v>0</v>
      </c>
      <c r="O1302">
        <f t="shared" si="160"/>
        <v>986.86</v>
      </c>
      <c r="P1302" s="2" t="str">
        <f t="shared" si="161"/>
        <v>5125653 - GHENT UNIT 32014</v>
      </c>
    </row>
    <row r="1303" spans="1:16" x14ac:dyDescent="0.25">
      <c r="A1303" s="1" t="s">
        <v>5</v>
      </c>
      <c r="B1303" s="1" t="s">
        <v>55</v>
      </c>
      <c r="C1303" s="1" t="s">
        <v>10</v>
      </c>
      <c r="D1303" s="5" t="str">
        <f t="shared" si="155"/>
        <v>512</v>
      </c>
      <c r="E1303" s="1" t="s">
        <v>58</v>
      </c>
      <c r="F1303" s="1" t="s">
        <v>81</v>
      </c>
      <c r="I1303">
        <v>201508</v>
      </c>
      <c r="J1303" t="str">
        <f t="shared" si="156"/>
        <v>2015</v>
      </c>
      <c r="K1303" s="2">
        <v>851.2</v>
      </c>
      <c r="L1303">
        <f t="shared" si="157"/>
        <v>0</v>
      </c>
      <c r="M1303" s="2">
        <f t="shared" si="158"/>
        <v>851.2</v>
      </c>
      <c r="N1303">
        <f t="shared" si="159"/>
        <v>0</v>
      </c>
      <c r="O1303">
        <f t="shared" si="160"/>
        <v>851.2</v>
      </c>
      <c r="P1303" s="2" t="str">
        <f t="shared" si="161"/>
        <v>5125653 - GHENT UNIT 32015</v>
      </c>
    </row>
    <row r="1304" spans="1:16" x14ac:dyDescent="0.25">
      <c r="A1304" s="1" t="s">
        <v>5</v>
      </c>
      <c r="B1304" s="1" t="s">
        <v>55</v>
      </c>
      <c r="C1304" s="1" t="s">
        <v>10</v>
      </c>
      <c r="D1304" s="5" t="str">
        <f t="shared" si="155"/>
        <v>512</v>
      </c>
      <c r="E1304" s="1" t="s">
        <v>58</v>
      </c>
      <c r="F1304" s="1" t="s">
        <v>81</v>
      </c>
      <c r="I1304">
        <v>201509</v>
      </c>
      <c r="J1304" t="str">
        <f t="shared" si="156"/>
        <v>2015</v>
      </c>
      <c r="K1304" s="2">
        <v>665.87</v>
      </c>
      <c r="L1304">
        <f t="shared" si="157"/>
        <v>0</v>
      </c>
      <c r="M1304" s="2">
        <f t="shared" si="158"/>
        <v>665.87</v>
      </c>
      <c r="N1304">
        <f t="shared" si="159"/>
        <v>0</v>
      </c>
      <c r="O1304">
        <f t="shared" si="160"/>
        <v>665.87</v>
      </c>
      <c r="P1304" s="2" t="str">
        <f t="shared" si="161"/>
        <v>5125653 - GHENT UNIT 32015</v>
      </c>
    </row>
    <row r="1305" spans="1:16" x14ac:dyDescent="0.25">
      <c r="A1305" s="1" t="s">
        <v>5</v>
      </c>
      <c r="B1305" s="1" t="s">
        <v>55</v>
      </c>
      <c r="C1305" s="1" t="s">
        <v>10</v>
      </c>
      <c r="D1305" s="5" t="str">
        <f t="shared" si="155"/>
        <v>512</v>
      </c>
      <c r="E1305" s="1" t="s">
        <v>58</v>
      </c>
      <c r="F1305" s="1" t="s">
        <v>81</v>
      </c>
      <c r="I1305">
        <v>201510</v>
      </c>
      <c r="J1305" t="str">
        <f t="shared" si="156"/>
        <v>2015</v>
      </c>
      <c r="K1305" s="2">
        <v>59945.95</v>
      </c>
      <c r="L1305">
        <f t="shared" si="157"/>
        <v>0</v>
      </c>
      <c r="M1305" s="2">
        <f t="shared" si="158"/>
        <v>59945.95</v>
      </c>
      <c r="N1305">
        <f t="shared" si="159"/>
        <v>0</v>
      </c>
      <c r="O1305">
        <f t="shared" si="160"/>
        <v>59945.95</v>
      </c>
      <c r="P1305" s="2" t="str">
        <f t="shared" si="161"/>
        <v>5125653 - GHENT UNIT 32015</v>
      </c>
    </row>
    <row r="1306" spans="1:16" x14ac:dyDescent="0.25">
      <c r="A1306" s="1" t="s">
        <v>5</v>
      </c>
      <c r="B1306" s="1" t="s">
        <v>55</v>
      </c>
      <c r="C1306" s="1" t="s">
        <v>10</v>
      </c>
      <c r="D1306" s="5" t="str">
        <f t="shared" si="155"/>
        <v>512</v>
      </c>
      <c r="E1306" s="1" t="s">
        <v>58</v>
      </c>
      <c r="F1306" s="1" t="s">
        <v>81</v>
      </c>
      <c r="I1306">
        <v>201511</v>
      </c>
      <c r="J1306" t="str">
        <f t="shared" si="156"/>
        <v>2015</v>
      </c>
      <c r="K1306" s="2">
        <v>27004.03</v>
      </c>
      <c r="L1306">
        <f t="shared" si="157"/>
        <v>0</v>
      </c>
      <c r="M1306" s="2">
        <f t="shared" si="158"/>
        <v>27004.03</v>
      </c>
      <c r="N1306">
        <f t="shared" si="159"/>
        <v>0</v>
      </c>
      <c r="O1306">
        <f t="shared" si="160"/>
        <v>27004.03</v>
      </c>
      <c r="P1306" s="2" t="str">
        <f t="shared" si="161"/>
        <v>5125653 - GHENT UNIT 32015</v>
      </c>
    </row>
    <row r="1307" spans="1:16" x14ac:dyDescent="0.25">
      <c r="A1307" s="1" t="s">
        <v>5</v>
      </c>
      <c r="B1307" s="1" t="s">
        <v>55</v>
      </c>
      <c r="C1307" s="1" t="s">
        <v>10</v>
      </c>
      <c r="D1307" s="5" t="str">
        <f t="shared" si="155"/>
        <v>512</v>
      </c>
      <c r="E1307" s="1" t="s">
        <v>58</v>
      </c>
      <c r="F1307" s="1" t="s">
        <v>81</v>
      </c>
      <c r="I1307">
        <v>201512</v>
      </c>
      <c r="J1307" t="str">
        <f t="shared" si="156"/>
        <v>2015</v>
      </c>
      <c r="K1307" s="2">
        <v>4543.1400000000003</v>
      </c>
      <c r="L1307">
        <f t="shared" si="157"/>
        <v>0</v>
      </c>
      <c r="M1307" s="2">
        <f t="shared" si="158"/>
        <v>4543.1400000000003</v>
      </c>
      <c r="N1307">
        <f t="shared" si="159"/>
        <v>0</v>
      </c>
      <c r="O1307">
        <f t="shared" si="160"/>
        <v>4543.1400000000003</v>
      </c>
      <c r="P1307" s="2" t="str">
        <f t="shared" si="161"/>
        <v>5125653 - GHENT UNIT 32015</v>
      </c>
    </row>
    <row r="1308" spans="1:16" x14ac:dyDescent="0.25">
      <c r="A1308" s="1" t="s">
        <v>5</v>
      </c>
      <c r="B1308" s="1" t="s">
        <v>55</v>
      </c>
      <c r="C1308" s="1" t="s">
        <v>10</v>
      </c>
      <c r="D1308" s="5" t="str">
        <f t="shared" si="155"/>
        <v>512</v>
      </c>
      <c r="E1308" s="1" t="s">
        <v>58</v>
      </c>
      <c r="F1308" s="1" t="s">
        <v>81</v>
      </c>
      <c r="I1308">
        <v>201601</v>
      </c>
      <c r="J1308" t="str">
        <f t="shared" si="156"/>
        <v>2016</v>
      </c>
      <c r="K1308" s="2">
        <v>-4480</v>
      </c>
      <c r="L1308">
        <f t="shared" si="157"/>
        <v>0</v>
      </c>
      <c r="M1308" s="2">
        <f t="shared" si="158"/>
        <v>-4480</v>
      </c>
      <c r="N1308">
        <f t="shared" si="159"/>
        <v>0</v>
      </c>
      <c r="O1308">
        <f t="shared" si="160"/>
        <v>-4480</v>
      </c>
      <c r="P1308" s="2" t="str">
        <f t="shared" si="161"/>
        <v>5125653 - GHENT UNIT 32016</v>
      </c>
    </row>
    <row r="1309" spans="1:16" x14ac:dyDescent="0.25">
      <c r="A1309" s="1" t="s">
        <v>5</v>
      </c>
      <c r="B1309" s="1" t="s">
        <v>55</v>
      </c>
      <c r="C1309" s="1" t="s">
        <v>10</v>
      </c>
      <c r="D1309" s="5" t="str">
        <f t="shared" si="155"/>
        <v>512</v>
      </c>
      <c r="E1309" s="1" t="s">
        <v>58</v>
      </c>
      <c r="F1309" s="1" t="s">
        <v>81</v>
      </c>
      <c r="I1309">
        <v>201605</v>
      </c>
      <c r="J1309" t="str">
        <f t="shared" si="156"/>
        <v>2016</v>
      </c>
      <c r="K1309" s="2">
        <v>57913.1</v>
      </c>
      <c r="L1309">
        <f t="shared" si="157"/>
        <v>0</v>
      </c>
      <c r="M1309" s="2">
        <f t="shared" si="158"/>
        <v>57913.1</v>
      </c>
      <c r="N1309">
        <f t="shared" si="159"/>
        <v>0</v>
      </c>
      <c r="O1309">
        <f t="shared" si="160"/>
        <v>57913.1</v>
      </c>
      <c r="P1309" s="2" t="str">
        <f t="shared" si="161"/>
        <v>5125653 - GHENT UNIT 32016</v>
      </c>
    </row>
    <row r="1310" spans="1:16" x14ac:dyDescent="0.25">
      <c r="A1310" s="1" t="s">
        <v>5</v>
      </c>
      <c r="B1310" s="1" t="s">
        <v>55</v>
      </c>
      <c r="C1310" s="1" t="s">
        <v>10</v>
      </c>
      <c r="D1310" s="5" t="str">
        <f t="shared" si="155"/>
        <v>512</v>
      </c>
      <c r="E1310" s="1" t="s">
        <v>58</v>
      </c>
      <c r="F1310" s="1" t="s">
        <v>81</v>
      </c>
      <c r="I1310">
        <v>201606</v>
      </c>
      <c r="J1310" t="str">
        <f t="shared" si="156"/>
        <v>2016</v>
      </c>
      <c r="K1310" s="2">
        <v>-35926.36</v>
      </c>
      <c r="L1310">
        <f t="shared" si="157"/>
        <v>0</v>
      </c>
      <c r="M1310" s="2">
        <f t="shared" si="158"/>
        <v>-35926.36</v>
      </c>
      <c r="N1310">
        <f t="shared" si="159"/>
        <v>0</v>
      </c>
      <c r="O1310">
        <f t="shared" si="160"/>
        <v>-35926.36</v>
      </c>
      <c r="P1310" s="2" t="str">
        <f t="shared" si="161"/>
        <v>5125653 - GHENT UNIT 32016</v>
      </c>
    </row>
    <row r="1311" spans="1:16" x14ac:dyDescent="0.25">
      <c r="A1311" s="1" t="s">
        <v>5</v>
      </c>
      <c r="B1311" s="1" t="s">
        <v>55</v>
      </c>
      <c r="C1311" s="1" t="s">
        <v>10</v>
      </c>
      <c r="D1311" s="5" t="str">
        <f t="shared" si="155"/>
        <v>512</v>
      </c>
      <c r="E1311" s="1" t="s">
        <v>58</v>
      </c>
      <c r="F1311" s="1" t="s">
        <v>81</v>
      </c>
      <c r="I1311">
        <v>201610</v>
      </c>
      <c r="J1311" t="str">
        <f t="shared" si="156"/>
        <v>2016</v>
      </c>
      <c r="K1311" s="2">
        <v>512.9</v>
      </c>
      <c r="L1311">
        <f t="shared" si="157"/>
        <v>0</v>
      </c>
      <c r="M1311" s="2">
        <f t="shared" si="158"/>
        <v>512.9</v>
      </c>
      <c r="N1311">
        <f t="shared" si="159"/>
        <v>0</v>
      </c>
      <c r="O1311">
        <f t="shared" si="160"/>
        <v>512.9</v>
      </c>
      <c r="P1311" s="2" t="str">
        <f t="shared" si="161"/>
        <v>5125653 - GHENT UNIT 32016</v>
      </c>
    </row>
    <row r="1312" spans="1:16" x14ac:dyDescent="0.25">
      <c r="A1312" s="1" t="s">
        <v>5</v>
      </c>
      <c r="B1312" s="1" t="s">
        <v>55</v>
      </c>
      <c r="C1312" s="1" t="s">
        <v>10</v>
      </c>
      <c r="D1312" s="5" t="str">
        <f t="shared" si="155"/>
        <v>512</v>
      </c>
      <c r="E1312" s="1" t="s">
        <v>58</v>
      </c>
      <c r="F1312" s="1" t="s">
        <v>81</v>
      </c>
      <c r="I1312">
        <v>201611</v>
      </c>
      <c r="J1312" t="str">
        <f t="shared" si="156"/>
        <v>2016</v>
      </c>
      <c r="K1312" s="2">
        <v>61263.57</v>
      </c>
      <c r="L1312">
        <f t="shared" si="157"/>
        <v>0</v>
      </c>
      <c r="M1312" s="2">
        <f t="shared" si="158"/>
        <v>61263.57</v>
      </c>
      <c r="N1312">
        <f t="shared" si="159"/>
        <v>0</v>
      </c>
      <c r="O1312">
        <f t="shared" si="160"/>
        <v>61263.57</v>
      </c>
      <c r="P1312" s="2" t="str">
        <f t="shared" si="161"/>
        <v>5125653 - GHENT UNIT 32016</v>
      </c>
    </row>
    <row r="1313" spans="1:16" x14ac:dyDescent="0.25">
      <c r="A1313" s="1" t="s">
        <v>5</v>
      </c>
      <c r="B1313" s="1" t="s">
        <v>55</v>
      </c>
      <c r="C1313" s="1" t="s">
        <v>10</v>
      </c>
      <c r="D1313" s="5" t="str">
        <f t="shared" si="155"/>
        <v>512</v>
      </c>
      <c r="E1313" s="1" t="s">
        <v>58</v>
      </c>
      <c r="F1313" s="1" t="s">
        <v>81</v>
      </c>
      <c r="I1313">
        <v>201612</v>
      </c>
      <c r="J1313" t="str">
        <f t="shared" si="156"/>
        <v>2016</v>
      </c>
      <c r="K1313" s="2">
        <v>6624.9</v>
      </c>
      <c r="L1313">
        <f t="shared" si="157"/>
        <v>0</v>
      </c>
      <c r="M1313" s="2">
        <f t="shared" si="158"/>
        <v>6624.9</v>
      </c>
      <c r="N1313">
        <f t="shared" si="159"/>
        <v>0</v>
      </c>
      <c r="O1313">
        <f t="shared" si="160"/>
        <v>6624.9</v>
      </c>
      <c r="P1313" s="2" t="str">
        <f t="shared" si="161"/>
        <v>5125653 - GHENT UNIT 32016</v>
      </c>
    </row>
    <row r="1314" spans="1:16" x14ac:dyDescent="0.25">
      <c r="A1314" s="1" t="s">
        <v>5</v>
      </c>
      <c r="B1314" s="1" t="s">
        <v>55</v>
      </c>
      <c r="C1314" s="1" t="s">
        <v>10</v>
      </c>
      <c r="D1314" s="5" t="str">
        <f t="shared" si="155"/>
        <v>512</v>
      </c>
      <c r="E1314" s="1" t="s">
        <v>59</v>
      </c>
      <c r="F1314" s="1" t="s">
        <v>81</v>
      </c>
      <c r="I1314">
        <v>201202</v>
      </c>
      <c r="J1314" t="str">
        <f t="shared" si="156"/>
        <v>2012</v>
      </c>
      <c r="K1314" s="2">
        <v>2992.89</v>
      </c>
      <c r="L1314">
        <f t="shared" si="157"/>
        <v>0</v>
      </c>
      <c r="M1314" s="2">
        <f t="shared" si="158"/>
        <v>2992.89</v>
      </c>
      <c r="N1314">
        <f t="shared" si="159"/>
        <v>0</v>
      </c>
      <c r="O1314">
        <f t="shared" si="160"/>
        <v>2992.89</v>
      </c>
      <c r="P1314" s="2" t="str">
        <f t="shared" si="161"/>
        <v>5125654 - GHENT UNIT 42012</v>
      </c>
    </row>
    <row r="1315" spans="1:16" x14ac:dyDescent="0.25">
      <c r="A1315" s="1" t="s">
        <v>5</v>
      </c>
      <c r="B1315" s="1" t="s">
        <v>55</v>
      </c>
      <c r="C1315" s="1" t="s">
        <v>10</v>
      </c>
      <c r="D1315" s="5" t="str">
        <f t="shared" si="155"/>
        <v>512</v>
      </c>
      <c r="E1315" s="1" t="s">
        <v>59</v>
      </c>
      <c r="F1315" s="1" t="s">
        <v>81</v>
      </c>
      <c r="I1315">
        <v>201203</v>
      </c>
      <c r="J1315" t="str">
        <f t="shared" si="156"/>
        <v>2012</v>
      </c>
      <c r="K1315" s="2">
        <v>-8.2799999999999994</v>
      </c>
      <c r="L1315">
        <f t="shared" si="157"/>
        <v>0</v>
      </c>
      <c r="M1315" s="2">
        <f t="shared" si="158"/>
        <v>-8.2799999999999994</v>
      </c>
      <c r="N1315">
        <f t="shared" si="159"/>
        <v>0</v>
      </c>
      <c r="O1315">
        <f t="shared" si="160"/>
        <v>-8.2799999999999994</v>
      </c>
      <c r="P1315" s="2" t="str">
        <f t="shared" si="161"/>
        <v>5125654 - GHENT UNIT 42012</v>
      </c>
    </row>
    <row r="1316" spans="1:16" x14ac:dyDescent="0.25">
      <c r="A1316" s="1" t="s">
        <v>5</v>
      </c>
      <c r="B1316" s="1" t="s">
        <v>55</v>
      </c>
      <c r="C1316" s="1" t="s">
        <v>10</v>
      </c>
      <c r="D1316" s="5" t="str">
        <f t="shared" si="155"/>
        <v>512</v>
      </c>
      <c r="E1316" s="1" t="s">
        <v>59</v>
      </c>
      <c r="F1316" s="1" t="s">
        <v>81</v>
      </c>
      <c r="I1316">
        <v>201210</v>
      </c>
      <c r="J1316" t="str">
        <f t="shared" si="156"/>
        <v>2012</v>
      </c>
      <c r="K1316" s="2">
        <v>593</v>
      </c>
      <c r="L1316">
        <f t="shared" si="157"/>
        <v>0</v>
      </c>
      <c r="M1316" s="2">
        <f t="shared" si="158"/>
        <v>593</v>
      </c>
      <c r="N1316">
        <f t="shared" si="159"/>
        <v>0</v>
      </c>
      <c r="O1316">
        <f t="shared" si="160"/>
        <v>593</v>
      </c>
      <c r="P1316" s="2" t="str">
        <f t="shared" si="161"/>
        <v>5125654 - GHENT UNIT 42012</v>
      </c>
    </row>
    <row r="1317" spans="1:16" x14ac:dyDescent="0.25">
      <c r="A1317" s="1" t="s">
        <v>5</v>
      </c>
      <c r="B1317" s="1" t="s">
        <v>55</v>
      </c>
      <c r="C1317" s="1" t="s">
        <v>10</v>
      </c>
      <c r="D1317" s="5" t="str">
        <f t="shared" si="155"/>
        <v>512</v>
      </c>
      <c r="E1317" s="1" t="s">
        <v>59</v>
      </c>
      <c r="F1317" s="1" t="s">
        <v>81</v>
      </c>
      <c r="I1317">
        <v>201211</v>
      </c>
      <c r="J1317" t="str">
        <f t="shared" si="156"/>
        <v>2012</v>
      </c>
      <c r="K1317" s="2">
        <v>446.81</v>
      </c>
      <c r="L1317">
        <f t="shared" si="157"/>
        <v>0</v>
      </c>
      <c r="M1317" s="2">
        <f t="shared" si="158"/>
        <v>446.81</v>
      </c>
      <c r="N1317">
        <f t="shared" si="159"/>
        <v>0</v>
      </c>
      <c r="O1317">
        <f t="shared" si="160"/>
        <v>446.81</v>
      </c>
      <c r="P1317" s="2" t="str">
        <f t="shared" si="161"/>
        <v>5125654 - GHENT UNIT 42012</v>
      </c>
    </row>
    <row r="1318" spans="1:16" x14ac:dyDescent="0.25">
      <c r="A1318" s="1" t="s">
        <v>5</v>
      </c>
      <c r="B1318" s="1" t="s">
        <v>55</v>
      </c>
      <c r="C1318" s="1" t="s">
        <v>10</v>
      </c>
      <c r="D1318" s="5" t="str">
        <f t="shared" si="155"/>
        <v>512</v>
      </c>
      <c r="E1318" s="1" t="s">
        <v>59</v>
      </c>
      <c r="F1318" s="1" t="s">
        <v>81</v>
      </c>
      <c r="I1318">
        <v>201309</v>
      </c>
      <c r="J1318" t="str">
        <f t="shared" si="156"/>
        <v>2013</v>
      </c>
      <c r="K1318" s="2">
        <v>5731.09</v>
      </c>
      <c r="L1318">
        <f t="shared" si="157"/>
        <v>0</v>
      </c>
      <c r="M1318" s="2">
        <f t="shared" si="158"/>
        <v>5731.09</v>
      </c>
      <c r="N1318">
        <f t="shared" si="159"/>
        <v>0</v>
      </c>
      <c r="O1318">
        <f t="shared" si="160"/>
        <v>5731.09</v>
      </c>
      <c r="P1318" s="2" t="str">
        <f t="shared" si="161"/>
        <v>5125654 - GHENT UNIT 42013</v>
      </c>
    </row>
    <row r="1319" spans="1:16" x14ac:dyDescent="0.25">
      <c r="A1319" s="1" t="s">
        <v>5</v>
      </c>
      <c r="B1319" s="1" t="s">
        <v>55</v>
      </c>
      <c r="C1319" s="1" t="s">
        <v>10</v>
      </c>
      <c r="D1319" s="5" t="str">
        <f t="shared" si="155"/>
        <v>512</v>
      </c>
      <c r="E1319" s="1" t="s">
        <v>59</v>
      </c>
      <c r="F1319" s="1" t="s">
        <v>81</v>
      </c>
      <c r="I1319">
        <v>201310</v>
      </c>
      <c r="J1319" t="str">
        <f t="shared" si="156"/>
        <v>2013</v>
      </c>
      <c r="K1319" s="2">
        <v>22910.34</v>
      </c>
      <c r="L1319">
        <f t="shared" si="157"/>
        <v>0</v>
      </c>
      <c r="M1319" s="2">
        <f t="shared" si="158"/>
        <v>22910.34</v>
      </c>
      <c r="N1319">
        <f t="shared" si="159"/>
        <v>0</v>
      </c>
      <c r="O1319">
        <f t="shared" si="160"/>
        <v>22910.34</v>
      </c>
      <c r="P1319" s="2" t="str">
        <f t="shared" si="161"/>
        <v>5125654 - GHENT UNIT 42013</v>
      </c>
    </row>
    <row r="1320" spans="1:16" x14ac:dyDescent="0.25">
      <c r="A1320" s="1" t="s">
        <v>5</v>
      </c>
      <c r="B1320" s="1" t="s">
        <v>55</v>
      </c>
      <c r="C1320" s="1" t="s">
        <v>10</v>
      </c>
      <c r="D1320" s="5" t="str">
        <f t="shared" si="155"/>
        <v>512</v>
      </c>
      <c r="E1320" s="1" t="s">
        <v>59</v>
      </c>
      <c r="F1320" s="1" t="s">
        <v>81</v>
      </c>
      <c r="I1320">
        <v>201311</v>
      </c>
      <c r="J1320" t="str">
        <f t="shared" si="156"/>
        <v>2013</v>
      </c>
      <c r="K1320" s="2">
        <v>-248.26</v>
      </c>
      <c r="L1320">
        <f t="shared" si="157"/>
        <v>0</v>
      </c>
      <c r="M1320" s="2">
        <f t="shared" si="158"/>
        <v>-248.26</v>
      </c>
      <c r="N1320">
        <f t="shared" si="159"/>
        <v>0</v>
      </c>
      <c r="O1320">
        <f t="shared" si="160"/>
        <v>-248.26</v>
      </c>
      <c r="P1320" s="2" t="str">
        <f t="shared" si="161"/>
        <v>5125654 - GHENT UNIT 42013</v>
      </c>
    </row>
    <row r="1321" spans="1:16" x14ac:dyDescent="0.25">
      <c r="A1321" s="1" t="s">
        <v>5</v>
      </c>
      <c r="B1321" s="1" t="s">
        <v>55</v>
      </c>
      <c r="C1321" s="1" t="s">
        <v>10</v>
      </c>
      <c r="D1321" s="5" t="str">
        <f t="shared" si="155"/>
        <v>512</v>
      </c>
      <c r="E1321" s="1" t="s">
        <v>59</v>
      </c>
      <c r="F1321" s="1" t="s">
        <v>81</v>
      </c>
      <c r="I1321">
        <v>201409</v>
      </c>
      <c r="J1321" t="str">
        <f t="shared" si="156"/>
        <v>2014</v>
      </c>
      <c r="K1321" s="2">
        <v>2036.92</v>
      </c>
      <c r="L1321">
        <f t="shared" si="157"/>
        <v>0</v>
      </c>
      <c r="M1321" s="2">
        <f t="shared" si="158"/>
        <v>2036.92</v>
      </c>
      <c r="N1321">
        <f t="shared" si="159"/>
        <v>0</v>
      </c>
      <c r="O1321">
        <f t="shared" si="160"/>
        <v>2036.92</v>
      </c>
      <c r="P1321" s="2" t="str">
        <f t="shared" si="161"/>
        <v>5125654 - GHENT UNIT 42014</v>
      </c>
    </row>
    <row r="1322" spans="1:16" x14ac:dyDescent="0.25">
      <c r="A1322" s="1" t="s">
        <v>5</v>
      </c>
      <c r="B1322" s="1" t="s">
        <v>55</v>
      </c>
      <c r="C1322" s="1" t="s">
        <v>10</v>
      </c>
      <c r="D1322" s="5" t="str">
        <f t="shared" si="155"/>
        <v>512</v>
      </c>
      <c r="E1322" s="1" t="s">
        <v>59</v>
      </c>
      <c r="F1322" s="1" t="s">
        <v>81</v>
      </c>
      <c r="I1322">
        <v>201410</v>
      </c>
      <c r="J1322" t="str">
        <f t="shared" si="156"/>
        <v>2014</v>
      </c>
      <c r="K1322" s="2">
        <v>22162.2</v>
      </c>
      <c r="L1322">
        <f t="shared" si="157"/>
        <v>0</v>
      </c>
      <c r="M1322" s="2">
        <f t="shared" si="158"/>
        <v>22162.2</v>
      </c>
      <c r="N1322">
        <f t="shared" si="159"/>
        <v>0</v>
      </c>
      <c r="O1322">
        <f t="shared" si="160"/>
        <v>22162.2</v>
      </c>
      <c r="P1322" s="2" t="str">
        <f t="shared" si="161"/>
        <v>5125654 - GHENT UNIT 42014</v>
      </c>
    </row>
    <row r="1323" spans="1:16" x14ac:dyDescent="0.25">
      <c r="A1323" s="1" t="s">
        <v>5</v>
      </c>
      <c r="B1323" s="1" t="s">
        <v>55</v>
      </c>
      <c r="C1323" s="1" t="s">
        <v>10</v>
      </c>
      <c r="D1323" s="5" t="str">
        <f t="shared" si="155"/>
        <v>512</v>
      </c>
      <c r="E1323" s="1" t="s">
        <v>59</v>
      </c>
      <c r="F1323" s="1" t="s">
        <v>81</v>
      </c>
      <c r="I1323">
        <v>201411</v>
      </c>
      <c r="J1323" t="str">
        <f t="shared" si="156"/>
        <v>2014</v>
      </c>
      <c r="K1323" s="2">
        <v>52826.74</v>
      </c>
      <c r="L1323">
        <f t="shared" si="157"/>
        <v>0</v>
      </c>
      <c r="M1323" s="2">
        <f t="shared" si="158"/>
        <v>52826.74</v>
      </c>
      <c r="N1323">
        <f t="shared" si="159"/>
        <v>0</v>
      </c>
      <c r="O1323">
        <f t="shared" si="160"/>
        <v>52826.74</v>
      </c>
      <c r="P1323" s="2" t="str">
        <f t="shared" si="161"/>
        <v>5125654 - GHENT UNIT 42014</v>
      </c>
    </row>
    <row r="1324" spans="1:16" x14ac:dyDescent="0.25">
      <c r="A1324" s="1" t="s">
        <v>5</v>
      </c>
      <c r="B1324" s="1" t="s">
        <v>55</v>
      </c>
      <c r="C1324" s="1" t="s">
        <v>10</v>
      </c>
      <c r="D1324" s="5" t="str">
        <f t="shared" si="155"/>
        <v>512</v>
      </c>
      <c r="E1324" s="1" t="s">
        <v>59</v>
      </c>
      <c r="F1324" s="1" t="s">
        <v>81</v>
      </c>
      <c r="I1324">
        <v>201412</v>
      </c>
      <c r="J1324" t="str">
        <f t="shared" si="156"/>
        <v>2014</v>
      </c>
      <c r="K1324" s="2">
        <v>2567.9899999999998</v>
      </c>
      <c r="L1324">
        <f t="shared" si="157"/>
        <v>0</v>
      </c>
      <c r="M1324" s="2">
        <f t="shared" si="158"/>
        <v>2567.9899999999998</v>
      </c>
      <c r="N1324">
        <f t="shared" si="159"/>
        <v>0</v>
      </c>
      <c r="O1324">
        <f t="shared" si="160"/>
        <v>2567.9899999999998</v>
      </c>
      <c r="P1324" s="2" t="str">
        <f t="shared" si="161"/>
        <v>5125654 - GHENT UNIT 42014</v>
      </c>
    </row>
    <row r="1325" spans="1:16" x14ac:dyDescent="0.25">
      <c r="A1325" s="1" t="s">
        <v>5</v>
      </c>
      <c r="B1325" s="1" t="s">
        <v>55</v>
      </c>
      <c r="C1325" s="1" t="s">
        <v>10</v>
      </c>
      <c r="D1325" s="5" t="str">
        <f t="shared" si="155"/>
        <v>512</v>
      </c>
      <c r="E1325" s="1" t="s">
        <v>59</v>
      </c>
      <c r="F1325" s="1" t="s">
        <v>81</v>
      </c>
      <c r="I1325">
        <v>201501</v>
      </c>
      <c r="J1325" t="str">
        <f t="shared" si="156"/>
        <v>2015</v>
      </c>
      <c r="K1325" s="2">
        <v>1326.24</v>
      </c>
      <c r="L1325">
        <f t="shared" si="157"/>
        <v>0</v>
      </c>
      <c r="M1325" s="2">
        <f t="shared" si="158"/>
        <v>1326.24</v>
      </c>
      <c r="N1325">
        <f t="shared" si="159"/>
        <v>0</v>
      </c>
      <c r="O1325">
        <f t="shared" si="160"/>
        <v>1326.24</v>
      </c>
      <c r="P1325" s="2" t="str">
        <f t="shared" si="161"/>
        <v>5125654 - GHENT UNIT 42015</v>
      </c>
    </row>
    <row r="1326" spans="1:16" x14ac:dyDescent="0.25">
      <c r="A1326" s="1" t="s">
        <v>5</v>
      </c>
      <c r="B1326" s="1" t="s">
        <v>55</v>
      </c>
      <c r="C1326" s="1" t="s">
        <v>10</v>
      </c>
      <c r="D1326" s="5" t="str">
        <f t="shared" si="155"/>
        <v>512</v>
      </c>
      <c r="E1326" s="1" t="s">
        <v>59</v>
      </c>
      <c r="F1326" s="1" t="s">
        <v>81</v>
      </c>
      <c r="I1326">
        <v>201505</v>
      </c>
      <c r="J1326" t="str">
        <f t="shared" si="156"/>
        <v>2015</v>
      </c>
      <c r="K1326" s="2">
        <v>284.36</v>
      </c>
      <c r="L1326">
        <f t="shared" si="157"/>
        <v>0</v>
      </c>
      <c r="M1326" s="2">
        <f t="shared" si="158"/>
        <v>284.36</v>
      </c>
      <c r="N1326">
        <f t="shared" si="159"/>
        <v>0</v>
      </c>
      <c r="O1326">
        <f t="shared" si="160"/>
        <v>284.36</v>
      </c>
      <c r="P1326" s="2" t="str">
        <f t="shared" si="161"/>
        <v>5125654 - GHENT UNIT 42015</v>
      </c>
    </row>
    <row r="1327" spans="1:16" x14ac:dyDescent="0.25">
      <c r="A1327" s="1" t="s">
        <v>5</v>
      </c>
      <c r="B1327" s="1" t="s">
        <v>55</v>
      </c>
      <c r="C1327" s="1" t="s">
        <v>10</v>
      </c>
      <c r="D1327" s="5" t="str">
        <f t="shared" si="155"/>
        <v>512</v>
      </c>
      <c r="E1327" s="1" t="s">
        <v>59</v>
      </c>
      <c r="F1327" s="1" t="s">
        <v>81</v>
      </c>
      <c r="I1327">
        <v>201506</v>
      </c>
      <c r="J1327" t="str">
        <f t="shared" si="156"/>
        <v>2015</v>
      </c>
      <c r="K1327" s="2">
        <v>290.95999999999998</v>
      </c>
      <c r="L1327">
        <f t="shared" si="157"/>
        <v>0</v>
      </c>
      <c r="M1327" s="2">
        <f t="shared" si="158"/>
        <v>290.95999999999998</v>
      </c>
      <c r="N1327">
        <f t="shared" si="159"/>
        <v>0</v>
      </c>
      <c r="O1327">
        <f t="shared" si="160"/>
        <v>290.95999999999998</v>
      </c>
      <c r="P1327" s="2" t="str">
        <f t="shared" si="161"/>
        <v>5125654 - GHENT UNIT 42015</v>
      </c>
    </row>
    <row r="1328" spans="1:16" x14ac:dyDescent="0.25">
      <c r="A1328" s="1" t="s">
        <v>5</v>
      </c>
      <c r="B1328" s="1" t="s">
        <v>55</v>
      </c>
      <c r="C1328" s="1" t="s">
        <v>10</v>
      </c>
      <c r="D1328" s="5" t="str">
        <f t="shared" si="155"/>
        <v>512</v>
      </c>
      <c r="E1328" s="1" t="s">
        <v>59</v>
      </c>
      <c r="F1328" s="1" t="s">
        <v>81</v>
      </c>
      <c r="I1328">
        <v>201603</v>
      </c>
      <c r="J1328" t="str">
        <f t="shared" si="156"/>
        <v>2016</v>
      </c>
      <c r="K1328" s="2">
        <v>841.29</v>
      </c>
      <c r="L1328">
        <f t="shared" si="157"/>
        <v>0</v>
      </c>
      <c r="M1328" s="2">
        <f t="shared" si="158"/>
        <v>841.29</v>
      </c>
      <c r="N1328">
        <f t="shared" si="159"/>
        <v>0</v>
      </c>
      <c r="O1328">
        <f t="shared" si="160"/>
        <v>841.29</v>
      </c>
      <c r="P1328" s="2" t="str">
        <f t="shared" si="161"/>
        <v>5125654 - GHENT UNIT 42016</v>
      </c>
    </row>
    <row r="1329" spans="1:16" x14ac:dyDescent="0.25">
      <c r="A1329" s="1" t="s">
        <v>5</v>
      </c>
      <c r="B1329" s="1" t="s">
        <v>55</v>
      </c>
      <c r="C1329" s="1" t="s">
        <v>10</v>
      </c>
      <c r="D1329" s="5" t="str">
        <f t="shared" si="155"/>
        <v>512</v>
      </c>
      <c r="E1329" s="1" t="s">
        <v>59</v>
      </c>
      <c r="F1329" s="1" t="s">
        <v>81</v>
      </c>
      <c r="I1329">
        <v>201604</v>
      </c>
      <c r="J1329" t="str">
        <f t="shared" si="156"/>
        <v>2016</v>
      </c>
      <c r="K1329" s="2">
        <v>158756.12</v>
      </c>
      <c r="L1329">
        <f t="shared" si="157"/>
        <v>0</v>
      </c>
      <c r="M1329" s="2">
        <f t="shared" si="158"/>
        <v>158756.12</v>
      </c>
      <c r="N1329">
        <f t="shared" si="159"/>
        <v>0</v>
      </c>
      <c r="O1329">
        <f t="shared" si="160"/>
        <v>158756.12</v>
      </c>
      <c r="P1329" s="2" t="str">
        <f t="shared" si="161"/>
        <v>5125654 - GHENT UNIT 42016</v>
      </c>
    </row>
    <row r="1330" spans="1:16" x14ac:dyDescent="0.25">
      <c r="A1330" s="1" t="s">
        <v>5</v>
      </c>
      <c r="B1330" s="1" t="s">
        <v>55</v>
      </c>
      <c r="C1330" s="1" t="s">
        <v>10</v>
      </c>
      <c r="D1330" s="5" t="str">
        <f t="shared" si="155"/>
        <v>512</v>
      </c>
      <c r="E1330" s="1" t="s">
        <v>59</v>
      </c>
      <c r="F1330" s="1" t="s">
        <v>81</v>
      </c>
      <c r="I1330">
        <v>201605</v>
      </c>
      <c r="J1330" t="str">
        <f t="shared" si="156"/>
        <v>2016</v>
      </c>
      <c r="K1330" s="2">
        <v>19233.63</v>
      </c>
      <c r="L1330">
        <f t="shared" si="157"/>
        <v>0</v>
      </c>
      <c r="M1330" s="2">
        <f t="shared" si="158"/>
        <v>19233.63</v>
      </c>
      <c r="N1330">
        <f t="shared" si="159"/>
        <v>0</v>
      </c>
      <c r="O1330">
        <f t="shared" si="160"/>
        <v>19233.63</v>
      </c>
      <c r="P1330" s="2" t="str">
        <f t="shared" si="161"/>
        <v>5125654 - GHENT UNIT 42016</v>
      </c>
    </row>
    <row r="1331" spans="1:16" x14ac:dyDescent="0.25">
      <c r="A1331" s="1" t="s">
        <v>5</v>
      </c>
      <c r="B1331" s="1" t="s">
        <v>55</v>
      </c>
      <c r="C1331" s="1" t="s">
        <v>10</v>
      </c>
      <c r="D1331" s="5" t="str">
        <f t="shared" si="155"/>
        <v>512</v>
      </c>
      <c r="E1331" s="1" t="s">
        <v>59</v>
      </c>
      <c r="F1331" s="1" t="s">
        <v>81</v>
      </c>
      <c r="I1331">
        <v>201606</v>
      </c>
      <c r="J1331" t="str">
        <f t="shared" si="156"/>
        <v>2016</v>
      </c>
      <c r="K1331" s="2">
        <v>3341.36</v>
      </c>
      <c r="L1331">
        <f t="shared" si="157"/>
        <v>0</v>
      </c>
      <c r="M1331" s="2">
        <f t="shared" si="158"/>
        <v>3341.36</v>
      </c>
      <c r="N1331">
        <f t="shared" si="159"/>
        <v>0</v>
      </c>
      <c r="O1331">
        <f t="shared" si="160"/>
        <v>3341.36</v>
      </c>
      <c r="P1331" s="2" t="str">
        <f t="shared" si="161"/>
        <v>5125654 - GHENT UNIT 42016</v>
      </c>
    </row>
    <row r="1332" spans="1:16" x14ac:dyDescent="0.25">
      <c r="A1332" s="1" t="s">
        <v>5</v>
      </c>
      <c r="B1332" s="1" t="s">
        <v>55</v>
      </c>
      <c r="C1332" s="1" t="s">
        <v>10</v>
      </c>
      <c r="D1332" s="5" t="str">
        <f t="shared" si="155"/>
        <v>512</v>
      </c>
      <c r="E1332" s="1" t="s">
        <v>61</v>
      </c>
      <c r="F1332" s="1" t="s">
        <v>81</v>
      </c>
      <c r="I1332">
        <v>201410</v>
      </c>
      <c r="J1332" t="str">
        <f t="shared" si="156"/>
        <v>2014</v>
      </c>
      <c r="K1332" s="2">
        <v>4142.22</v>
      </c>
      <c r="L1332">
        <f t="shared" si="157"/>
        <v>0</v>
      </c>
      <c r="M1332" s="2">
        <f t="shared" si="158"/>
        <v>4142.22</v>
      </c>
      <c r="N1332">
        <f t="shared" si="159"/>
        <v>0</v>
      </c>
      <c r="O1332">
        <f t="shared" si="160"/>
        <v>4142.22</v>
      </c>
      <c r="P1332" s="2" t="str">
        <f t="shared" si="161"/>
        <v>5125656 - GHENT UNITS 3 &amp; 42014</v>
      </c>
    </row>
    <row r="1333" spans="1:16" x14ac:dyDescent="0.25">
      <c r="A1333" s="1" t="s">
        <v>5</v>
      </c>
      <c r="B1333" s="1" t="s">
        <v>55</v>
      </c>
      <c r="C1333" s="1" t="s">
        <v>10</v>
      </c>
      <c r="D1333" s="5" t="str">
        <f t="shared" si="155"/>
        <v>512</v>
      </c>
      <c r="E1333" s="1" t="s">
        <v>61</v>
      </c>
      <c r="F1333" s="1" t="s">
        <v>81</v>
      </c>
      <c r="I1333">
        <v>201411</v>
      </c>
      <c r="J1333" t="str">
        <f t="shared" si="156"/>
        <v>2014</v>
      </c>
      <c r="K1333" s="2">
        <v>5.05</v>
      </c>
      <c r="L1333">
        <f t="shared" si="157"/>
        <v>0</v>
      </c>
      <c r="M1333" s="2">
        <f t="shared" si="158"/>
        <v>5.05</v>
      </c>
      <c r="N1333">
        <f t="shared" si="159"/>
        <v>0</v>
      </c>
      <c r="O1333">
        <f t="shared" si="160"/>
        <v>5.05</v>
      </c>
      <c r="P1333" s="2" t="str">
        <f t="shared" si="161"/>
        <v>5125656 - GHENT UNITS 3 &amp; 42014</v>
      </c>
    </row>
    <row r="1334" spans="1:16" x14ac:dyDescent="0.25">
      <c r="A1334" s="1" t="s">
        <v>5</v>
      </c>
      <c r="B1334" s="1" t="s">
        <v>55</v>
      </c>
      <c r="C1334" s="1" t="s">
        <v>21</v>
      </c>
      <c r="D1334" s="5" t="str">
        <f t="shared" ref="D1334:D1397" si="162">LEFT(C1334,3)</f>
        <v>512</v>
      </c>
      <c r="E1334" s="1" t="s">
        <v>56</v>
      </c>
      <c r="F1334" s="1" t="s">
        <v>81</v>
      </c>
      <c r="I1334">
        <v>201201</v>
      </c>
      <c r="J1334" t="str">
        <f t="shared" ref="J1334:J1397" si="163">LEFT(I1334,4)</f>
        <v>2012</v>
      </c>
      <c r="K1334" s="2">
        <v>1306.6500000000001</v>
      </c>
      <c r="L1334">
        <f t="shared" ref="L1334:L1397" si="164">IF(LEFT(E1334,4)="0311",(K1334*-0.25),IF(LEFT(E1334,4)="0321",(K1334*-0.25),0))</f>
        <v>0</v>
      </c>
      <c r="M1334" s="2">
        <f t="shared" ref="M1334:M1397" si="165">+K1334+L1334</f>
        <v>1306.6500000000001</v>
      </c>
      <c r="N1334">
        <f t="shared" ref="N1334:N1397" si="166">IF(F1334="LGE",M1334,0)+IF(F1334="Joint",M1334*G1334,0)</f>
        <v>0</v>
      </c>
      <c r="O1334">
        <f t="shared" ref="O1334:O1397" si="167">IF(F1334="KU",M1334,0)+IF(F1334="Joint",M1334*H1334,0)</f>
        <v>1306.6500000000001</v>
      </c>
      <c r="P1334" s="2" t="str">
        <f t="shared" ref="P1334:P1397" si="168">D1334&amp;E1334&amp;J1334</f>
        <v>5125651 - GHENT UNIT 12012</v>
      </c>
    </row>
    <row r="1335" spans="1:16" x14ac:dyDescent="0.25">
      <c r="A1335" s="1" t="s">
        <v>5</v>
      </c>
      <c r="B1335" s="1" t="s">
        <v>55</v>
      </c>
      <c r="C1335" s="1" t="s">
        <v>21</v>
      </c>
      <c r="D1335" s="5" t="str">
        <f t="shared" si="162"/>
        <v>512</v>
      </c>
      <c r="E1335" s="1" t="s">
        <v>56</v>
      </c>
      <c r="F1335" s="1" t="s">
        <v>81</v>
      </c>
      <c r="I1335">
        <v>201202</v>
      </c>
      <c r="J1335" t="str">
        <f t="shared" si="163"/>
        <v>2012</v>
      </c>
      <c r="K1335" s="2">
        <v>136254.54</v>
      </c>
      <c r="L1335">
        <f t="shared" si="164"/>
        <v>0</v>
      </c>
      <c r="M1335" s="2">
        <f t="shared" si="165"/>
        <v>136254.54</v>
      </c>
      <c r="N1335">
        <f t="shared" si="166"/>
        <v>0</v>
      </c>
      <c r="O1335">
        <f t="shared" si="167"/>
        <v>136254.54</v>
      </c>
      <c r="P1335" s="2" t="str">
        <f t="shared" si="168"/>
        <v>5125651 - GHENT UNIT 12012</v>
      </c>
    </row>
    <row r="1336" spans="1:16" x14ac:dyDescent="0.25">
      <c r="A1336" s="1" t="s">
        <v>5</v>
      </c>
      <c r="B1336" s="1" t="s">
        <v>55</v>
      </c>
      <c r="C1336" s="1" t="s">
        <v>21</v>
      </c>
      <c r="D1336" s="5" t="str">
        <f t="shared" si="162"/>
        <v>512</v>
      </c>
      <c r="E1336" s="1" t="s">
        <v>56</v>
      </c>
      <c r="F1336" s="1" t="s">
        <v>81</v>
      </c>
      <c r="I1336">
        <v>201203</v>
      </c>
      <c r="J1336" t="str">
        <f t="shared" si="163"/>
        <v>2012</v>
      </c>
      <c r="K1336" s="2">
        <v>218101.73</v>
      </c>
      <c r="L1336">
        <f t="shared" si="164"/>
        <v>0</v>
      </c>
      <c r="M1336" s="2">
        <f t="shared" si="165"/>
        <v>218101.73</v>
      </c>
      <c r="N1336">
        <f t="shared" si="166"/>
        <v>0</v>
      </c>
      <c r="O1336">
        <f t="shared" si="167"/>
        <v>218101.73</v>
      </c>
      <c r="P1336" s="2" t="str">
        <f t="shared" si="168"/>
        <v>5125651 - GHENT UNIT 12012</v>
      </c>
    </row>
    <row r="1337" spans="1:16" x14ac:dyDescent="0.25">
      <c r="A1337" s="1" t="s">
        <v>5</v>
      </c>
      <c r="B1337" s="1" t="s">
        <v>55</v>
      </c>
      <c r="C1337" s="1" t="s">
        <v>21</v>
      </c>
      <c r="D1337" s="5" t="str">
        <f t="shared" si="162"/>
        <v>512</v>
      </c>
      <c r="E1337" s="1" t="s">
        <v>56</v>
      </c>
      <c r="F1337" s="1" t="s">
        <v>81</v>
      </c>
      <c r="I1337">
        <v>201204</v>
      </c>
      <c r="J1337" t="str">
        <f t="shared" si="163"/>
        <v>2012</v>
      </c>
      <c r="K1337" s="2">
        <v>1632.05</v>
      </c>
      <c r="L1337">
        <f t="shared" si="164"/>
        <v>0</v>
      </c>
      <c r="M1337" s="2">
        <f t="shared" si="165"/>
        <v>1632.05</v>
      </c>
      <c r="N1337">
        <f t="shared" si="166"/>
        <v>0</v>
      </c>
      <c r="O1337">
        <f t="shared" si="167"/>
        <v>1632.05</v>
      </c>
      <c r="P1337" s="2" t="str">
        <f t="shared" si="168"/>
        <v>5125651 - GHENT UNIT 12012</v>
      </c>
    </row>
    <row r="1338" spans="1:16" x14ac:dyDescent="0.25">
      <c r="A1338" s="1" t="s">
        <v>5</v>
      </c>
      <c r="B1338" s="1" t="s">
        <v>55</v>
      </c>
      <c r="C1338" s="1" t="s">
        <v>21</v>
      </c>
      <c r="D1338" s="5" t="str">
        <f t="shared" si="162"/>
        <v>512</v>
      </c>
      <c r="E1338" s="1" t="s">
        <v>56</v>
      </c>
      <c r="F1338" s="1" t="s">
        <v>81</v>
      </c>
      <c r="I1338">
        <v>201205</v>
      </c>
      <c r="J1338" t="str">
        <f t="shared" si="163"/>
        <v>2012</v>
      </c>
      <c r="K1338" s="2">
        <v>-9240</v>
      </c>
      <c r="L1338">
        <f t="shared" si="164"/>
        <v>0</v>
      </c>
      <c r="M1338" s="2">
        <f t="shared" si="165"/>
        <v>-9240</v>
      </c>
      <c r="N1338">
        <f t="shared" si="166"/>
        <v>0</v>
      </c>
      <c r="O1338">
        <f t="shared" si="167"/>
        <v>-9240</v>
      </c>
      <c r="P1338" s="2" t="str">
        <f t="shared" si="168"/>
        <v>5125651 - GHENT UNIT 12012</v>
      </c>
    </row>
    <row r="1339" spans="1:16" x14ac:dyDescent="0.25">
      <c r="A1339" s="1" t="s">
        <v>5</v>
      </c>
      <c r="B1339" s="1" t="s">
        <v>55</v>
      </c>
      <c r="C1339" s="1" t="s">
        <v>21</v>
      </c>
      <c r="D1339" s="5" t="str">
        <f t="shared" si="162"/>
        <v>512</v>
      </c>
      <c r="E1339" s="1" t="s">
        <v>56</v>
      </c>
      <c r="F1339" s="1" t="s">
        <v>81</v>
      </c>
      <c r="I1339">
        <v>201209</v>
      </c>
      <c r="J1339" t="str">
        <f t="shared" si="163"/>
        <v>2012</v>
      </c>
      <c r="K1339" s="2">
        <v>0</v>
      </c>
      <c r="L1339">
        <f t="shared" si="164"/>
        <v>0</v>
      </c>
      <c r="M1339" s="2">
        <f t="shared" si="165"/>
        <v>0</v>
      </c>
      <c r="N1339">
        <f t="shared" si="166"/>
        <v>0</v>
      </c>
      <c r="O1339">
        <f t="shared" si="167"/>
        <v>0</v>
      </c>
      <c r="P1339" s="2" t="str">
        <f t="shared" si="168"/>
        <v>5125651 - GHENT UNIT 12012</v>
      </c>
    </row>
    <row r="1340" spans="1:16" x14ac:dyDescent="0.25">
      <c r="A1340" s="1" t="s">
        <v>5</v>
      </c>
      <c r="B1340" s="1" t="s">
        <v>55</v>
      </c>
      <c r="C1340" s="1" t="s">
        <v>21</v>
      </c>
      <c r="D1340" s="5" t="str">
        <f t="shared" si="162"/>
        <v>512</v>
      </c>
      <c r="E1340" s="1" t="s">
        <v>56</v>
      </c>
      <c r="F1340" s="1" t="s">
        <v>81</v>
      </c>
      <c r="I1340">
        <v>201303</v>
      </c>
      <c r="J1340" t="str">
        <f t="shared" si="163"/>
        <v>2013</v>
      </c>
      <c r="K1340" s="2">
        <v>7.0000000000000007E-2</v>
      </c>
      <c r="L1340">
        <f t="shared" si="164"/>
        <v>0</v>
      </c>
      <c r="M1340" s="2">
        <f t="shared" si="165"/>
        <v>7.0000000000000007E-2</v>
      </c>
      <c r="N1340">
        <f t="shared" si="166"/>
        <v>0</v>
      </c>
      <c r="O1340">
        <f t="shared" si="167"/>
        <v>7.0000000000000007E-2</v>
      </c>
      <c r="P1340" s="2" t="str">
        <f t="shared" si="168"/>
        <v>5125651 - GHENT UNIT 12013</v>
      </c>
    </row>
    <row r="1341" spans="1:16" x14ac:dyDescent="0.25">
      <c r="A1341" s="1" t="s">
        <v>5</v>
      </c>
      <c r="B1341" s="1" t="s">
        <v>55</v>
      </c>
      <c r="C1341" s="1" t="s">
        <v>21</v>
      </c>
      <c r="D1341" s="5" t="str">
        <f t="shared" si="162"/>
        <v>512</v>
      </c>
      <c r="E1341" s="1" t="s">
        <v>58</v>
      </c>
      <c r="F1341" s="1" t="s">
        <v>81</v>
      </c>
      <c r="I1341">
        <v>201203</v>
      </c>
      <c r="J1341" t="str">
        <f t="shared" si="163"/>
        <v>2012</v>
      </c>
      <c r="K1341" s="2">
        <v>311176.13</v>
      </c>
      <c r="L1341">
        <f t="shared" si="164"/>
        <v>0</v>
      </c>
      <c r="M1341" s="2">
        <f t="shared" si="165"/>
        <v>311176.13</v>
      </c>
      <c r="N1341">
        <f t="shared" si="166"/>
        <v>0</v>
      </c>
      <c r="O1341">
        <f t="shared" si="167"/>
        <v>311176.13</v>
      </c>
      <c r="P1341" s="2" t="str">
        <f t="shared" si="168"/>
        <v>5125653 - GHENT UNIT 32012</v>
      </c>
    </row>
    <row r="1342" spans="1:16" x14ac:dyDescent="0.25">
      <c r="A1342" s="1" t="s">
        <v>5</v>
      </c>
      <c r="B1342" s="1" t="s">
        <v>55</v>
      </c>
      <c r="C1342" s="1" t="s">
        <v>21</v>
      </c>
      <c r="D1342" s="5" t="str">
        <f t="shared" si="162"/>
        <v>512</v>
      </c>
      <c r="E1342" s="1" t="s">
        <v>58</v>
      </c>
      <c r="F1342" s="1" t="s">
        <v>81</v>
      </c>
      <c r="I1342">
        <v>201204</v>
      </c>
      <c r="J1342" t="str">
        <f t="shared" si="163"/>
        <v>2012</v>
      </c>
      <c r="K1342" s="2">
        <v>681348.53</v>
      </c>
      <c r="L1342">
        <f t="shared" si="164"/>
        <v>0</v>
      </c>
      <c r="M1342" s="2">
        <f t="shared" si="165"/>
        <v>681348.53</v>
      </c>
      <c r="N1342">
        <f t="shared" si="166"/>
        <v>0</v>
      </c>
      <c r="O1342">
        <f t="shared" si="167"/>
        <v>681348.53</v>
      </c>
      <c r="P1342" s="2" t="str">
        <f t="shared" si="168"/>
        <v>5125653 - GHENT UNIT 32012</v>
      </c>
    </row>
    <row r="1343" spans="1:16" x14ac:dyDescent="0.25">
      <c r="A1343" s="1" t="s">
        <v>5</v>
      </c>
      <c r="B1343" s="1" t="s">
        <v>55</v>
      </c>
      <c r="C1343" s="1" t="s">
        <v>21</v>
      </c>
      <c r="D1343" s="5" t="str">
        <f t="shared" si="162"/>
        <v>512</v>
      </c>
      <c r="E1343" s="1" t="s">
        <v>58</v>
      </c>
      <c r="F1343" s="1" t="s">
        <v>81</v>
      </c>
      <c r="I1343">
        <v>201205</v>
      </c>
      <c r="J1343" t="str">
        <f t="shared" si="163"/>
        <v>2012</v>
      </c>
      <c r="K1343" s="2">
        <v>3526.23</v>
      </c>
      <c r="L1343">
        <f t="shared" si="164"/>
        <v>0</v>
      </c>
      <c r="M1343" s="2">
        <f t="shared" si="165"/>
        <v>3526.23</v>
      </c>
      <c r="N1343">
        <f t="shared" si="166"/>
        <v>0</v>
      </c>
      <c r="O1343">
        <f t="shared" si="167"/>
        <v>3526.23</v>
      </c>
      <c r="P1343" s="2" t="str">
        <f t="shared" si="168"/>
        <v>5125653 - GHENT UNIT 32012</v>
      </c>
    </row>
    <row r="1344" spans="1:16" x14ac:dyDescent="0.25">
      <c r="A1344" s="1" t="s">
        <v>5</v>
      </c>
      <c r="B1344" s="1" t="s">
        <v>55</v>
      </c>
      <c r="C1344" s="1" t="s">
        <v>21</v>
      </c>
      <c r="D1344" s="5" t="str">
        <f t="shared" si="162"/>
        <v>512</v>
      </c>
      <c r="E1344" s="1" t="s">
        <v>58</v>
      </c>
      <c r="F1344" s="1" t="s">
        <v>81</v>
      </c>
      <c r="I1344">
        <v>201206</v>
      </c>
      <c r="J1344" t="str">
        <f t="shared" si="163"/>
        <v>2012</v>
      </c>
      <c r="K1344" s="2">
        <v>65.23</v>
      </c>
      <c r="L1344">
        <f t="shared" si="164"/>
        <v>0</v>
      </c>
      <c r="M1344" s="2">
        <f t="shared" si="165"/>
        <v>65.23</v>
      </c>
      <c r="N1344">
        <f t="shared" si="166"/>
        <v>0</v>
      </c>
      <c r="O1344">
        <f t="shared" si="167"/>
        <v>65.23</v>
      </c>
      <c r="P1344" s="2" t="str">
        <f t="shared" si="168"/>
        <v>5125653 - GHENT UNIT 32012</v>
      </c>
    </row>
    <row r="1345" spans="1:16" x14ac:dyDescent="0.25">
      <c r="A1345" s="1" t="s">
        <v>5</v>
      </c>
      <c r="B1345" s="1" t="s">
        <v>55</v>
      </c>
      <c r="C1345" s="1" t="s">
        <v>21</v>
      </c>
      <c r="D1345" s="5" t="str">
        <f t="shared" si="162"/>
        <v>512</v>
      </c>
      <c r="E1345" s="1" t="s">
        <v>58</v>
      </c>
      <c r="F1345" s="1" t="s">
        <v>81</v>
      </c>
      <c r="I1345">
        <v>201207</v>
      </c>
      <c r="J1345" t="str">
        <f t="shared" si="163"/>
        <v>2012</v>
      </c>
      <c r="K1345" s="2">
        <v>429.48</v>
      </c>
      <c r="L1345">
        <f t="shared" si="164"/>
        <v>0</v>
      </c>
      <c r="M1345" s="2">
        <f t="shared" si="165"/>
        <v>429.48</v>
      </c>
      <c r="N1345">
        <f t="shared" si="166"/>
        <v>0</v>
      </c>
      <c r="O1345">
        <f t="shared" si="167"/>
        <v>429.48</v>
      </c>
      <c r="P1345" s="2" t="str">
        <f t="shared" si="168"/>
        <v>5125653 - GHENT UNIT 32012</v>
      </c>
    </row>
    <row r="1346" spans="1:16" x14ac:dyDescent="0.25">
      <c r="A1346" s="1" t="s">
        <v>5</v>
      </c>
      <c r="B1346" s="1" t="s">
        <v>55</v>
      </c>
      <c r="C1346" s="1" t="s">
        <v>21</v>
      </c>
      <c r="D1346" s="5" t="str">
        <f t="shared" si="162"/>
        <v>512</v>
      </c>
      <c r="E1346" s="1" t="s">
        <v>58</v>
      </c>
      <c r="F1346" s="1" t="s">
        <v>81</v>
      </c>
      <c r="I1346">
        <v>201208</v>
      </c>
      <c r="J1346" t="str">
        <f t="shared" si="163"/>
        <v>2012</v>
      </c>
      <c r="K1346" s="2">
        <v>-4</v>
      </c>
      <c r="L1346">
        <f t="shared" si="164"/>
        <v>0</v>
      </c>
      <c r="M1346" s="2">
        <f t="shared" si="165"/>
        <v>-4</v>
      </c>
      <c r="N1346">
        <f t="shared" si="166"/>
        <v>0</v>
      </c>
      <c r="O1346">
        <f t="shared" si="167"/>
        <v>-4</v>
      </c>
      <c r="P1346" s="2" t="str">
        <f t="shared" si="168"/>
        <v>5125653 - GHENT UNIT 32012</v>
      </c>
    </row>
    <row r="1347" spans="1:16" x14ac:dyDescent="0.25">
      <c r="A1347" s="1" t="s">
        <v>5</v>
      </c>
      <c r="B1347" s="1" t="s">
        <v>55</v>
      </c>
      <c r="C1347" s="1" t="s">
        <v>21</v>
      </c>
      <c r="D1347" s="5" t="str">
        <f t="shared" si="162"/>
        <v>512</v>
      </c>
      <c r="E1347" s="1" t="s">
        <v>58</v>
      </c>
      <c r="F1347" s="1" t="s">
        <v>81</v>
      </c>
      <c r="I1347">
        <v>201303</v>
      </c>
      <c r="J1347" t="str">
        <f t="shared" si="163"/>
        <v>2013</v>
      </c>
      <c r="K1347" s="2">
        <v>0.14000000000000001</v>
      </c>
      <c r="L1347">
        <f t="shared" si="164"/>
        <v>0</v>
      </c>
      <c r="M1347" s="2">
        <f t="shared" si="165"/>
        <v>0.14000000000000001</v>
      </c>
      <c r="N1347">
        <f t="shared" si="166"/>
        <v>0</v>
      </c>
      <c r="O1347">
        <f t="shared" si="167"/>
        <v>0.14000000000000001</v>
      </c>
      <c r="P1347" s="2" t="str">
        <f t="shared" si="168"/>
        <v>5125653 - GHENT UNIT 32013</v>
      </c>
    </row>
    <row r="1348" spans="1:16" x14ac:dyDescent="0.25">
      <c r="A1348" s="1" t="s">
        <v>5</v>
      </c>
      <c r="B1348" s="1" t="s">
        <v>55</v>
      </c>
      <c r="C1348" s="1" t="s">
        <v>21</v>
      </c>
      <c r="D1348" s="5" t="str">
        <f t="shared" si="162"/>
        <v>512</v>
      </c>
      <c r="E1348" s="1" t="s">
        <v>59</v>
      </c>
      <c r="F1348" s="1" t="s">
        <v>81</v>
      </c>
      <c r="I1348">
        <v>201208</v>
      </c>
      <c r="J1348" t="str">
        <f t="shared" si="163"/>
        <v>2012</v>
      </c>
      <c r="K1348" s="2">
        <v>25034.55</v>
      </c>
      <c r="L1348">
        <f t="shared" si="164"/>
        <v>0</v>
      </c>
      <c r="M1348" s="2">
        <f t="shared" si="165"/>
        <v>25034.55</v>
      </c>
      <c r="N1348">
        <f t="shared" si="166"/>
        <v>0</v>
      </c>
      <c r="O1348">
        <f t="shared" si="167"/>
        <v>25034.55</v>
      </c>
      <c r="P1348" s="2" t="str">
        <f t="shared" si="168"/>
        <v>5125654 - GHENT UNIT 42012</v>
      </c>
    </row>
    <row r="1349" spans="1:16" x14ac:dyDescent="0.25">
      <c r="A1349" s="1" t="s">
        <v>5</v>
      </c>
      <c r="B1349" s="1" t="s">
        <v>55</v>
      </c>
      <c r="C1349" s="1" t="s">
        <v>21</v>
      </c>
      <c r="D1349" s="5" t="str">
        <f t="shared" si="162"/>
        <v>512</v>
      </c>
      <c r="E1349" s="1" t="s">
        <v>59</v>
      </c>
      <c r="F1349" s="1" t="s">
        <v>81</v>
      </c>
      <c r="I1349">
        <v>201210</v>
      </c>
      <c r="J1349" t="str">
        <f t="shared" si="163"/>
        <v>2012</v>
      </c>
      <c r="K1349" s="2">
        <v>322602.2</v>
      </c>
      <c r="L1349">
        <f t="shared" si="164"/>
        <v>0</v>
      </c>
      <c r="M1349" s="2">
        <f t="shared" si="165"/>
        <v>322602.2</v>
      </c>
      <c r="N1349">
        <f t="shared" si="166"/>
        <v>0</v>
      </c>
      <c r="O1349">
        <f t="shared" si="167"/>
        <v>322602.2</v>
      </c>
      <c r="P1349" s="2" t="str">
        <f t="shared" si="168"/>
        <v>5125654 - GHENT UNIT 42012</v>
      </c>
    </row>
    <row r="1350" spans="1:16" x14ac:dyDescent="0.25">
      <c r="A1350" s="1" t="s">
        <v>5</v>
      </c>
      <c r="B1350" s="1" t="s">
        <v>55</v>
      </c>
      <c r="C1350" s="1" t="s">
        <v>21</v>
      </c>
      <c r="D1350" s="5" t="str">
        <f t="shared" si="162"/>
        <v>512</v>
      </c>
      <c r="E1350" s="1" t="s">
        <v>59</v>
      </c>
      <c r="F1350" s="1" t="s">
        <v>81</v>
      </c>
      <c r="I1350">
        <v>201211</v>
      </c>
      <c r="J1350" t="str">
        <f t="shared" si="163"/>
        <v>2012</v>
      </c>
      <c r="K1350" s="2">
        <v>-39569.75</v>
      </c>
      <c r="L1350">
        <f t="shared" si="164"/>
        <v>0</v>
      </c>
      <c r="M1350" s="2">
        <f t="shared" si="165"/>
        <v>-39569.75</v>
      </c>
      <c r="N1350">
        <f t="shared" si="166"/>
        <v>0</v>
      </c>
      <c r="O1350">
        <f t="shared" si="167"/>
        <v>-39569.75</v>
      </c>
      <c r="P1350" s="2" t="str">
        <f t="shared" si="168"/>
        <v>5125654 - GHENT UNIT 42012</v>
      </c>
    </row>
    <row r="1351" spans="1:16" x14ac:dyDescent="0.25">
      <c r="A1351" s="1" t="s">
        <v>5</v>
      </c>
      <c r="B1351" s="1" t="s">
        <v>55</v>
      </c>
      <c r="C1351" s="1" t="s">
        <v>21</v>
      </c>
      <c r="D1351" s="5" t="str">
        <f t="shared" si="162"/>
        <v>512</v>
      </c>
      <c r="E1351" s="1" t="s">
        <v>59</v>
      </c>
      <c r="F1351" s="1" t="s">
        <v>81</v>
      </c>
      <c r="I1351">
        <v>201212</v>
      </c>
      <c r="J1351" t="str">
        <f t="shared" si="163"/>
        <v>2012</v>
      </c>
      <c r="K1351" s="2">
        <v>145.11000000000001</v>
      </c>
      <c r="L1351">
        <f t="shared" si="164"/>
        <v>0</v>
      </c>
      <c r="M1351" s="2">
        <f t="shared" si="165"/>
        <v>145.11000000000001</v>
      </c>
      <c r="N1351">
        <f t="shared" si="166"/>
        <v>0</v>
      </c>
      <c r="O1351">
        <f t="shared" si="167"/>
        <v>145.11000000000001</v>
      </c>
      <c r="P1351" s="2" t="str">
        <f t="shared" si="168"/>
        <v>5125654 - GHENT UNIT 42012</v>
      </c>
    </row>
    <row r="1352" spans="1:16" x14ac:dyDescent="0.25">
      <c r="A1352" s="1" t="s">
        <v>5</v>
      </c>
      <c r="B1352" s="1" t="s">
        <v>55</v>
      </c>
      <c r="C1352" s="1" t="s">
        <v>21</v>
      </c>
      <c r="D1352" s="5" t="str">
        <f t="shared" si="162"/>
        <v>512</v>
      </c>
      <c r="E1352" s="1" t="s">
        <v>59</v>
      </c>
      <c r="F1352" s="1" t="s">
        <v>81</v>
      </c>
      <c r="I1352">
        <v>201302</v>
      </c>
      <c r="J1352" t="str">
        <f t="shared" si="163"/>
        <v>2013</v>
      </c>
      <c r="K1352" s="2">
        <v>6.64</v>
      </c>
      <c r="L1352">
        <f t="shared" si="164"/>
        <v>0</v>
      </c>
      <c r="M1352" s="2">
        <f t="shared" si="165"/>
        <v>6.64</v>
      </c>
      <c r="N1352">
        <f t="shared" si="166"/>
        <v>0</v>
      </c>
      <c r="O1352">
        <f t="shared" si="167"/>
        <v>6.64</v>
      </c>
      <c r="P1352" s="2" t="str">
        <f t="shared" si="168"/>
        <v>5125654 - GHENT UNIT 42013</v>
      </c>
    </row>
    <row r="1353" spans="1:16" x14ac:dyDescent="0.25">
      <c r="A1353" s="1" t="s">
        <v>5</v>
      </c>
      <c r="B1353" s="1" t="s">
        <v>55</v>
      </c>
      <c r="C1353" s="1" t="s">
        <v>21</v>
      </c>
      <c r="D1353" s="5" t="str">
        <f t="shared" si="162"/>
        <v>512</v>
      </c>
      <c r="E1353" s="1" t="s">
        <v>59</v>
      </c>
      <c r="F1353" s="1" t="s">
        <v>81</v>
      </c>
      <c r="I1353">
        <v>201303</v>
      </c>
      <c r="J1353" t="str">
        <f t="shared" si="163"/>
        <v>2013</v>
      </c>
      <c r="K1353" s="2">
        <v>0.04</v>
      </c>
      <c r="L1353">
        <f t="shared" si="164"/>
        <v>0</v>
      </c>
      <c r="M1353" s="2">
        <f t="shared" si="165"/>
        <v>0.04</v>
      </c>
      <c r="N1353">
        <f t="shared" si="166"/>
        <v>0</v>
      </c>
      <c r="O1353">
        <f t="shared" si="167"/>
        <v>0.04</v>
      </c>
      <c r="P1353" s="2" t="str">
        <f t="shared" si="168"/>
        <v>5125654 - GHENT UNIT 42013</v>
      </c>
    </row>
    <row r="1354" spans="1:16" x14ac:dyDescent="0.25">
      <c r="A1354" s="1" t="s">
        <v>5</v>
      </c>
      <c r="B1354" s="1" t="s">
        <v>55</v>
      </c>
      <c r="C1354" s="1" t="s">
        <v>11</v>
      </c>
      <c r="D1354" s="5" t="str">
        <f t="shared" si="162"/>
        <v>512</v>
      </c>
      <c r="E1354" s="1" t="s">
        <v>56</v>
      </c>
      <c r="F1354" s="1" t="s">
        <v>81</v>
      </c>
      <c r="I1354">
        <v>201201</v>
      </c>
      <c r="J1354" t="str">
        <f t="shared" si="163"/>
        <v>2012</v>
      </c>
      <c r="K1354" s="2">
        <v>53254.58</v>
      </c>
      <c r="L1354">
        <f t="shared" si="164"/>
        <v>0</v>
      </c>
      <c r="M1354" s="2">
        <f t="shared" si="165"/>
        <v>53254.58</v>
      </c>
      <c r="N1354">
        <f t="shared" si="166"/>
        <v>0</v>
      </c>
      <c r="O1354">
        <f t="shared" si="167"/>
        <v>53254.58</v>
      </c>
      <c r="P1354" s="2" t="str">
        <f t="shared" si="168"/>
        <v>5125651 - GHENT UNIT 12012</v>
      </c>
    </row>
    <row r="1355" spans="1:16" x14ac:dyDescent="0.25">
      <c r="A1355" s="1" t="s">
        <v>5</v>
      </c>
      <c r="B1355" s="1" t="s">
        <v>55</v>
      </c>
      <c r="C1355" s="1" t="s">
        <v>11</v>
      </c>
      <c r="D1355" s="5" t="str">
        <f t="shared" si="162"/>
        <v>512</v>
      </c>
      <c r="E1355" s="1" t="s">
        <v>56</v>
      </c>
      <c r="F1355" s="1" t="s">
        <v>81</v>
      </c>
      <c r="I1355">
        <v>201202</v>
      </c>
      <c r="J1355" t="str">
        <f t="shared" si="163"/>
        <v>2012</v>
      </c>
      <c r="K1355" s="2">
        <v>1197554.44</v>
      </c>
      <c r="L1355">
        <f>+K1548*0.25</f>
        <v>3585.6725000000001</v>
      </c>
      <c r="M1355" s="2">
        <f t="shared" si="165"/>
        <v>1201140.1125</v>
      </c>
      <c r="N1355">
        <f t="shared" si="166"/>
        <v>0</v>
      </c>
      <c r="O1355">
        <f t="shared" si="167"/>
        <v>1201140.1125</v>
      </c>
      <c r="P1355" s="2" t="str">
        <f t="shared" si="168"/>
        <v>5125651 - GHENT UNIT 12012</v>
      </c>
    </row>
    <row r="1356" spans="1:16" x14ac:dyDescent="0.25">
      <c r="A1356" s="1" t="s">
        <v>5</v>
      </c>
      <c r="B1356" s="1" t="s">
        <v>55</v>
      </c>
      <c r="C1356" s="1" t="s">
        <v>11</v>
      </c>
      <c r="D1356" s="5" t="str">
        <f t="shared" si="162"/>
        <v>512</v>
      </c>
      <c r="E1356" s="1" t="s">
        <v>56</v>
      </c>
      <c r="F1356" s="1" t="s">
        <v>81</v>
      </c>
      <c r="I1356">
        <v>201203</v>
      </c>
      <c r="J1356" t="str">
        <f t="shared" si="163"/>
        <v>2012</v>
      </c>
      <c r="K1356" s="2">
        <v>1025418.75</v>
      </c>
      <c r="L1356">
        <f>+K1549*0.25</f>
        <v>16119.352500000001</v>
      </c>
      <c r="M1356" s="2">
        <f t="shared" si="165"/>
        <v>1041538.1025</v>
      </c>
      <c r="N1356">
        <f t="shared" si="166"/>
        <v>0</v>
      </c>
      <c r="O1356">
        <f t="shared" si="167"/>
        <v>1041538.1025</v>
      </c>
      <c r="P1356" s="2" t="str">
        <f t="shared" si="168"/>
        <v>5125651 - GHENT UNIT 12012</v>
      </c>
    </row>
    <row r="1357" spans="1:16" x14ac:dyDescent="0.25">
      <c r="A1357" s="1" t="s">
        <v>5</v>
      </c>
      <c r="B1357" s="1" t="s">
        <v>55</v>
      </c>
      <c r="C1357" s="1" t="s">
        <v>11</v>
      </c>
      <c r="D1357" s="5" t="str">
        <f t="shared" si="162"/>
        <v>512</v>
      </c>
      <c r="E1357" s="1" t="s">
        <v>56</v>
      </c>
      <c r="F1357" s="1" t="s">
        <v>81</v>
      </c>
      <c r="I1357">
        <v>201204</v>
      </c>
      <c r="J1357" t="str">
        <f t="shared" si="163"/>
        <v>2012</v>
      </c>
      <c r="K1357" s="2">
        <v>-65055.360000000001</v>
      </c>
      <c r="L1357">
        <f>+K1550*0.25</f>
        <v>13563.86</v>
      </c>
      <c r="M1357" s="2">
        <f t="shared" si="165"/>
        <v>-51491.5</v>
      </c>
      <c r="N1357">
        <f t="shared" si="166"/>
        <v>0</v>
      </c>
      <c r="O1357">
        <f t="shared" si="167"/>
        <v>-51491.5</v>
      </c>
      <c r="P1357" s="2" t="str">
        <f t="shared" si="168"/>
        <v>5125651 - GHENT UNIT 12012</v>
      </c>
    </row>
    <row r="1358" spans="1:16" x14ac:dyDescent="0.25">
      <c r="A1358" s="1" t="s">
        <v>5</v>
      </c>
      <c r="B1358" s="1" t="s">
        <v>55</v>
      </c>
      <c r="C1358" s="1" t="s">
        <v>11</v>
      </c>
      <c r="D1358" s="5" t="str">
        <f t="shared" si="162"/>
        <v>512</v>
      </c>
      <c r="E1358" s="1" t="s">
        <v>56</v>
      </c>
      <c r="F1358" s="1" t="s">
        <v>81</v>
      </c>
      <c r="I1358">
        <v>201205</v>
      </c>
      <c r="J1358" t="str">
        <f t="shared" si="163"/>
        <v>2012</v>
      </c>
      <c r="K1358" s="2">
        <v>4241.07</v>
      </c>
      <c r="L1358">
        <f>+K1551*0.25</f>
        <v>560.83749999999998</v>
      </c>
      <c r="M1358" s="2">
        <f t="shared" si="165"/>
        <v>4801.9074999999993</v>
      </c>
      <c r="N1358">
        <f t="shared" si="166"/>
        <v>0</v>
      </c>
      <c r="O1358">
        <f t="shared" si="167"/>
        <v>4801.9074999999993</v>
      </c>
      <c r="P1358" s="2" t="str">
        <f t="shared" si="168"/>
        <v>5125651 - GHENT UNIT 12012</v>
      </c>
    </row>
    <row r="1359" spans="1:16" x14ac:dyDescent="0.25">
      <c r="A1359" s="1" t="s">
        <v>5</v>
      </c>
      <c r="B1359" s="1" t="s">
        <v>55</v>
      </c>
      <c r="C1359" s="1" t="s">
        <v>11</v>
      </c>
      <c r="D1359" s="5" t="str">
        <f t="shared" si="162"/>
        <v>512</v>
      </c>
      <c r="E1359" s="1" t="s">
        <v>56</v>
      </c>
      <c r="F1359" s="1" t="s">
        <v>81</v>
      </c>
      <c r="I1359">
        <v>201206</v>
      </c>
      <c r="J1359" t="str">
        <f t="shared" si="163"/>
        <v>2012</v>
      </c>
      <c r="K1359" s="2">
        <v>10.96</v>
      </c>
      <c r="L1359">
        <f t="shared" si="164"/>
        <v>0</v>
      </c>
      <c r="M1359" s="2">
        <f t="shared" si="165"/>
        <v>10.96</v>
      </c>
      <c r="N1359">
        <f t="shared" si="166"/>
        <v>0</v>
      </c>
      <c r="O1359">
        <f t="shared" si="167"/>
        <v>10.96</v>
      </c>
      <c r="P1359" s="2" t="str">
        <f t="shared" si="168"/>
        <v>5125651 - GHENT UNIT 12012</v>
      </c>
    </row>
    <row r="1360" spans="1:16" x14ac:dyDescent="0.25">
      <c r="A1360" s="1" t="s">
        <v>5</v>
      </c>
      <c r="B1360" s="1" t="s">
        <v>55</v>
      </c>
      <c r="C1360" s="1" t="s">
        <v>11</v>
      </c>
      <c r="D1360" s="5" t="str">
        <f t="shared" si="162"/>
        <v>512</v>
      </c>
      <c r="E1360" s="1" t="s">
        <v>56</v>
      </c>
      <c r="F1360" s="1" t="s">
        <v>81</v>
      </c>
      <c r="I1360">
        <v>201301</v>
      </c>
      <c r="J1360" t="str">
        <f t="shared" si="163"/>
        <v>2013</v>
      </c>
      <c r="K1360" s="2">
        <v>6432.41</v>
      </c>
      <c r="L1360">
        <f t="shared" si="164"/>
        <v>0</v>
      </c>
      <c r="M1360" s="2">
        <f t="shared" si="165"/>
        <v>6432.41</v>
      </c>
      <c r="N1360">
        <f t="shared" si="166"/>
        <v>0</v>
      </c>
      <c r="O1360">
        <f t="shared" si="167"/>
        <v>6432.41</v>
      </c>
      <c r="P1360" s="2" t="str">
        <f t="shared" si="168"/>
        <v>5125651 - GHENT UNIT 12013</v>
      </c>
    </row>
    <row r="1361" spans="1:16" x14ac:dyDescent="0.25">
      <c r="A1361" s="1" t="s">
        <v>5</v>
      </c>
      <c r="B1361" s="1" t="s">
        <v>55</v>
      </c>
      <c r="C1361" s="1" t="s">
        <v>11</v>
      </c>
      <c r="D1361" s="5" t="str">
        <f t="shared" si="162"/>
        <v>512</v>
      </c>
      <c r="E1361" s="1" t="s">
        <v>56</v>
      </c>
      <c r="F1361" s="1" t="s">
        <v>81</v>
      </c>
      <c r="I1361">
        <v>201302</v>
      </c>
      <c r="J1361" t="str">
        <f t="shared" si="163"/>
        <v>2013</v>
      </c>
      <c r="K1361" s="2">
        <v>5246.69</v>
      </c>
      <c r="L1361">
        <f t="shared" si="164"/>
        <v>0</v>
      </c>
      <c r="M1361" s="2">
        <f t="shared" si="165"/>
        <v>5246.69</v>
      </c>
      <c r="N1361">
        <f t="shared" si="166"/>
        <v>0</v>
      </c>
      <c r="O1361">
        <f t="shared" si="167"/>
        <v>5246.69</v>
      </c>
      <c r="P1361" s="2" t="str">
        <f t="shared" si="168"/>
        <v>5125651 - GHENT UNIT 12013</v>
      </c>
    </row>
    <row r="1362" spans="1:16" x14ac:dyDescent="0.25">
      <c r="A1362" s="1" t="s">
        <v>5</v>
      </c>
      <c r="B1362" s="1" t="s">
        <v>55</v>
      </c>
      <c r="C1362" s="1" t="s">
        <v>11</v>
      </c>
      <c r="D1362" s="5" t="str">
        <f t="shared" si="162"/>
        <v>512</v>
      </c>
      <c r="E1362" s="1" t="s">
        <v>56</v>
      </c>
      <c r="F1362" s="1" t="s">
        <v>81</v>
      </c>
      <c r="I1362">
        <v>201303</v>
      </c>
      <c r="J1362" t="str">
        <f t="shared" si="163"/>
        <v>2013</v>
      </c>
      <c r="K1362" s="2">
        <v>65442.64</v>
      </c>
      <c r="L1362">
        <f>+K1554*0.25</f>
        <v>3558.2550000000001</v>
      </c>
      <c r="M1362" s="2">
        <f t="shared" si="165"/>
        <v>69000.895000000004</v>
      </c>
      <c r="N1362">
        <f t="shared" si="166"/>
        <v>0</v>
      </c>
      <c r="O1362">
        <f t="shared" si="167"/>
        <v>69000.895000000004</v>
      </c>
      <c r="P1362" s="2" t="str">
        <f t="shared" si="168"/>
        <v>5125651 - GHENT UNIT 12013</v>
      </c>
    </row>
    <row r="1363" spans="1:16" x14ac:dyDescent="0.25">
      <c r="A1363" s="1" t="s">
        <v>5</v>
      </c>
      <c r="B1363" s="1" t="s">
        <v>55</v>
      </c>
      <c r="C1363" s="1" t="s">
        <v>11</v>
      </c>
      <c r="D1363" s="5" t="str">
        <f t="shared" si="162"/>
        <v>512</v>
      </c>
      <c r="E1363" s="1" t="s">
        <v>56</v>
      </c>
      <c r="F1363" s="1" t="s">
        <v>81</v>
      </c>
      <c r="I1363">
        <v>201304</v>
      </c>
      <c r="J1363" t="str">
        <f t="shared" si="163"/>
        <v>2013</v>
      </c>
      <c r="K1363" s="2">
        <v>1363132.6</v>
      </c>
      <c r="L1363">
        <f>+K1555*0.33</f>
        <v>26557.271400000001</v>
      </c>
      <c r="M1363" s="2">
        <f t="shared" si="165"/>
        <v>1389689.8714000001</v>
      </c>
      <c r="N1363">
        <f t="shared" si="166"/>
        <v>0</v>
      </c>
      <c r="O1363">
        <f t="shared" si="167"/>
        <v>1389689.8714000001</v>
      </c>
      <c r="P1363" s="2" t="str">
        <f t="shared" si="168"/>
        <v>5125651 - GHENT UNIT 12013</v>
      </c>
    </row>
    <row r="1364" spans="1:16" x14ac:dyDescent="0.25">
      <c r="A1364" s="1" t="s">
        <v>5</v>
      </c>
      <c r="B1364" s="1" t="s">
        <v>55</v>
      </c>
      <c r="C1364" s="1" t="s">
        <v>11</v>
      </c>
      <c r="D1364" s="5" t="str">
        <f t="shared" si="162"/>
        <v>512</v>
      </c>
      <c r="E1364" s="1" t="s">
        <v>56</v>
      </c>
      <c r="F1364" s="1" t="s">
        <v>81</v>
      </c>
      <c r="I1364">
        <v>201305</v>
      </c>
      <c r="J1364" t="str">
        <f t="shared" si="163"/>
        <v>2013</v>
      </c>
      <c r="K1364" s="2">
        <v>-26535.48</v>
      </c>
      <c r="L1364">
        <f>+K1556*0.33</f>
        <v>5199.2820000000002</v>
      </c>
      <c r="M1364" s="2">
        <f t="shared" si="165"/>
        <v>-21336.198</v>
      </c>
      <c r="N1364">
        <f t="shared" si="166"/>
        <v>0</v>
      </c>
      <c r="O1364">
        <f t="shared" si="167"/>
        <v>-21336.198</v>
      </c>
      <c r="P1364" s="2" t="str">
        <f t="shared" si="168"/>
        <v>5125651 - GHENT UNIT 12013</v>
      </c>
    </row>
    <row r="1365" spans="1:16" x14ac:dyDescent="0.25">
      <c r="A1365" s="1" t="s">
        <v>5</v>
      </c>
      <c r="B1365" s="1" t="s">
        <v>55</v>
      </c>
      <c r="C1365" s="1" t="s">
        <v>11</v>
      </c>
      <c r="D1365" s="5" t="str">
        <f t="shared" si="162"/>
        <v>512</v>
      </c>
      <c r="E1365" s="1" t="s">
        <v>56</v>
      </c>
      <c r="F1365" s="1" t="s">
        <v>81</v>
      </c>
      <c r="I1365">
        <v>201306</v>
      </c>
      <c r="J1365" t="str">
        <f t="shared" si="163"/>
        <v>2013</v>
      </c>
      <c r="K1365" s="2">
        <v>15647.05</v>
      </c>
      <c r="L1365">
        <f t="shared" si="164"/>
        <v>0</v>
      </c>
      <c r="M1365" s="2">
        <f t="shared" si="165"/>
        <v>15647.05</v>
      </c>
      <c r="N1365">
        <f t="shared" si="166"/>
        <v>0</v>
      </c>
      <c r="O1365">
        <f t="shared" si="167"/>
        <v>15647.05</v>
      </c>
      <c r="P1365" s="2" t="str">
        <f t="shared" si="168"/>
        <v>5125651 - GHENT UNIT 12013</v>
      </c>
    </row>
    <row r="1366" spans="1:16" x14ac:dyDescent="0.25">
      <c r="A1366" s="1" t="s">
        <v>5</v>
      </c>
      <c r="B1366" s="1" t="s">
        <v>55</v>
      </c>
      <c r="C1366" s="1" t="s">
        <v>11</v>
      </c>
      <c r="D1366" s="5" t="str">
        <f t="shared" si="162"/>
        <v>512</v>
      </c>
      <c r="E1366" s="1" t="s">
        <v>56</v>
      </c>
      <c r="F1366" s="1" t="s">
        <v>81</v>
      </c>
      <c r="I1366">
        <v>201307</v>
      </c>
      <c r="J1366" t="str">
        <f t="shared" si="163"/>
        <v>2013</v>
      </c>
      <c r="K1366" s="2">
        <v>15440.4</v>
      </c>
      <c r="L1366">
        <f t="shared" si="164"/>
        <v>0</v>
      </c>
      <c r="M1366" s="2">
        <f t="shared" si="165"/>
        <v>15440.4</v>
      </c>
      <c r="N1366">
        <f t="shared" si="166"/>
        <v>0</v>
      </c>
      <c r="O1366">
        <f t="shared" si="167"/>
        <v>15440.4</v>
      </c>
      <c r="P1366" s="2" t="str">
        <f t="shared" si="168"/>
        <v>5125651 - GHENT UNIT 12013</v>
      </c>
    </row>
    <row r="1367" spans="1:16" x14ac:dyDescent="0.25">
      <c r="A1367" s="1" t="s">
        <v>5</v>
      </c>
      <c r="B1367" s="1" t="s">
        <v>55</v>
      </c>
      <c r="C1367" s="1" t="s">
        <v>11</v>
      </c>
      <c r="D1367" s="5" t="str">
        <f t="shared" si="162"/>
        <v>512</v>
      </c>
      <c r="E1367" s="1" t="s">
        <v>56</v>
      </c>
      <c r="F1367" s="1" t="s">
        <v>81</v>
      </c>
      <c r="I1367">
        <v>201308</v>
      </c>
      <c r="J1367" t="str">
        <f t="shared" si="163"/>
        <v>2013</v>
      </c>
      <c r="K1367" s="2">
        <v>1948.96</v>
      </c>
      <c r="L1367">
        <f>+K1559*0.33</f>
        <v>-1275.45</v>
      </c>
      <c r="M1367" s="2">
        <f t="shared" si="165"/>
        <v>673.51</v>
      </c>
      <c r="N1367">
        <f t="shared" si="166"/>
        <v>0</v>
      </c>
      <c r="O1367">
        <f t="shared" si="167"/>
        <v>673.51</v>
      </c>
      <c r="P1367" s="2" t="str">
        <f t="shared" si="168"/>
        <v>5125651 - GHENT UNIT 12013</v>
      </c>
    </row>
    <row r="1368" spans="1:16" x14ac:dyDescent="0.25">
      <c r="A1368" s="1" t="s">
        <v>5</v>
      </c>
      <c r="B1368" s="1" t="s">
        <v>55</v>
      </c>
      <c r="C1368" s="1" t="s">
        <v>11</v>
      </c>
      <c r="D1368" s="5" t="str">
        <f t="shared" si="162"/>
        <v>512</v>
      </c>
      <c r="E1368" s="1" t="s">
        <v>56</v>
      </c>
      <c r="F1368" s="1" t="s">
        <v>81</v>
      </c>
      <c r="I1368">
        <v>201309</v>
      </c>
      <c r="J1368" t="str">
        <f t="shared" si="163"/>
        <v>2013</v>
      </c>
      <c r="K1368" s="2">
        <v>845.09</v>
      </c>
      <c r="L1368">
        <f t="shared" si="164"/>
        <v>0</v>
      </c>
      <c r="M1368" s="2">
        <f t="shared" si="165"/>
        <v>845.09</v>
      </c>
      <c r="N1368">
        <f t="shared" si="166"/>
        <v>0</v>
      </c>
      <c r="O1368">
        <f t="shared" si="167"/>
        <v>845.09</v>
      </c>
      <c r="P1368" s="2" t="str">
        <f t="shared" si="168"/>
        <v>5125651 - GHENT UNIT 12013</v>
      </c>
    </row>
    <row r="1369" spans="1:16" x14ac:dyDescent="0.25">
      <c r="A1369" s="1" t="s">
        <v>5</v>
      </c>
      <c r="B1369" s="1" t="s">
        <v>55</v>
      </c>
      <c r="C1369" s="1" t="s">
        <v>11</v>
      </c>
      <c r="D1369" s="5" t="str">
        <f t="shared" si="162"/>
        <v>512</v>
      </c>
      <c r="E1369" s="1" t="s">
        <v>56</v>
      </c>
      <c r="F1369" s="1" t="s">
        <v>81</v>
      </c>
      <c r="I1369">
        <v>201401</v>
      </c>
      <c r="J1369" t="str">
        <f t="shared" si="163"/>
        <v>2014</v>
      </c>
      <c r="K1369" s="2">
        <v>8990.5300000000007</v>
      </c>
      <c r="L1369">
        <f t="shared" si="164"/>
        <v>0</v>
      </c>
      <c r="M1369" s="2">
        <f t="shared" si="165"/>
        <v>8990.5300000000007</v>
      </c>
      <c r="N1369">
        <f t="shared" si="166"/>
        <v>0</v>
      </c>
      <c r="O1369">
        <f t="shared" si="167"/>
        <v>8990.5300000000007</v>
      </c>
      <c r="P1369" s="2" t="str">
        <f t="shared" si="168"/>
        <v>5125651 - GHENT UNIT 12014</v>
      </c>
    </row>
    <row r="1370" spans="1:16" x14ac:dyDescent="0.25">
      <c r="A1370" s="1" t="s">
        <v>5</v>
      </c>
      <c r="B1370" s="1" t="s">
        <v>55</v>
      </c>
      <c r="C1370" s="1" t="s">
        <v>11</v>
      </c>
      <c r="D1370" s="5" t="str">
        <f t="shared" si="162"/>
        <v>512</v>
      </c>
      <c r="E1370" s="1" t="s">
        <v>56</v>
      </c>
      <c r="F1370" s="1" t="s">
        <v>81</v>
      </c>
      <c r="I1370">
        <v>201402</v>
      </c>
      <c r="J1370" t="str">
        <f t="shared" si="163"/>
        <v>2014</v>
      </c>
      <c r="K1370" s="2">
        <v>119696.02</v>
      </c>
      <c r="L1370">
        <f t="shared" si="164"/>
        <v>0</v>
      </c>
      <c r="M1370" s="2">
        <f t="shared" si="165"/>
        <v>119696.02</v>
      </c>
      <c r="N1370">
        <f t="shared" si="166"/>
        <v>0</v>
      </c>
      <c r="O1370">
        <f t="shared" si="167"/>
        <v>119696.02</v>
      </c>
      <c r="P1370" s="2" t="str">
        <f t="shared" si="168"/>
        <v>5125651 - GHENT UNIT 12014</v>
      </c>
    </row>
    <row r="1371" spans="1:16" x14ac:dyDescent="0.25">
      <c r="A1371" s="1" t="s">
        <v>5</v>
      </c>
      <c r="B1371" s="1" t="s">
        <v>55</v>
      </c>
      <c r="C1371" s="1" t="s">
        <v>11</v>
      </c>
      <c r="D1371" s="5" t="str">
        <f t="shared" si="162"/>
        <v>512</v>
      </c>
      <c r="E1371" s="1" t="s">
        <v>56</v>
      </c>
      <c r="F1371" s="1" t="s">
        <v>81</v>
      </c>
      <c r="I1371">
        <v>201403</v>
      </c>
      <c r="J1371" t="str">
        <f t="shared" si="163"/>
        <v>2014</v>
      </c>
      <c r="K1371" s="2">
        <v>762178.35</v>
      </c>
      <c r="L1371">
        <f t="shared" si="164"/>
        <v>0</v>
      </c>
      <c r="M1371" s="2">
        <f t="shared" si="165"/>
        <v>762178.35</v>
      </c>
      <c r="N1371">
        <f t="shared" si="166"/>
        <v>0</v>
      </c>
      <c r="O1371">
        <f t="shared" si="167"/>
        <v>762178.35</v>
      </c>
      <c r="P1371" s="2" t="str">
        <f t="shared" si="168"/>
        <v>5125651 - GHENT UNIT 12014</v>
      </c>
    </row>
    <row r="1372" spans="1:16" x14ac:dyDescent="0.25">
      <c r="A1372" s="1" t="s">
        <v>5</v>
      </c>
      <c r="B1372" s="1" t="s">
        <v>55</v>
      </c>
      <c r="C1372" s="1" t="s">
        <v>11</v>
      </c>
      <c r="D1372" s="5" t="str">
        <f t="shared" si="162"/>
        <v>512</v>
      </c>
      <c r="E1372" s="1" t="s">
        <v>56</v>
      </c>
      <c r="F1372" s="1" t="s">
        <v>81</v>
      </c>
      <c r="I1372">
        <v>201404</v>
      </c>
      <c r="J1372" t="str">
        <f t="shared" si="163"/>
        <v>2014</v>
      </c>
      <c r="K1372" s="2">
        <v>1155803.3600000001</v>
      </c>
      <c r="L1372">
        <f t="shared" si="164"/>
        <v>0</v>
      </c>
      <c r="M1372" s="2">
        <f t="shared" si="165"/>
        <v>1155803.3600000001</v>
      </c>
      <c r="N1372">
        <f t="shared" si="166"/>
        <v>0</v>
      </c>
      <c r="O1372">
        <f t="shared" si="167"/>
        <v>1155803.3600000001</v>
      </c>
      <c r="P1372" s="2" t="str">
        <f t="shared" si="168"/>
        <v>5125651 - GHENT UNIT 12014</v>
      </c>
    </row>
    <row r="1373" spans="1:16" x14ac:dyDescent="0.25">
      <c r="A1373" s="1" t="s">
        <v>5</v>
      </c>
      <c r="B1373" s="1" t="s">
        <v>55</v>
      </c>
      <c r="C1373" s="1" t="s">
        <v>11</v>
      </c>
      <c r="D1373" s="5" t="str">
        <f t="shared" si="162"/>
        <v>512</v>
      </c>
      <c r="E1373" s="1" t="s">
        <v>56</v>
      </c>
      <c r="F1373" s="1" t="s">
        <v>81</v>
      </c>
      <c r="I1373">
        <v>201405</v>
      </c>
      <c r="J1373" t="str">
        <f t="shared" si="163"/>
        <v>2014</v>
      </c>
      <c r="K1373" s="2">
        <v>-104781.1</v>
      </c>
      <c r="L1373">
        <f t="shared" si="164"/>
        <v>0</v>
      </c>
      <c r="M1373" s="2">
        <f t="shared" si="165"/>
        <v>-104781.1</v>
      </c>
      <c r="N1373">
        <f t="shared" si="166"/>
        <v>0</v>
      </c>
      <c r="O1373">
        <f t="shared" si="167"/>
        <v>-104781.1</v>
      </c>
      <c r="P1373" s="2" t="str">
        <f t="shared" si="168"/>
        <v>5125651 - GHENT UNIT 12014</v>
      </c>
    </row>
    <row r="1374" spans="1:16" x14ac:dyDescent="0.25">
      <c r="A1374" s="1" t="s">
        <v>5</v>
      </c>
      <c r="B1374" s="1" t="s">
        <v>55</v>
      </c>
      <c r="C1374" s="1" t="s">
        <v>11</v>
      </c>
      <c r="D1374" s="5" t="str">
        <f t="shared" si="162"/>
        <v>512</v>
      </c>
      <c r="E1374" s="1" t="s">
        <v>56</v>
      </c>
      <c r="F1374" s="1" t="s">
        <v>81</v>
      </c>
      <c r="I1374">
        <v>201406</v>
      </c>
      <c r="J1374" t="str">
        <f t="shared" si="163"/>
        <v>2014</v>
      </c>
      <c r="K1374" s="2">
        <v>-35868.480000000003</v>
      </c>
      <c r="L1374">
        <f t="shared" si="164"/>
        <v>0</v>
      </c>
      <c r="M1374" s="2">
        <f t="shared" si="165"/>
        <v>-35868.480000000003</v>
      </c>
      <c r="N1374">
        <f t="shared" si="166"/>
        <v>0</v>
      </c>
      <c r="O1374">
        <f t="shared" si="167"/>
        <v>-35868.480000000003</v>
      </c>
      <c r="P1374" s="2" t="str">
        <f t="shared" si="168"/>
        <v>5125651 - GHENT UNIT 12014</v>
      </c>
    </row>
    <row r="1375" spans="1:16" x14ac:dyDescent="0.25">
      <c r="A1375" s="1" t="s">
        <v>5</v>
      </c>
      <c r="B1375" s="1" t="s">
        <v>55</v>
      </c>
      <c r="C1375" s="1" t="s">
        <v>11</v>
      </c>
      <c r="D1375" s="5" t="str">
        <f t="shared" si="162"/>
        <v>512</v>
      </c>
      <c r="E1375" s="1" t="s">
        <v>56</v>
      </c>
      <c r="F1375" s="1" t="s">
        <v>81</v>
      </c>
      <c r="I1375">
        <v>201408</v>
      </c>
      <c r="J1375" t="str">
        <f t="shared" si="163"/>
        <v>2014</v>
      </c>
      <c r="K1375" s="2">
        <v>673.1</v>
      </c>
      <c r="L1375">
        <f t="shared" si="164"/>
        <v>0</v>
      </c>
      <c r="M1375" s="2">
        <f t="shared" si="165"/>
        <v>673.1</v>
      </c>
      <c r="N1375">
        <f t="shared" si="166"/>
        <v>0</v>
      </c>
      <c r="O1375">
        <f t="shared" si="167"/>
        <v>673.1</v>
      </c>
      <c r="P1375" s="2" t="str">
        <f t="shared" si="168"/>
        <v>5125651 - GHENT UNIT 12014</v>
      </c>
    </row>
    <row r="1376" spans="1:16" x14ac:dyDescent="0.25">
      <c r="A1376" s="1" t="s">
        <v>5</v>
      </c>
      <c r="B1376" s="1" t="s">
        <v>55</v>
      </c>
      <c r="C1376" s="1" t="s">
        <v>11</v>
      </c>
      <c r="D1376" s="5" t="str">
        <f t="shared" si="162"/>
        <v>512</v>
      </c>
      <c r="E1376" s="1" t="s">
        <v>56</v>
      </c>
      <c r="F1376" s="1" t="s">
        <v>81</v>
      </c>
      <c r="I1376">
        <v>201411</v>
      </c>
      <c r="J1376" t="str">
        <f t="shared" si="163"/>
        <v>2014</v>
      </c>
      <c r="K1376" s="2">
        <v>7125</v>
      </c>
      <c r="L1376">
        <f t="shared" si="164"/>
        <v>0</v>
      </c>
      <c r="M1376" s="2">
        <f t="shared" si="165"/>
        <v>7125</v>
      </c>
      <c r="N1376">
        <f t="shared" si="166"/>
        <v>0</v>
      </c>
      <c r="O1376">
        <f t="shared" si="167"/>
        <v>7125</v>
      </c>
      <c r="P1376" s="2" t="str">
        <f t="shared" si="168"/>
        <v>5125651 - GHENT UNIT 12014</v>
      </c>
    </row>
    <row r="1377" spans="1:16" x14ac:dyDescent="0.25">
      <c r="A1377" s="1" t="s">
        <v>5</v>
      </c>
      <c r="B1377" s="1" t="s">
        <v>55</v>
      </c>
      <c r="C1377" s="1" t="s">
        <v>11</v>
      </c>
      <c r="D1377" s="5" t="str">
        <f t="shared" si="162"/>
        <v>512</v>
      </c>
      <c r="E1377" s="1" t="s">
        <v>56</v>
      </c>
      <c r="F1377" s="1" t="s">
        <v>81</v>
      </c>
      <c r="I1377">
        <v>201412</v>
      </c>
      <c r="J1377" t="str">
        <f t="shared" si="163"/>
        <v>2014</v>
      </c>
      <c r="K1377" s="2">
        <v>26114.62</v>
      </c>
      <c r="L1377">
        <f t="shared" si="164"/>
        <v>0</v>
      </c>
      <c r="M1377" s="2">
        <f t="shared" si="165"/>
        <v>26114.62</v>
      </c>
      <c r="N1377">
        <f t="shared" si="166"/>
        <v>0</v>
      </c>
      <c r="O1377">
        <f t="shared" si="167"/>
        <v>26114.62</v>
      </c>
      <c r="P1377" s="2" t="str">
        <f t="shared" si="168"/>
        <v>5125651 - GHENT UNIT 12014</v>
      </c>
    </row>
    <row r="1378" spans="1:16" x14ac:dyDescent="0.25">
      <c r="A1378" s="1" t="s">
        <v>5</v>
      </c>
      <c r="B1378" s="1" t="s">
        <v>55</v>
      </c>
      <c r="C1378" s="1" t="s">
        <v>11</v>
      </c>
      <c r="D1378" s="5" t="str">
        <f t="shared" si="162"/>
        <v>512</v>
      </c>
      <c r="E1378" s="1" t="s">
        <v>56</v>
      </c>
      <c r="F1378" s="1" t="s">
        <v>81</v>
      </c>
      <c r="I1378">
        <v>201501</v>
      </c>
      <c r="J1378" t="str">
        <f t="shared" si="163"/>
        <v>2015</v>
      </c>
      <c r="K1378" s="2">
        <v>38188.69</v>
      </c>
      <c r="L1378">
        <f t="shared" si="164"/>
        <v>0</v>
      </c>
      <c r="M1378" s="2">
        <f t="shared" si="165"/>
        <v>38188.69</v>
      </c>
      <c r="N1378">
        <f t="shared" si="166"/>
        <v>0</v>
      </c>
      <c r="O1378">
        <f t="shared" si="167"/>
        <v>38188.69</v>
      </c>
      <c r="P1378" s="2" t="str">
        <f t="shared" si="168"/>
        <v>5125651 - GHENT UNIT 12015</v>
      </c>
    </row>
    <row r="1379" spans="1:16" x14ac:dyDescent="0.25">
      <c r="A1379" s="1" t="s">
        <v>5</v>
      </c>
      <c r="B1379" s="1" t="s">
        <v>55</v>
      </c>
      <c r="C1379" s="1" t="s">
        <v>11</v>
      </c>
      <c r="D1379" s="5" t="str">
        <f t="shared" si="162"/>
        <v>512</v>
      </c>
      <c r="E1379" s="1" t="s">
        <v>56</v>
      </c>
      <c r="F1379" s="1" t="s">
        <v>81</v>
      </c>
      <c r="I1379">
        <v>201502</v>
      </c>
      <c r="J1379" t="str">
        <f t="shared" si="163"/>
        <v>2015</v>
      </c>
      <c r="K1379" s="2">
        <v>233221.07</v>
      </c>
      <c r="L1379">
        <f t="shared" si="164"/>
        <v>0</v>
      </c>
      <c r="M1379" s="2">
        <f t="shared" si="165"/>
        <v>233221.07</v>
      </c>
      <c r="N1379">
        <f t="shared" si="166"/>
        <v>0</v>
      </c>
      <c r="O1379">
        <f t="shared" si="167"/>
        <v>233221.07</v>
      </c>
      <c r="P1379" s="2" t="str">
        <f t="shared" si="168"/>
        <v>5125651 - GHENT UNIT 12015</v>
      </c>
    </row>
    <row r="1380" spans="1:16" x14ac:dyDescent="0.25">
      <c r="A1380" s="1" t="s">
        <v>5</v>
      </c>
      <c r="B1380" s="1" t="s">
        <v>55</v>
      </c>
      <c r="C1380" s="1" t="s">
        <v>11</v>
      </c>
      <c r="D1380" s="5" t="str">
        <f t="shared" si="162"/>
        <v>512</v>
      </c>
      <c r="E1380" s="1" t="s">
        <v>56</v>
      </c>
      <c r="F1380" s="1" t="s">
        <v>81</v>
      </c>
      <c r="I1380">
        <v>201503</v>
      </c>
      <c r="J1380" t="str">
        <f t="shared" si="163"/>
        <v>2015</v>
      </c>
      <c r="K1380" s="2">
        <v>1108831.6100000001</v>
      </c>
      <c r="L1380">
        <f t="shared" si="164"/>
        <v>0</v>
      </c>
      <c r="M1380" s="2">
        <f t="shared" si="165"/>
        <v>1108831.6100000001</v>
      </c>
      <c r="N1380">
        <f t="shared" si="166"/>
        <v>0</v>
      </c>
      <c r="O1380">
        <f t="shared" si="167"/>
        <v>1108831.6100000001</v>
      </c>
      <c r="P1380" s="2" t="str">
        <f t="shared" si="168"/>
        <v>5125651 - GHENT UNIT 12015</v>
      </c>
    </row>
    <row r="1381" spans="1:16" x14ac:dyDescent="0.25">
      <c r="A1381" s="1" t="s">
        <v>5</v>
      </c>
      <c r="B1381" s="1" t="s">
        <v>55</v>
      </c>
      <c r="C1381" s="1" t="s">
        <v>11</v>
      </c>
      <c r="D1381" s="5" t="str">
        <f t="shared" si="162"/>
        <v>512</v>
      </c>
      <c r="E1381" s="1" t="s">
        <v>56</v>
      </c>
      <c r="F1381" s="1" t="s">
        <v>81</v>
      </c>
      <c r="I1381">
        <v>201504</v>
      </c>
      <c r="J1381" t="str">
        <f t="shared" si="163"/>
        <v>2015</v>
      </c>
      <c r="K1381" s="2">
        <v>2434820.7200000002</v>
      </c>
      <c r="L1381">
        <f t="shared" si="164"/>
        <v>0</v>
      </c>
      <c r="M1381" s="2">
        <f t="shared" si="165"/>
        <v>2434820.7200000002</v>
      </c>
      <c r="N1381">
        <f t="shared" si="166"/>
        <v>0</v>
      </c>
      <c r="O1381">
        <f t="shared" si="167"/>
        <v>2434820.7200000002</v>
      </c>
      <c r="P1381" s="2" t="str">
        <f t="shared" si="168"/>
        <v>5125651 - GHENT UNIT 12015</v>
      </c>
    </row>
    <row r="1382" spans="1:16" x14ac:dyDescent="0.25">
      <c r="A1382" s="1" t="s">
        <v>5</v>
      </c>
      <c r="B1382" s="1" t="s">
        <v>55</v>
      </c>
      <c r="C1382" s="1" t="s">
        <v>11</v>
      </c>
      <c r="D1382" s="5" t="str">
        <f t="shared" si="162"/>
        <v>512</v>
      </c>
      <c r="E1382" s="1" t="s">
        <v>56</v>
      </c>
      <c r="F1382" s="1" t="s">
        <v>81</v>
      </c>
      <c r="I1382">
        <v>201505</v>
      </c>
      <c r="J1382" t="str">
        <f t="shared" si="163"/>
        <v>2015</v>
      </c>
      <c r="K1382" s="2">
        <v>168144.04</v>
      </c>
      <c r="L1382">
        <f t="shared" si="164"/>
        <v>0</v>
      </c>
      <c r="M1382" s="2">
        <f t="shared" si="165"/>
        <v>168144.04</v>
      </c>
      <c r="N1382">
        <f t="shared" si="166"/>
        <v>0</v>
      </c>
      <c r="O1382">
        <f t="shared" si="167"/>
        <v>168144.04</v>
      </c>
      <c r="P1382" s="2" t="str">
        <f t="shared" si="168"/>
        <v>5125651 - GHENT UNIT 12015</v>
      </c>
    </row>
    <row r="1383" spans="1:16" x14ac:dyDescent="0.25">
      <c r="A1383" s="1" t="s">
        <v>5</v>
      </c>
      <c r="B1383" s="1" t="s">
        <v>55</v>
      </c>
      <c r="C1383" s="1" t="s">
        <v>11</v>
      </c>
      <c r="D1383" s="5" t="str">
        <f t="shared" si="162"/>
        <v>512</v>
      </c>
      <c r="E1383" s="1" t="s">
        <v>56</v>
      </c>
      <c r="F1383" s="1" t="s">
        <v>81</v>
      </c>
      <c r="I1383">
        <v>201506</v>
      </c>
      <c r="J1383" t="str">
        <f t="shared" si="163"/>
        <v>2015</v>
      </c>
      <c r="K1383" s="2">
        <v>-158515.67000000001</v>
      </c>
      <c r="L1383">
        <f t="shared" si="164"/>
        <v>0</v>
      </c>
      <c r="M1383" s="2">
        <f t="shared" si="165"/>
        <v>-158515.67000000001</v>
      </c>
      <c r="N1383">
        <f t="shared" si="166"/>
        <v>0</v>
      </c>
      <c r="O1383">
        <f t="shared" si="167"/>
        <v>-158515.67000000001</v>
      </c>
      <c r="P1383" s="2" t="str">
        <f t="shared" si="168"/>
        <v>5125651 - GHENT UNIT 12015</v>
      </c>
    </row>
    <row r="1384" spans="1:16" x14ac:dyDescent="0.25">
      <c r="A1384" s="1" t="s">
        <v>5</v>
      </c>
      <c r="B1384" s="1" t="s">
        <v>55</v>
      </c>
      <c r="C1384" s="1" t="s">
        <v>11</v>
      </c>
      <c r="D1384" s="5" t="str">
        <f t="shared" si="162"/>
        <v>512</v>
      </c>
      <c r="E1384" s="1" t="s">
        <v>56</v>
      </c>
      <c r="F1384" s="1" t="s">
        <v>81</v>
      </c>
      <c r="I1384">
        <v>201507</v>
      </c>
      <c r="J1384" t="str">
        <f t="shared" si="163"/>
        <v>2015</v>
      </c>
      <c r="K1384" s="2">
        <v>62373.47</v>
      </c>
      <c r="L1384">
        <f t="shared" si="164"/>
        <v>0</v>
      </c>
      <c r="M1384" s="2">
        <f t="shared" si="165"/>
        <v>62373.47</v>
      </c>
      <c r="N1384">
        <f t="shared" si="166"/>
        <v>0</v>
      </c>
      <c r="O1384">
        <f t="shared" si="167"/>
        <v>62373.47</v>
      </c>
      <c r="P1384" s="2" t="str">
        <f t="shared" si="168"/>
        <v>5125651 - GHENT UNIT 12015</v>
      </c>
    </row>
    <row r="1385" spans="1:16" x14ac:dyDescent="0.25">
      <c r="A1385" s="1" t="s">
        <v>5</v>
      </c>
      <c r="B1385" s="1" t="s">
        <v>55</v>
      </c>
      <c r="C1385" s="1" t="s">
        <v>11</v>
      </c>
      <c r="D1385" s="5" t="str">
        <f t="shared" si="162"/>
        <v>512</v>
      </c>
      <c r="E1385" s="1" t="s">
        <v>56</v>
      </c>
      <c r="F1385" s="1" t="s">
        <v>81</v>
      </c>
      <c r="I1385">
        <v>201508</v>
      </c>
      <c r="J1385" t="str">
        <f t="shared" si="163"/>
        <v>2015</v>
      </c>
      <c r="K1385" s="2">
        <v>4607.9399999999996</v>
      </c>
      <c r="L1385">
        <f t="shared" si="164"/>
        <v>0</v>
      </c>
      <c r="M1385" s="2">
        <f t="shared" si="165"/>
        <v>4607.9399999999996</v>
      </c>
      <c r="N1385">
        <f t="shared" si="166"/>
        <v>0</v>
      </c>
      <c r="O1385">
        <f t="shared" si="167"/>
        <v>4607.9399999999996</v>
      </c>
      <c r="P1385" s="2" t="str">
        <f t="shared" si="168"/>
        <v>5125651 - GHENT UNIT 12015</v>
      </c>
    </row>
    <row r="1386" spans="1:16" x14ac:dyDescent="0.25">
      <c r="A1386" s="1" t="s">
        <v>5</v>
      </c>
      <c r="B1386" s="1" t="s">
        <v>55</v>
      </c>
      <c r="C1386" s="1" t="s">
        <v>11</v>
      </c>
      <c r="D1386" s="5" t="str">
        <f t="shared" si="162"/>
        <v>512</v>
      </c>
      <c r="E1386" s="1" t="s">
        <v>56</v>
      </c>
      <c r="F1386" s="1" t="s">
        <v>81</v>
      </c>
      <c r="I1386">
        <v>201509</v>
      </c>
      <c r="J1386" t="str">
        <f t="shared" si="163"/>
        <v>2015</v>
      </c>
      <c r="K1386" s="2">
        <v>289.20999999999998</v>
      </c>
      <c r="L1386">
        <f t="shared" si="164"/>
        <v>0</v>
      </c>
      <c r="M1386" s="2">
        <f t="shared" si="165"/>
        <v>289.20999999999998</v>
      </c>
      <c r="N1386">
        <f t="shared" si="166"/>
        <v>0</v>
      </c>
      <c r="O1386">
        <f t="shared" si="167"/>
        <v>289.20999999999998</v>
      </c>
      <c r="P1386" s="2" t="str">
        <f t="shared" si="168"/>
        <v>5125651 - GHENT UNIT 12015</v>
      </c>
    </row>
    <row r="1387" spans="1:16" x14ac:dyDescent="0.25">
      <c r="A1387" s="1" t="s">
        <v>5</v>
      </c>
      <c r="B1387" s="1" t="s">
        <v>55</v>
      </c>
      <c r="C1387" s="1" t="s">
        <v>11</v>
      </c>
      <c r="D1387" s="5" t="str">
        <f t="shared" si="162"/>
        <v>512</v>
      </c>
      <c r="E1387" s="1" t="s">
        <v>56</v>
      </c>
      <c r="F1387" s="1" t="s">
        <v>81</v>
      </c>
      <c r="I1387">
        <v>201510</v>
      </c>
      <c r="J1387" t="str">
        <f t="shared" si="163"/>
        <v>2015</v>
      </c>
      <c r="K1387" s="2">
        <v>2410.84</v>
      </c>
      <c r="L1387">
        <f t="shared" si="164"/>
        <v>0</v>
      </c>
      <c r="M1387" s="2">
        <f t="shared" si="165"/>
        <v>2410.84</v>
      </c>
      <c r="N1387">
        <f t="shared" si="166"/>
        <v>0</v>
      </c>
      <c r="O1387">
        <f t="shared" si="167"/>
        <v>2410.84</v>
      </c>
      <c r="P1387" s="2" t="str">
        <f t="shared" si="168"/>
        <v>5125651 - GHENT UNIT 12015</v>
      </c>
    </row>
    <row r="1388" spans="1:16" x14ac:dyDescent="0.25">
      <c r="A1388" s="1" t="s">
        <v>5</v>
      </c>
      <c r="B1388" s="1" t="s">
        <v>55</v>
      </c>
      <c r="C1388" s="1" t="s">
        <v>11</v>
      </c>
      <c r="D1388" s="5" t="str">
        <f t="shared" si="162"/>
        <v>512</v>
      </c>
      <c r="E1388" s="1" t="s">
        <v>56</v>
      </c>
      <c r="F1388" s="1" t="s">
        <v>81</v>
      </c>
      <c r="I1388">
        <v>201511</v>
      </c>
      <c r="J1388" t="str">
        <f t="shared" si="163"/>
        <v>2015</v>
      </c>
      <c r="K1388" s="2">
        <v>6277.16</v>
      </c>
      <c r="L1388">
        <f t="shared" si="164"/>
        <v>0</v>
      </c>
      <c r="M1388" s="2">
        <f t="shared" si="165"/>
        <v>6277.16</v>
      </c>
      <c r="N1388">
        <f t="shared" si="166"/>
        <v>0</v>
      </c>
      <c r="O1388">
        <f t="shared" si="167"/>
        <v>6277.16</v>
      </c>
      <c r="P1388" s="2" t="str">
        <f t="shared" si="168"/>
        <v>5125651 - GHENT UNIT 12015</v>
      </c>
    </row>
    <row r="1389" spans="1:16" x14ac:dyDescent="0.25">
      <c r="A1389" s="1" t="s">
        <v>5</v>
      </c>
      <c r="B1389" s="1" t="s">
        <v>55</v>
      </c>
      <c r="C1389" s="1" t="s">
        <v>11</v>
      </c>
      <c r="D1389" s="5" t="str">
        <f t="shared" si="162"/>
        <v>512</v>
      </c>
      <c r="E1389" s="1" t="s">
        <v>56</v>
      </c>
      <c r="F1389" s="1" t="s">
        <v>81</v>
      </c>
      <c r="I1389">
        <v>201512</v>
      </c>
      <c r="J1389" t="str">
        <f t="shared" si="163"/>
        <v>2015</v>
      </c>
      <c r="K1389" s="2">
        <v>2514.83</v>
      </c>
      <c r="L1389">
        <f t="shared" si="164"/>
        <v>0</v>
      </c>
      <c r="M1389" s="2">
        <f t="shared" si="165"/>
        <v>2514.83</v>
      </c>
      <c r="N1389">
        <f t="shared" si="166"/>
        <v>0</v>
      </c>
      <c r="O1389">
        <f t="shared" si="167"/>
        <v>2514.83</v>
      </c>
      <c r="P1389" s="2" t="str">
        <f t="shared" si="168"/>
        <v>5125651 - GHENT UNIT 12015</v>
      </c>
    </row>
    <row r="1390" spans="1:16" x14ac:dyDescent="0.25">
      <c r="A1390" s="1" t="s">
        <v>5</v>
      </c>
      <c r="B1390" s="1" t="s">
        <v>55</v>
      </c>
      <c r="C1390" s="1" t="s">
        <v>11</v>
      </c>
      <c r="D1390" s="5" t="str">
        <f t="shared" si="162"/>
        <v>512</v>
      </c>
      <c r="E1390" s="1" t="s">
        <v>56</v>
      </c>
      <c r="F1390" s="1" t="s">
        <v>81</v>
      </c>
      <c r="I1390">
        <v>201601</v>
      </c>
      <c r="J1390" t="str">
        <f t="shared" si="163"/>
        <v>2016</v>
      </c>
      <c r="K1390" s="2">
        <v>20475.77</v>
      </c>
      <c r="L1390">
        <f t="shared" si="164"/>
        <v>0</v>
      </c>
      <c r="M1390" s="2">
        <f t="shared" si="165"/>
        <v>20475.77</v>
      </c>
      <c r="N1390">
        <f t="shared" si="166"/>
        <v>0</v>
      </c>
      <c r="O1390">
        <f t="shared" si="167"/>
        <v>20475.77</v>
      </c>
      <c r="P1390" s="2" t="str">
        <f t="shared" si="168"/>
        <v>5125651 - GHENT UNIT 12016</v>
      </c>
    </row>
    <row r="1391" spans="1:16" x14ac:dyDescent="0.25">
      <c r="A1391" s="1" t="s">
        <v>5</v>
      </c>
      <c r="B1391" s="1" t="s">
        <v>55</v>
      </c>
      <c r="C1391" s="1" t="s">
        <v>11</v>
      </c>
      <c r="D1391" s="5" t="str">
        <f t="shared" si="162"/>
        <v>512</v>
      </c>
      <c r="E1391" s="1" t="s">
        <v>56</v>
      </c>
      <c r="F1391" s="1" t="s">
        <v>81</v>
      </c>
      <c r="I1391">
        <v>201602</v>
      </c>
      <c r="J1391" t="str">
        <f t="shared" si="163"/>
        <v>2016</v>
      </c>
      <c r="K1391" s="2">
        <v>393447.81</v>
      </c>
      <c r="L1391">
        <f t="shared" si="164"/>
        <v>0</v>
      </c>
      <c r="M1391" s="2">
        <f t="shared" si="165"/>
        <v>393447.81</v>
      </c>
      <c r="N1391">
        <f t="shared" si="166"/>
        <v>0</v>
      </c>
      <c r="O1391">
        <f t="shared" si="167"/>
        <v>393447.81</v>
      </c>
      <c r="P1391" s="2" t="str">
        <f t="shared" si="168"/>
        <v>5125651 - GHENT UNIT 12016</v>
      </c>
    </row>
    <row r="1392" spans="1:16" x14ac:dyDescent="0.25">
      <c r="A1392" s="1" t="s">
        <v>5</v>
      </c>
      <c r="B1392" s="1" t="s">
        <v>55</v>
      </c>
      <c r="C1392" s="1" t="s">
        <v>11</v>
      </c>
      <c r="D1392" s="5" t="str">
        <f t="shared" si="162"/>
        <v>512</v>
      </c>
      <c r="E1392" s="1" t="s">
        <v>56</v>
      </c>
      <c r="F1392" s="1" t="s">
        <v>81</v>
      </c>
      <c r="I1392">
        <v>201603</v>
      </c>
      <c r="J1392" t="str">
        <f t="shared" si="163"/>
        <v>2016</v>
      </c>
      <c r="K1392" s="2">
        <v>1155553.51</v>
      </c>
      <c r="L1392">
        <f t="shared" si="164"/>
        <v>0</v>
      </c>
      <c r="M1392" s="2">
        <f t="shared" si="165"/>
        <v>1155553.51</v>
      </c>
      <c r="N1392">
        <f t="shared" si="166"/>
        <v>0</v>
      </c>
      <c r="O1392">
        <f t="shared" si="167"/>
        <v>1155553.51</v>
      </c>
      <c r="P1392" s="2" t="str">
        <f t="shared" si="168"/>
        <v>5125651 - GHENT UNIT 12016</v>
      </c>
    </row>
    <row r="1393" spans="1:16" x14ac:dyDescent="0.25">
      <c r="A1393" s="1" t="s">
        <v>5</v>
      </c>
      <c r="B1393" s="1" t="s">
        <v>55</v>
      </c>
      <c r="C1393" s="1" t="s">
        <v>11</v>
      </c>
      <c r="D1393" s="5" t="str">
        <f t="shared" si="162"/>
        <v>512</v>
      </c>
      <c r="E1393" s="1" t="s">
        <v>56</v>
      </c>
      <c r="F1393" s="1" t="s">
        <v>81</v>
      </c>
      <c r="I1393">
        <v>201604</v>
      </c>
      <c r="J1393" t="str">
        <f t="shared" si="163"/>
        <v>2016</v>
      </c>
      <c r="K1393" s="2">
        <v>-195139.97</v>
      </c>
      <c r="L1393">
        <f t="shared" si="164"/>
        <v>0</v>
      </c>
      <c r="M1393" s="2">
        <f t="shared" si="165"/>
        <v>-195139.97</v>
      </c>
      <c r="N1393">
        <f t="shared" si="166"/>
        <v>0</v>
      </c>
      <c r="O1393">
        <f t="shared" si="167"/>
        <v>-195139.97</v>
      </c>
      <c r="P1393" s="2" t="str">
        <f t="shared" si="168"/>
        <v>5125651 - GHENT UNIT 12016</v>
      </c>
    </row>
    <row r="1394" spans="1:16" x14ac:dyDescent="0.25">
      <c r="A1394" s="1" t="s">
        <v>5</v>
      </c>
      <c r="B1394" s="1" t="s">
        <v>55</v>
      </c>
      <c r="C1394" s="1" t="s">
        <v>11</v>
      </c>
      <c r="D1394" s="5" t="str">
        <f t="shared" si="162"/>
        <v>512</v>
      </c>
      <c r="E1394" s="1" t="s">
        <v>56</v>
      </c>
      <c r="F1394" s="1" t="s">
        <v>81</v>
      </c>
      <c r="I1394">
        <v>201605</v>
      </c>
      <c r="J1394" t="str">
        <f t="shared" si="163"/>
        <v>2016</v>
      </c>
      <c r="K1394" s="2">
        <v>-25640.06</v>
      </c>
      <c r="L1394">
        <f t="shared" si="164"/>
        <v>0</v>
      </c>
      <c r="M1394" s="2">
        <f t="shared" si="165"/>
        <v>-25640.06</v>
      </c>
      <c r="N1394">
        <f t="shared" si="166"/>
        <v>0</v>
      </c>
      <c r="O1394">
        <f t="shared" si="167"/>
        <v>-25640.06</v>
      </c>
      <c r="P1394" s="2" t="str">
        <f t="shared" si="168"/>
        <v>5125651 - GHENT UNIT 12016</v>
      </c>
    </row>
    <row r="1395" spans="1:16" x14ac:dyDescent="0.25">
      <c r="A1395" s="1" t="s">
        <v>5</v>
      </c>
      <c r="B1395" s="1" t="s">
        <v>55</v>
      </c>
      <c r="C1395" s="1" t="s">
        <v>11</v>
      </c>
      <c r="D1395" s="5" t="str">
        <f t="shared" si="162"/>
        <v>512</v>
      </c>
      <c r="E1395" s="1" t="s">
        <v>56</v>
      </c>
      <c r="F1395" s="1" t="s">
        <v>81</v>
      </c>
      <c r="I1395">
        <v>201606</v>
      </c>
      <c r="J1395" t="str">
        <f t="shared" si="163"/>
        <v>2016</v>
      </c>
      <c r="K1395" s="2">
        <v>-30696.74</v>
      </c>
      <c r="L1395">
        <f t="shared" si="164"/>
        <v>0</v>
      </c>
      <c r="M1395" s="2">
        <f t="shared" si="165"/>
        <v>-30696.74</v>
      </c>
      <c r="N1395">
        <f t="shared" si="166"/>
        <v>0</v>
      </c>
      <c r="O1395">
        <f t="shared" si="167"/>
        <v>-30696.74</v>
      </c>
      <c r="P1395" s="2" t="str">
        <f t="shared" si="168"/>
        <v>5125651 - GHENT UNIT 12016</v>
      </c>
    </row>
    <row r="1396" spans="1:16" x14ac:dyDescent="0.25">
      <c r="A1396" s="1" t="s">
        <v>5</v>
      </c>
      <c r="B1396" s="1" t="s">
        <v>55</v>
      </c>
      <c r="C1396" s="1" t="s">
        <v>11</v>
      </c>
      <c r="D1396" s="5" t="str">
        <f t="shared" si="162"/>
        <v>512</v>
      </c>
      <c r="E1396" s="1" t="s">
        <v>56</v>
      </c>
      <c r="F1396" s="1" t="s">
        <v>81</v>
      </c>
      <c r="I1396">
        <v>201611</v>
      </c>
      <c r="J1396" t="str">
        <f t="shared" si="163"/>
        <v>2016</v>
      </c>
      <c r="K1396" s="2">
        <v>557.96</v>
      </c>
      <c r="L1396">
        <f t="shared" si="164"/>
        <v>0</v>
      </c>
      <c r="M1396" s="2">
        <f t="shared" si="165"/>
        <v>557.96</v>
      </c>
      <c r="N1396">
        <f t="shared" si="166"/>
        <v>0</v>
      </c>
      <c r="O1396">
        <f t="shared" si="167"/>
        <v>557.96</v>
      </c>
      <c r="P1396" s="2" t="str">
        <f t="shared" si="168"/>
        <v>5125651 - GHENT UNIT 12016</v>
      </c>
    </row>
    <row r="1397" spans="1:16" x14ac:dyDescent="0.25">
      <c r="A1397" s="1" t="s">
        <v>5</v>
      </c>
      <c r="B1397" s="1" t="s">
        <v>55</v>
      </c>
      <c r="C1397" s="1" t="s">
        <v>11</v>
      </c>
      <c r="D1397" s="5" t="str">
        <f t="shared" si="162"/>
        <v>512</v>
      </c>
      <c r="E1397" s="1" t="s">
        <v>57</v>
      </c>
      <c r="F1397" s="1" t="s">
        <v>81</v>
      </c>
      <c r="I1397">
        <v>201201</v>
      </c>
      <c r="J1397" t="str">
        <f t="shared" si="163"/>
        <v>2012</v>
      </c>
      <c r="K1397" s="2">
        <v>10836.73</v>
      </c>
      <c r="L1397">
        <f t="shared" si="164"/>
        <v>0</v>
      </c>
      <c r="M1397" s="2">
        <f t="shared" si="165"/>
        <v>10836.73</v>
      </c>
      <c r="N1397">
        <f t="shared" si="166"/>
        <v>0</v>
      </c>
      <c r="O1397">
        <f t="shared" si="167"/>
        <v>10836.73</v>
      </c>
      <c r="P1397" s="2" t="str">
        <f t="shared" si="168"/>
        <v>5125652 - GHENT UNIT 22012</v>
      </c>
    </row>
    <row r="1398" spans="1:16" x14ac:dyDescent="0.25">
      <c r="A1398" s="1" t="s">
        <v>5</v>
      </c>
      <c r="B1398" s="1" t="s">
        <v>55</v>
      </c>
      <c r="C1398" s="1" t="s">
        <v>11</v>
      </c>
      <c r="D1398" s="5" t="str">
        <f t="shared" ref="D1398:D1461" si="169">LEFT(C1398,3)</f>
        <v>512</v>
      </c>
      <c r="E1398" s="1" t="s">
        <v>57</v>
      </c>
      <c r="F1398" s="1" t="s">
        <v>81</v>
      </c>
      <c r="I1398">
        <v>201202</v>
      </c>
      <c r="J1398" t="str">
        <f t="shared" ref="J1398:J1461" si="170">LEFT(I1398,4)</f>
        <v>2012</v>
      </c>
      <c r="K1398" s="2">
        <v>252693.89</v>
      </c>
      <c r="L1398">
        <f>+K1548*0.25</f>
        <v>3585.6725000000001</v>
      </c>
      <c r="M1398" s="2">
        <f t="shared" ref="M1398:M1461" si="171">+K1398+L1398</f>
        <v>256279.5625</v>
      </c>
      <c r="N1398">
        <f t="shared" ref="N1398:N1461" si="172">IF(F1398="LGE",M1398,0)+IF(F1398="Joint",M1398*G1398,0)</f>
        <v>0</v>
      </c>
      <c r="O1398">
        <f t="shared" ref="O1398:O1461" si="173">IF(F1398="KU",M1398,0)+IF(F1398="Joint",M1398*H1398,0)</f>
        <v>256279.5625</v>
      </c>
      <c r="P1398" s="2" t="str">
        <f t="shared" ref="P1398:P1461" si="174">D1398&amp;E1398&amp;J1398</f>
        <v>5125652 - GHENT UNIT 22012</v>
      </c>
    </row>
    <row r="1399" spans="1:16" x14ac:dyDescent="0.25">
      <c r="A1399" s="1" t="s">
        <v>5</v>
      </c>
      <c r="B1399" s="1" t="s">
        <v>55</v>
      </c>
      <c r="C1399" s="1" t="s">
        <v>11</v>
      </c>
      <c r="D1399" s="5" t="str">
        <f t="shared" si="169"/>
        <v>512</v>
      </c>
      <c r="E1399" s="1" t="s">
        <v>57</v>
      </c>
      <c r="F1399" s="1" t="s">
        <v>81</v>
      </c>
      <c r="I1399">
        <v>201203</v>
      </c>
      <c r="J1399" t="str">
        <f t="shared" si="170"/>
        <v>2012</v>
      </c>
      <c r="K1399" s="2">
        <v>96494.94</v>
      </c>
      <c r="L1399">
        <f>+K1549*0.25</f>
        <v>16119.352500000001</v>
      </c>
      <c r="M1399" s="2">
        <f t="shared" si="171"/>
        <v>112614.29250000001</v>
      </c>
      <c r="N1399">
        <f t="shared" si="172"/>
        <v>0</v>
      </c>
      <c r="O1399">
        <f t="shared" si="173"/>
        <v>112614.29250000001</v>
      </c>
      <c r="P1399" s="2" t="str">
        <f t="shared" si="174"/>
        <v>5125652 - GHENT UNIT 22012</v>
      </c>
    </row>
    <row r="1400" spans="1:16" x14ac:dyDescent="0.25">
      <c r="A1400" s="1" t="s">
        <v>5</v>
      </c>
      <c r="B1400" s="1" t="s">
        <v>55</v>
      </c>
      <c r="C1400" s="1" t="s">
        <v>11</v>
      </c>
      <c r="D1400" s="5" t="str">
        <f t="shared" si="169"/>
        <v>512</v>
      </c>
      <c r="E1400" s="1" t="s">
        <v>57</v>
      </c>
      <c r="F1400" s="1" t="s">
        <v>81</v>
      </c>
      <c r="I1400">
        <v>201204</v>
      </c>
      <c r="J1400" t="str">
        <f t="shared" si="170"/>
        <v>2012</v>
      </c>
      <c r="K1400" s="2">
        <v>974372.97</v>
      </c>
      <c r="L1400">
        <f>+K1550*0.25</f>
        <v>13563.86</v>
      </c>
      <c r="M1400" s="2">
        <f t="shared" si="171"/>
        <v>987936.83</v>
      </c>
      <c r="N1400">
        <f t="shared" si="172"/>
        <v>0</v>
      </c>
      <c r="O1400">
        <f t="shared" si="173"/>
        <v>987936.83</v>
      </c>
      <c r="P1400" s="2" t="str">
        <f t="shared" si="174"/>
        <v>5125652 - GHENT UNIT 22012</v>
      </c>
    </row>
    <row r="1401" spans="1:16" x14ac:dyDescent="0.25">
      <c r="A1401" s="1" t="s">
        <v>5</v>
      </c>
      <c r="B1401" s="1" t="s">
        <v>55</v>
      </c>
      <c r="C1401" s="1" t="s">
        <v>11</v>
      </c>
      <c r="D1401" s="5" t="str">
        <f t="shared" si="169"/>
        <v>512</v>
      </c>
      <c r="E1401" s="1" t="s">
        <v>57</v>
      </c>
      <c r="F1401" s="1" t="s">
        <v>81</v>
      </c>
      <c r="I1401">
        <v>201205</v>
      </c>
      <c r="J1401" t="str">
        <f t="shared" si="170"/>
        <v>2012</v>
      </c>
      <c r="K1401" s="2">
        <v>1738952.99</v>
      </c>
      <c r="L1401">
        <f>+K1551*0.25</f>
        <v>560.83749999999998</v>
      </c>
      <c r="M1401" s="2">
        <f t="shared" si="171"/>
        <v>1739513.8274999999</v>
      </c>
      <c r="N1401">
        <f t="shared" si="172"/>
        <v>0</v>
      </c>
      <c r="O1401">
        <f t="shared" si="173"/>
        <v>1739513.8274999999</v>
      </c>
      <c r="P1401" s="2" t="str">
        <f t="shared" si="174"/>
        <v>5125652 - GHENT UNIT 22012</v>
      </c>
    </row>
    <row r="1402" spans="1:16" x14ac:dyDescent="0.25">
      <c r="A1402" s="1" t="s">
        <v>5</v>
      </c>
      <c r="B1402" s="1" t="s">
        <v>55</v>
      </c>
      <c r="C1402" s="1" t="s">
        <v>11</v>
      </c>
      <c r="D1402" s="5" t="str">
        <f t="shared" si="169"/>
        <v>512</v>
      </c>
      <c r="E1402" s="1" t="s">
        <v>57</v>
      </c>
      <c r="F1402" s="1" t="s">
        <v>81</v>
      </c>
      <c r="I1402">
        <v>201206</v>
      </c>
      <c r="J1402" t="str">
        <f t="shared" si="170"/>
        <v>2012</v>
      </c>
      <c r="K1402" s="2">
        <v>451596.06</v>
      </c>
      <c r="L1402" s="2">
        <f>+K1552</f>
        <v>-2.75</v>
      </c>
      <c r="M1402" s="2">
        <f t="shared" si="171"/>
        <v>451593.31</v>
      </c>
      <c r="N1402">
        <f t="shared" si="172"/>
        <v>0</v>
      </c>
      <c r="O1402">
        <f t="shared" si="173"/>
        <v>451593.31</v>
      </c>
      <c r="P1402" s="2" t="str">
        <f t="shared" si="174"/>
        <v>5125652 - GHENT UNIT 22012</v>
      </c>
    </row>
    <row r="1403" spans="1:16" x14ac:dyDescent="0.25">
      <c r="A1403" s="1" t="s">
        <v>5</v>
      </c>
      <c r="B1403" s="1" t="s">
        <v>55</v>
      </c>
      <c r="C1403" s="1" t="s">
        <v>11</v>
      </c>
      <c r="D1403" s="5" t="str">
        <f t="shared" si="169"/>
        <v>512</v>
      </c>
      <c r="E1403" s="1" t="s">
        <v>57</v>
      </c>
      <c r="F1403" s="1" t="s">
        <v>81</v>
      </c>
      <c r="I1403">
        <v>201207</v>
      </c>
      <c r="J1403" t="str">
        <f t="shared" si="170"/>
        <v>2012</v>
      </c>
      <c r="K1403" s="2">
        <v>55392.42</v>
      </c>
      <c r="L1403">
        <f t="shared" ref="L1403:L1461" si="175">IF(LEFT(E1403,4)="0311",(K1403*-0.25),IF(LEFT(E1403,4)="0321",(K1403*-0.25),0))</f>
        <v>0</v>
      </c>
      <c r="M1403" s="2">
        <f t="shared" si="171"/>
        <v>55392.42</v>
      </c>
      <c r="N1403">
        <f t="shared" si="172"/>
        <v>0</v>
      </c>
      <c r="O1403">
        <f t="shared" si="173"/>
        <v>55392.42</v>
      </c>
      <c r="P1403" s="2" t="str">
        <f t="shared" si="174"/>
        <v>5125652 - GHENT UNIT 22012</v>
      </c>
    </row>
    <row r="1404" spans="1:16" x14ac:dyDescent="0.25">
      <c r="A1404" s="1" t="s">
        <v>5</v>
      </c>
      <c r="B1404" s="1" t="s">
        <v>55</v>
      </c>
      <c r="C1404" s="1" t="s">
        <v>11</v>
      </c>
      <c r="D1404" s="5" t="str">
        <f t="shared" si="169"/>
        <v>512</v>
      </c>
      <c r="E1404" s="1" t="s">
        <v>57</v>
      </c>
      <c r="F1404" s="1" t="s">
        <v>81</v>
      </c>
      <c r="I1404">
        <v>201208</v>
      </c>
      <c r="J1404" t="str">
        <f t="shared" si="170"/>
        <v>2012</v>
      </c>
      <c r="K1404" s="2">
        <v>36479.19</v>
      </c>
      <c r="L1404">
        <f t="shared" si="175"/>
        <v>0</v>
      </c>
      <c r="M1404" s="2">
        <f t="shared" si="171"/>
        <v>36479.19</v>
      </c>
      <c r="N1404">
        <f t="shared" si="172"/>
        <v>0</v>
      </c>
      <c r="O1404">
        <f t="shared" si="173"/>
        <v>36479.19</v>
      </c>
      <c r="P1404" s="2" t="str">
        <f t="shared" si="174"/>
        <v>5125652 - GHENT UNIT 22012</v>
      </c>
    </row>
    <row r="1405" spans="1:16" x14ac:dyDescent="0.25">
      <c r="A1405" s="1" t="s">
        <v>5</v>
      </c>
      <c r="B1405" s="1" t="s">
        <v>55</v>
      </c>
      <c r="C1405" s="1" t="s">
        <v>11</v>
      </c>
      <c r="D1405" s="5" t="str">
        <f t="shared" si="169"/>
        <v>512</v>
      </c>
      <c r="E1405" s="1" t="s">
        <v>57</v>
      </c>
      <c r="F1405" s="1" t="s">
        <v>81</v>
      </c>
      <c r="I1405">
        <v>201209</v>
      </c>
      <c r="J1405" t="str">
        <f t="shared" si="170"/>
        <v>2012</v>
      </c>
      <c r="K1405" s="2">
        <v>8633.9500000000007</v>
      </c>
      <c r="L1405">
        <f t="shared" si="175"/>
        <v>0</v>
      </c>
      <c r="M1405" s="2">
        <f t="shared" si="171"/>
        <v>8633.9500000000007</v>
      </c>
      <c r="N1405">
        <f t="shared" si="172"/>
        <v>0</v>
      </c>
      <c r="O1405">
        <f t="shared" si="173"/>
        <v>8633.9500000000007</v>
      </c>
      <c r="P1405" s="2" t="str">
        <f t="shared" si="174"/>
        <v>5125652 - GHENT UNIT 22012</v>
      </c>
    </row>
    <row r="1406" spans="1:16" x14ac:dyDescent="0.25">
      <c r="A1406" s="1" t="s">
        <v>5</v>
      </c>
      <c r="B1406" s="1" t="s">
        <v>55</v>
      </c>
      <c r="C1406" s="1" t="s">
        <v>11</v>
      </c>
      <c r="D1406" s="5" t="str">
        <f t="shared" si="169"/>
        <v>512</v>
      </c>
      <c r="E1406" s="1" t="s">
        <v>57</v>
      </c>
      <c r="F1406" s="1" t="s">
        <v>81</v>
      </c>
      <c r="I1406">
        <v>201210</v>
      </c>
      <c r="J1406" t="str">
        <f t="shared" si="170"/>
        <v>2012</v>
      </c>
      <c r="K1406" s="2">
        <v>-10015.4</v>
      </c>
      <c r="L1406">
        <f t="shared" si="175"/>
        <v>0</v>
      </c>
      <c r="M1406" s="2">
        <f t="shared" si="171"/>
        <v>-10015.4</v>
      </c>
      <c r="N1406">
        <f t="shared" si="172"/>
        <v>0</v>
      </c>
      <c r="O1406">
        <f t="shared" si="173"/>
        <v>-10015.4</v>
      </c>
      <c r="P1406" s="2" t="str">
        <f t="shared" si="174"/>
        <v>5125652 - GHENT UNIT 22012</v>
      </c>
    </row>
    <row r="1407" spans="1:16" x14ac:dyDescent="0.25">
      <c r="A1407" s="1" t="s">
        <v>5</v>
      </c>
      <c r="B1407" s="1" t="s">
        <v>55</v>
      </c>
      <c r="C1407" s="1" t="s">
        <v>11</v>
      </c>
      <c r="D1407" s="5" t="str">
        <f t="shared" si="169"/>
        <v>512</v>
      </c>
      <c r="E1407" s="1" t="s">
        <v>57</v>
      </c>
      <c r="F1407" s="1" t="s">
        <v>81</v>
      </c>
      <c r="I1407">
        <v>201301</v>
      </c>
      <c r="J1407" t="str">
        <f t="shared" si="170"/>
        <v>2013</v>
      </c>
      <c r="K1407" s="2">
        <v>56033.63</v>
      </c>
      <c r="L1407">
        <f t="shared" si="175"/>
        <v>0</v>
      </c>
      <c r="M1407" s="2">
        <f t="shared" si="171"/>
        <v>56033.63</v>
      </c>
      <c r="N1407">
        <f t="shared" si="172"/>
        <v>0</v>
      </c>
      <c r="O1407">
        <f t="shared" si="173"/>
        <v>56033.63</v>
      </c>
      <c r="P1407" s="2" t="str">
        <f t="shared" si="174"/>
        <v>5125652 - GHENT UNIT 22013</v>
      </c>
    </row>
    <row r="1408" spans="1:16" x14ac:dyDescent="0.25">
      <c r="A1408" s="1" t="s">
        <v>5</v>
      </c>
      <c r="B1408" s="1" t="s">
        <v>55</v>
      </c>
      <c r="C1408" s="1" t="s">
        <v>11</v>
      </c>
      <c r="D1408" s="5" t="str">
        <f t="shared" si="169"/>
        <v>512</v>
      </c>
      <c r="E1408" s="1" t="s">
        <v>57</v>
      </c>
      <c r="F1408" s="1" t="s">
        <v>81</v>
      </c>
      <c r="I1408">
        <v>201302</v>
      </c>
      <c r="J1408" t="str">
        <f t="shared" si="170"/>
        <v>2013</v>
      </c>
      <c r="K1408" s="2">
        <v>3111.48</v>
      </c>
      <c r="L1408">
        <f t="shared" si="175"/>
        <v>0</v>
      </c>
      <c r="M1408" s="2">
        <f t="shared" si="171"/>
        <v>3111.48</v>
      </c>
      <c r="N1408">
        <f t="shared" si="172"/>
        <v>0</v>
      </c>
      <c r="O1408">
        <f t="shared" si="173"/>
        <v>3111.48</v>
      </c>
      <c r="P1408" s="2" t="str">
        <f t="shared" si="174"/>
        <v>5125652 - GHENT UNIT 22013</v>
      </c>
    </row>
    <row r="1409" spans="1:16" x14ac:dyDescent="0.25">
      <c r="A1409" s="1" t="s">
        <v>5</v>
      </c>
      <c r="B1409" s="1" t="s">
        <v>55</v>
      </c>
      <c r="C1409" s="1" t="s">
        <v>11</v>
      </c>
      <c r="D1409" s="5" t="str">
        <f t="shared" si="169"/>
        <v>512</v>
      </c>
      <c r="E1409" s="1" t="s">
        <v>57</v>
      </c>
      <c r="F1409" s="1" t="s">
        <v>81</v>
      </c>
      <c r="I1409">
        <v>201303</v>
      </c>
      <c r="J1409" t="str">
        <f t="shared" si="170"/>
        <v>2013</v>
      </c>
      <c r="K1409" s="2">
        <v>31678.87</v>
      </c>
      <c r="L1409">
        <f>+K1554*0.25</f>
        <v>3558.2550000000001</v>
      </c>
      <c r="M1409" s="2">
        <f t="shared" si="171"/>
        <v>35237.125</v>
      </c>
      <c r="N1409">
        <f t="shared" si="172"/>
        <v>0</v>
      </c>
      <c r="O1409">
        <f t="shared" si="173"/>
        <v>35237.125</v>
      </c>
      <c r="P1409" s="2" t="str">
        <f t="shared" si="174"/>
        <v>5125652 - GHENT UNIT 22013</v>
      </c>
    </row>
    <row r="1410" spans="1:16" x14ac:dyDescent="0.25">
      <c r="A1410" s="1" t="s">
        <v>5</v>
      </c>
      <c r="B1410" s="1" t="s">
        <v>55</v>
      </c>
      <c r="C1410" s="1" t="s">
        <v>11</v>
      </c>
      <c r="D1410" s="5" t="str">
        <f t="shared" si="169"/>
        <v>512</v>
      </c>
      <c r="E1410" s="1" t="s">
        <v>57</v>
      </c>
      <c r="F1410" s="1" t="s">
        <v>81</v>
      </c>
      <c r="I1410">
        <v>201304</v>
      </c>
      <c r="J1410" t="str">
        <f t="shared" si="170"/>
        <v>2013</v>
      </c>
      <c r="K1410" s="2">
        <v>423108.61</v>
      </c>
      <c r="L1410">
        <f>+K1555*0.33</f>
        <v>26557.271400000001</v>
      </c>
      <c r="M1410" s="2">
        <f t="shared" si="171"/>
        <v>449665.88140000001</v>
      </c>
      <c r="N1410">
        <f t="shared" si="172"/>
        <v>0</v>
      </c>
      <c r="O1410">
        <f t="shared" si="173"/>
        <v>449665.88140000001</v>
      </c>
      <c r="P1410" s="2" t="str">
        <f t="shared" si="174"/>
        <v>5125652 - GHENT UNIT 22013</v>
      </c>
    </row>
    <row r="1411" spans="1:16" x14ac:dyDescent="0.25">
      <c r="A1411" s="1" t="s">
        <v>5</v>
      </c>
      <c r="B1411" s="1" t="s">
        <v>55</v>
      </c>
      <c r="C1411" s="1" t="s">
        <v>11</v>
      </c>
      <c r="D1411" s="5" t="str">
        <f t="shared" si="169"/>
        <v>512</v>
      </c>
      <c r="E1411" s="1" t="s">
        <v>57</v>
      </c>
      <c r="F1411" s="1" t="s">
        <v>81</v>
      </c>
      <c r="I1411">
        <v>201305</v>
      </c>
      <c r="J1411" t="str">
        <f t="shared" si="170"/>
        <v>2013</v>
      </c>
      <c r="K1411" s="2">
        <v>-52479.01</v>
      </c>
      <c r="L1411">
        <f>+K1556*0.33</f>
        <v>5199.2820000000002</v>
      </c>
      <c r="M1411" s="2">
        <f t="shared" si="171"/>
        <v>-47279.728000000003</v>
      </c>
      <c r="N1411">
        <f t="shared" si="172"/>
        <v>0</v>
      </c>
      <c r="O1411">
        <f t="shared" si="173"/>
        <v>-47279.728000000003</v>
      </c>
      <c r="P1411" s="2" t="str">
        <f t="shared" si="174"/>
        <v>5125652 - GHENT UNIT 22013</v>
      </c>
    </row>
    <row r="1412" spans="1:16" x14ac:dyDescent="0.25">
      <c r="A1412" s="1" t="s">
        <v>5</v>
      </c>
      <c r="B1412" s="1" t="s">
        <v>55</v>
      </c>
      <c r="C1412" s="1" t="s">
        <v>11</v>
      </c>
      <c r="D1412" s="5" t="str">
        <f t="shared" si="169"/>
        <v>512</v>
      </c>
      <c r="E1412" s="1" t="s">
        <v>57</v>
      </c>
      <c r="F1412" s="1" t="s">
        <v>81</v>
      </c>
      <c r="I1412">
        <v>201306</v>
      </c>
      <c r="J1412" t="str">
        <f t="shared" si="170"/>
        <v>2013</v>
      </c>
      <c r="K1412" s="2">
        <v>602.08000000000004</v>
      </c>
      <c r="L1412">
        <f t="shared" si="175"/>
        <v>0</v>
      </c>
      <c r="M1412" s="2">
        <f t="shared" si="171"/>
        <v>602.08000000000004</v>
      </c>
      <c r="N1412">
        <f t="shared" si="172"/>
        <v>0</v>
      </c>
      <c r="O1412">
        <f t="shared" si="173"/>
        <v>602.08000000000004</v>
      </c>
      <c r="P1412" s="2" t="str">
        <f t="shared" si="174"/>
        <v>5125652 - GHENT UNIT 22013</v>
      </c>
    </row>
    <row r="1413" spans="1:16" x14ac:dyDescent="0.25">
      <c r="A1413" s="1" t="s">
        <v>5</v>
      </c>
      <c r="B1413" s="1" t="s">
        <v>55</v>
      </c>
      <c r="C1413" s="1" t="s">
        <v>11</v>
      </c>
      <c r="D1413" s="5" t="str">
        <f t="shared" si="169"/>
        <v>512</v>
      </c>
      <c r="E1413" s="1" t="s">
        <v>57</v>
      </c>
      <c r="F1413" s="1" t="s">
        <v>81</v>
      </c>
      <c r="I1413">
        <v>201307</v>
      </c>
      <c r="J1413" t="str">
        <f t="shared" si="170"/>
        <v>2013</v>
      </c>
      <c r="K1413" s="2">
        <v>31.67</v>
      </c>
      <c r="L1413">
        <f t="shared" si="175"/>
        <v>0</v>
      </c>
      <c r="M1413" s="2">
        <f t="shared" si="171"/>
        <v>31.67</v>
      </c>
      <c r="N1413">
        <f t="shared" si="172"/>
        <v>0</v>
      </c>
      <c r="O1413">
        <f t="shared" si="173"/>
        <v>31.67</v>
      </c>
      <c r="P1413" s="2" t="str">
        <f t="shared" si="174"/>
        <v>5125652 - GHENT UNIT 22013</v>
      </c>
    </row>
    <row r="1414" spans="1:16" x14ac:dyDescent="0.25">
      <c r="A1414" s="1" t="s">
        <v>5</v>
      </c>
      <c r="B1414" s="1" t="s">
        <v>55</v>
      </c>
      <c r="C1414" s="1" t="s">
        <v>11</v>
      </c>
      <c r="D1414" s="5" t="str">
        <f t="shared" si="169"/>
        <v>512</v>
      </c>
      <c r="E1414" s="1" t="s">
        <v>57</v>
      </c>
      <c r="F1414" s="1" t="s">
        <v>81</v>
      </c>
      <c r="I1414">
        <v>201312</v>
      </c>
      <c r="J1414" t="str">
        <f t="shared" si="170"/>
        <v>2013</v>
      </c>
      <c r="K1414" s="2">
        <v>120.95</v>
      </c>
      <c r="L1414">
        <f t="shared" si="175"/>
        <v>0</v>
      </c>
      <c r="M1414" s="2">
        <f t="shared" si="171"/>
        <v>120.95</v>
      </c>
      <c r="N1414">
        <f t="shared" si="172"/>
        <v>0</v>
      </c>
      <c r="O1414">
        <f t="shared" si="173"/>
        <v>120.95</v>
      </c>
      <c r="P1414" s="2" t="str">
        <f t="shared" si="174"/>
        <v>5125652 - GHENT UNIT 22013</v>
      </c>
    </row>
    <row r="1415" spans="1:16" x14ac:dyDescent="0.25">
      <c r="A1415" s="1" t="s">
        <v>5</v>
      </c>
      <c r="B1415" s="1" t="s">
        <v>55</v>
      </c>
      <c r="C1415" s="1" t="s">
        <v>11</v>
      </c>
      <c r="D1415" s="5" t="str">
        <f t="shared" si="169"/>
        <v>512</v>
      </c>
      <c r="E1415" s="1" t="s">
        <v>57</v>
      </c>
      <c r="F1415" s="1" t="s">
        <v>81</v>
      </c>
      <c r="I1415">
        <v>201401</v>
      </c>
      <c r="J1415" t="str">
        <f t="shared" si="170"/>
        <v>2014</v>
      </c>
      <c r="K1415" s="2">
        <v>93822.33</v>
      </c>
      <c r="L1415">
        <f t="shared" si="175"/>
        <v>0</v>
      </c>
      <c r="M1415" s="2">
        <f t="shared" si="171"/>
        <v>93822.33</v>
      </c>
      <c r="N1415">
        <f t="shared" si="172"/>
        <v>0</v>
      </c>
      <c r="O1415">
        <f t="shared" si="173"/>
        <v>93822.33</v>
      </c>
      <c r="P1415" s="2" t="str">
        <f t="shared" si="174"/>
        <v>5125652 - GHENT UNIT 22014</v>
      </c>
    </row>
    <row r="1416" spans="1:16" x14ac:dyDescent="0.25">
      <c r="A1416" s="1" t="s">
        <v>5</v>
      </c>
      <c r="B1416" s="1" t="s">
        <v>55</v>
      </c>
      <c r="C1416" s="1" t="s">
        <v>11</v>
      </c>
      <c r="D1416" s="5" t="str">
        <f t="shared" si="169"/>
        <v>512</v>
      </c>
      <c r="E1416" s="1" t="s">
        <v>57</v>
      </c>
      <c r="F1416" s="1" t="s">
        <v>81</v>
      </c>
      <c r="I1416">
        <v>201402</v>
      </c>
      <c r="J1416" t="str">
        <f t="shared" si="170"/>
        <v>2014</v>
      </c>
      <c r="K1416" s="2">
        <v>40499.980000000003</v>
      </c>
      <c r="L1416">
        <f t="shared" si="175"/>
        <v>0</v>
      </c>
      <c r="M1416" s="2">
        <f t="shared" si="171"/>
        <v>40499.980000000003</v>
      </c>
      <c r="N1416">
        <f t="shared" si="172"/>
        <v>0</v>
      </c>
      <c r="O1416">
        <f t="shared" si="173"/>
        <v>40499.980000000003</v>
      </c>
      <c r="P1416" s="2" t="str">
        <f t="shared" si="174"/>
        <v>5125652 - GHENT UNIT 22014</v>
      </c>
    </row>
    <row r="1417" spans="1:16" x14ac:dyDescent="0.25">
      <c r="A1417" s="1" t="s">
        <v>5</v>
      </c>
      <c r="B1417" s="1" t="s">
        <v>55</v>
      </c>
      <c r="C1417" s="1" t="s">
        <v>11</v>
      </c>
      <c r="D1417" s="5" t="str">
        <f t="shared" si="169"/>
        <v>512</v>
      </c>
      <c r="E1417" s="1" t="s">
        <v>57</v>
      </c>
      <c r="F1417" s="1" t="s">
        <v>81</v>
      </c>
      <c r="I1417">
        <v>201403</v>
      </c>
      <c r="J1417" t="str">
        <f t="shared" si="170"/>
        <v>2014</v>
      </c>
      <c r="K1417" s="2">
        <v>1139642.1599999999</v>
      </c>
      <c r="L1417" s="2">
        <f>+K1560</f>
        <v>176.19</v>
      </c>
      <c r="M1417" s="2">
        <f t="shared" si="171"/>
        <v>1139818.3499999999</v>
      </c>
      <c r="N1417">
        <f t="shared" si="172"/>
        <v>0</v>
      </c>
      <c r="O1417">
        <f t="shared" si="173"/>
        <v>1139818.3499999999</v>
      </c>
      <c r="P1417" s="2" t="str">
        <f t="shared" si="174"/>
        <v>5125652 - GHENT UNIT 22014</v>
      </c>
    </row>
    <row r="1418" spans="1:16" x14ac:dyDescent="0.25">
      <c r="A1418" s="1" t="s">
        <v>5</v>
      </c>
      <c r="B1418" s="1" t="s">
        <v>55</v>
      </c>
      <c r="C1418" s="1" t="s">
        <v>11</v>
      </c>
      <c r="D1418" s="5" t="str">
        <f t="shared" si="169"/>
        <v>512</v>
      </c>
      <c r="E1418" s="1" t="s">
        <v>57</v>
      </c>
      <c r="F1418" s="1" t="s">
        <v>81</v>
      </c>
      <c r="I1418">
        <v>201404</v>
      </c>
      <c r="J1418" t="str">
        <f t="shared" si="170"/>
        <v>2014</v>
      </c>
      <c r="K1418" s="2">
        <v>-25997.81</v>
      </c>
      <c r="L1418">
        <f t="shared" si="175"/>
        <v>0</v>
      </c>
      <c r="M1418" s="2">
        <f t="shared" si="171"/>
        <v>-25997.81</v>
      </c>
      <c r="N1418">
        <f t="shared" si="172"/>
        <v>0</v>
      </c>
      <c r="O1418">
        <f t="shared" si="173"/>
        <v>-25997.81</v>
      </c>
      <c r="P1418" s="2" t="str">
        <f t="shared" si="174"/>
        <v>5125652 - GHENT UNIT 22014</v>
      </c>
    </row>
    <row r="1419" spans="1:16" x14ac:dyDescent="0.25">
      <c r="A1419" s="1" t="s">
        <v>5</v>
      </c>
      <c r="B1419" s="1" t="s">
        <v>55</v>
      </c>
      <c r="C1419" s="1" t="s">
        <v>11</v>
      </c>
      <c r="D1419" s="5" t="str">
        <f t="shared" si="169"/>
        <v>512</v>
      </c>
      <c r="E1419" s="1" t="s">
        <v>57</v>
      </c>
      <c r="F1419" s="1" t="s">
        <v>81</v>
      </c>
      <c r="I1419">
        <v>201405</v>
      </c>
      <c r="J1419" t="str">
        <f t="shared" si="170"/>
        <v>2014</v>
      </c>
      <c r="K1419" s="2">
        <v>-28954.46</v>
      </c>
      <c r="L1419">
        <f t="shared" si="175"/>
        <v>0</v>
      </c>
      <c r="M1419" s="2">
        <f t="shared" si="171"/>
        <v>-28954.46</v>
      </c>
      <c r="N1419">
        <f t="shared" si="172"/>
        <v>0</v>
      </c>
      <c r="O1419">
        <f t="shared" si="173"/>
        <v>-28954.46</v>
      </c>
      <c r="P1419" s="2" t="str">
        <f t="shared" si="174"/>
        <v>5125652 - GHENT UNIT 22014</v>
      </c>
    </row>
    <row r="1420" spans="1:16" x14ac:dyDescent="0.25">
      <c r="A1420" s="1" t="s">
        <v>5</v>
      </c>
      <c r="B1420" s="1" t="s">
        <v>55</v>
      </c>
      <c r="C1420" s="1" t="s">
        <v>11</v>
      </c>
      <c r="D1420" s="5" t="str">
        <f t="shared" si="169"/>
        <v>512</v>
      </c>
      <c r="E1420" s="1" t="s">
        <v>57</v>
      </c>
      <c r="F1420" s="1" t="s">
        <v>81</v>
      </c>
      <c r="I1420">
        <v>201406</v>
      </c>
      <c r="J1420" t="str">
        <f t="shared" si="170"/>
        <v>2014</v>
      </c>
      <c r="K1420" s="2">
        <v>-1979.45</v>
      </c>
      <c r="L1420">
        <f t="shared" si="175"/>
        <v>0</v>
      </c>
      <c r="M1420" s="2">
        <f t="shared" si="171"/>
        <v>-1979.45</v>
      </c>
      <c r="N1420">
        <f t="shared" si="172"/>
        <v>0</v>
      </c>
      <c r="O1420">
        <f t="shared" si="173"/>
        <v>-1979.45</v>
      </c>
      <c r="P1420" s="2" t="str">
        <f t="shared" si="174"/>
        <v>5125652 - GHENT UNIT 22014</v>
      </c>
    </row>
    <row r="1421" spans="1:16" x14ac:dyDescent="0.25">
      <c r="A1421" s="1" t="s">
        <v>5</v>
      </c>
      <c r="B1421" s="1" t="s">
        <v>55</v>
      </c>
      <c r="C1421" s="1" t="s">
        <v>11</v>
      </c>
      <c r="D1421" s="5" t="str">
        <f t="shared" si="169"/>
        <v>512</v>
      </c>
      <c r="E1421" s="1" t="s">
        <v>57</v>
      </c>
      <c r="F1421" s="1" t="s">
        <v>81</v>
      </c>
      <c r="I1421">
        <v>201409</v>
      </c>
      <c r="J1421" t="str">
        <f t="shared" si="170"/>
        <v>2014</v>
      </c>
      <c r="K1421" s="2">
        <v>3.28</v>
      </c>
      <c r="L1421">
        <f t="shared" si="175"/>
        <v>0</v>
      </c>
      <c r="M1421" s="2">
        <f t="shared" si="171"/>
        <v>3.28</v>
      </c>
      <c r="N1421">
        <f t="shared" si="172"/>
        <v>0</v>
      </c>
      <c r="O1421">
        <f t="shared" si="173"/>
        <v>3.28</v>
      </c>
      <c r="P1421" s="2" t="str">
        <f t="shared" si="174"/>
        <v>5125652 - GHENT UNIT 22014</v>
      </c>
    </row>
    <row r="1422" spans="1:16" x14ac:dyDescent="0.25">
      <c r="A1422" s="1" t="s">
        <v>5</v>
      </c>
      <c r="B1422" s="1" t="s">
        <v>55</v>
      </c>
      <c r="C1422" s="1" t="s">
        <v>11</v>
      </c>
      <c r="D1422" s="5" t="str">
        <f t="shared" si="169"/>
        <v>512</v>
      </c>
      <c r="E1422" s="1" t="s">
        <v>57</v>
      </c>
      <c r="F1422" s="1" t="s">
        <v>81</v>
      </c>
      <c r="I1422">
        <v>201501</v>
      </c>
      <c r="J1422" t="str">
        <f t="shared" si="170"/>
        <v>2015</v>
      </c>
      <c r="K1422" s="2">
        <v>1611.2</v>
      </c>
      <c r="L1422">
        <f t="shared" si="175"/>
        <v>0</v>
      </c>
      <c r="M1422" s="2">
        <f t="shared" si="171"/>
        <v>1611.2</v>
      </c>
      <c r="N1422">
        <f t="shared" si="172"/>
        <v>0</v>
      </c>
      <c r="O1422">
        <f t="shared" si="173"/>
        <v>1611.2</v>
      </c>
      <c r="P1422" s="2" t="str">
        <f t="shared" si="174"/>
        <v>5125652 - GHENT UNIT 22015</v>
      </c>
    </row>
    <row r="1423" spans="1:16" x14ac:dyDescent="0.25">
      <c r="A1423" s="1" t="s">
        <v>5</v>
      </c>
      <c r="B1423" s="1" t="s">
        <v>55</v>
      </c>
      <c r="C1423" s="1" t="s">
        <v>11</v>
      </c>
      <c r="D1423" s="5" t="str">
        <f t="shared" si="169"/>
        <v>512</v>
      </c>
      <c r="E1423" s="1" t="s">
        <v>57</v>
      </c>
      <c r="F1423" s="1" t="s">
        <v>81</v>
      </c>
      <c r="I1423">
        <v>201502</v>
      </c>
      <c r="J1423" t="str">
        <f t="shared" si="170"/>
        <v>2015</v>
      </c>
      <c r="K1423" s="2">
        <v>11307.38</v>
      </c>
      <c r="L1423">
        <f t="shared" si="175"/>
        <v>0</v>
      </c>
      <c r="M1423" s="2">
        <f t="shared" si="171"/>
        <v>11307.38</v>
      </c>
      <c r="N1423">
        <f t="shared" si="172"/>
        <v>0</v>
      </c>
      <c r="O1423">
        <f t="shared" si="173"/>
        <v>11307.38</v>
      </c>
      <c r="P1423" s="2" t="str">
        <f t="shared" si="174"/>
        <v>5125652 - GHENT UNIT 22015</v>
      </c>
    </row>
    <row r="1424" spans="1:16" x14ac:dyDescent="0.25">
      <c r="A1424" s="1" t="s">
        <v>5</v>
      </c>
      <c r="B1424" s="1" t="s">
        <v>55</v>
      </c>
      <c r="C1424" s="1" t="s">
        <v>11</v>
      </c>
      <c r="D1424" s="5" t="str">
        <f t="shared" si="169"/>
        <v>512</v>
      </c>
      <c r="E1424" s="1" t="s">
        <v>57</v>
      </c>
      <c r="F1424" s="1" t="s">
        <v>81</v>
      </c>
      <c r="I1424">
        <v>201503</v>
      </c>
      <c r="J1424" t="str">
        <f t="shared" si="170"/>
        <v>2015</v>
      </c>
      <c r="K1424" s="2">
        <v>151257.34</v>
      </c>
      <c r="L1424">
        <f t="shared" si="175"/>
        <v>0</v>
      </c>
      <c r="M1424" s="2">
        <f t="shared" si="171"/>
        <v>151257.34</v>
      </c>
      <c r="N1424">
        <f t="shared" si="172"/>
        <v>0</v>
      </c>
      <c r="O1424">
        <f t="shared" si="173"/>
        <v>151257.34</v>
      </c>
      <c r="P1424" s="2" t="str">
        <f t="shared" si="174"/>
        <v>5125652 - GHENT UNIT 22015</v>
      </c>
    </row>
    <row r="1425" spans="1:16" x14ac:dyDescent="0.25">
      <c r="A1425" s="1" t="s">
        <v>5</v>
      </c>
      <c r="B1425" s="1" t="s">
        <v>55</v>
      </c>
      <c r="C1425" s="1" t="s">
        <v>11</v>
      </c>
      <c r="D1425" s="5" t="str">
        <f t="shared" si="169"/>
        <v>512</v>
      </c>
      <c r="E1425" s="1" t="s">
        <v>57</v>
      </c>
      <c r="F1425" s="1" t="s">
        <v>81</v>
      </c>
      <c r="I1425">
        <v>201504</v>
      </c>
      <c r="J1425" t="str">
        <f t="shared" si="170"/>
        <v>2015</v>
      </c>
      <c r="K1425" s="2">
        <v>2311.33</v>
      </c>
      <c r="L1425">
        <f t="shared" si="175"/>
        <v>0</v>
      </c>
      <c r="M1425" s="2">
        <f t="shared" si="171"/>
        <v>2311.33</v>
      </c>
      <c r="N1425">
        <f t="shared" si="172"/>
        <v>0</v>
      </c>
      <c r="O1425">
        <f t="shared" si="173"/>
        <v>2311.33</v>
      </c>
      <c r="P1425" s="2" t="str">
        <f t="shared" si="174"/>
        <v>5125652 - GHENT UNIT 22015</v>
      </c>
    </row>
    <row r="1426" spans="1:16" x14ac:dyDescent="0.25">
      <c r="A1426" s="1" t="s">
        <v>5</v>
      </c>
      <c r="B1426" s="1" t="s">
        <v>55</v>
      </c>
      <c r="C1426" s="1" t="s">
        <v>11</v>
      </c>
      <c r="D1426" s="5" t="str">
        <f t="shared" si="169"/>
        <v>512</v>
      </c>
      <c r="E1426" s="1" t="s">
        <v>57</v>
      </c>
      <c r="F1426" s="1" t="s">
        <v>81</v>
      </c>
      <c r="I1426">
        <v>201505</v>
      </c>
      <c r="J1426" t="str">
        <f t="shared" si="170"/>
        <v>2015</v>
      </c>
      <c r="K1426" s="2">
        <v>48425.49</v>
      </c>
      <c r="L1426">
        <f t="shared" si="175"/>
        <v>0</v>
      </c>
      <c r="M1426" s="2">
        <f t="shared" si="171"/>
        <v>48425.49</v>
      </c>
      <c r="N1426">
        <f t="shared" si="172"/>
        <v>0</v>
      </c>
      <c r="O1426">
        <f t="shared" si="173"/>
        <v>48425.49</v>
      </c>
      <c r="P1426" s="2" t="str">
        <f t="shared" si="174"/>
        <v>5125652 - GHENT UNIT 22015</v>
      </c>
    </row>
    <row r="1427" spans="1:16" x14ac:dyDescent="0.25">
      <c r="A1427" s="1" t="s">
        <v>5</v>
      </c>
      <c r="B1427" s="1" t="s">
        <v>55</v>
      </c>
      <c r="C1427" s="1" t="s">
        <v>11</v>
      </c>
      <c r="D1427" s="5" t="str">
        <f t="shared" si="169"/>
        <v>512</v>
      </c>
      <c r="E1427" s="1" t="s">
        <v>57</v>
      </c>
      <c r="F1427" s="1" t="s">
        <v>81</v>
      </c>
      <c r="I1427">
        <v>201506</v>
      </c>
      <c r="J1427" t="str">
        <f t="shared" si="170"/>
        <v>2015</v>
      </c>
      <c r="K1427" s="2">
        <v>5898.88</v>
      </c>
      <c r="L1427">
        <f t="shared" si="175"/>
        <v>0</v>
      </c>
      <c r="M1427" s="2">
        <f t="shared" si="171"/>
        <v>5898.88</v>
      </c>
      <c r="N1427">
        <f t="shared" si="172"/>
        <v>0</v>
      </c>
      <c r="O1427">
        <f t="shared" si="173"/>
        <v>5898.88</v>
      </c>
      <c r="P1427" s="2" t="str">
        <f t="shared" si="174"/>
        <v>5125652 - GHENT UNIT 22015</v>
      </c>
    </row>
    <row r="1428" spans="1:16" x14ac:dyDescent="0.25">
      <c r="A1428" s="1" t="s">
        <v>5</v>
      </c>
      <c r="B1428" s="1" t="s">
        <v>55</v>
      </c>
      <c r="C1428" s="1" t="s">
        <v>11</v>
      </c>
      <c r="D1428" s="5" t="str">
        <f t="shared" si="169"/>
        <v>512</v>
      </c>
      <c r="E1428" s="1" t="s">
        <v>57</v>
      </c>
      <c r="F1428" s="1" t="s">
        <v>81</v>
      </c>
      <c r="I1428">
        <v>201507</v>
      </c>
      <c r="J1428" t="str">
        <f t="shared" si="170"/>
        <v>2015</v>
      </c>
      <c r="K1428" s="2">
        <v>12634.59</v>
      </c>
      <c r="L1428">
        <f t="shared" si="175"/>
        <v>0</v>
      </c>
      <c r="M1428" s="2">
        <f t="shared" si="171"/>
        <v>12634.59</v>
      </c>
      <c r="N1428">
        <f t="shared" si="172"/>
        <v>0</v>
      </c>
      <c r="O1428">
        <f t="shared" si="173"/>
        <v>12634.59</v>
      </c>
      <c r="P1428" s="2" t="str">
        <f t="shared" si="174"/>
        <v>5125652 - GHENT UNIT 22015</v>
      </c>
    </row>
    <row r="1429" spans="1:16" x14ac:dyDescent="0.25">
      <c r="A1429" s="1" t="s">
        <v>5</v>
      </c>
      <c r="B1429" s="1" t="s">
        <v>55</v>
      </c>
      <c r="C1429" s="1" t="s">
        <v>11</v>
      </c>
      <c r="D1429" s="5" t="str">
        <f t="shared" si="169"/>
        <v>512</v>
      </c>
      <c r="E1429" s="1" t="s">
        <v>57</v>
      </c>
      <c r="F1429" s="1" t="s">
        <v>81</v>
      </c>
      <c r="I1429">
        <v>201508</v>
      </c>
      <c r="J1429" t="str">
        <f t="shared" si="170"/>
        <v>2015</v>
      </c>
      <c r="K1429" s="2">
        <v>96474.57</v>
      </c>
      <c r="L1429">
        <f t="shared" si="175"/>
        <v>0</v>
      </c>
      <c r="M1429" s="2">
        <f t="shared" si="171"/>
        <v>96474.57</v>
      </c>
      <c r="N1429">
        <f t="shared" si="172"/>
        <v>0</v>
      </c>
      <c r="O1429">
        <f t="shared" si="173"/>
        <v>96474.57</v>
      </c>
      <c r="P1429" s="2" t="str">
        <f t="shared" si="174"/>
        <v>5125652 - GHENT UNIT 22015</v>
      </c>
    </row>
    <row r="1430" spans="1:16" x14ac:dyDescent="0.25">
      <c r="A1430" s="1" t="s">
        <v>5</v>
      </c>
      <c r="B1430" s="1" t="s">
        <v>55</v>
      </c>
      <c r="C1430" s="1" t="s">
        <v>11</v>
      </c>
      <c r="D1430" s="5" t="str">
        <f t="shared" si="169"/>
        <v>512</v>
      </c>
      <c r="E1430" s="1" t="s">
        <v>57</v>
      </c>
      <c r="F1430" s="1" t="s">
        <v>81</v>
      </c>
      <c r="I1430">
        <v>201509</v>
      </c>
      <c r="J1430" t="str">
        <f t="shared" si="170"/>
        <v>2015</v>
      </c>
      <c r="K1430" s="2">
        <v>293841.34000000003</v>
      </c>
      <c r="L1430">
        <f t="shared" si="175"/>
        <v>0</v>
      </c>
      <c r="M1430" s="2">
        <f t="shared" si="171"/>
        <v>293841.34000000003</v>
      </c>
      <c r="N1430">
        <f t="shared" si="172"/>
        <v>0</v>
      </c>
      <c r="O1430">
        <f t="shared" si="173"/>
        <v>293841.34000000003</v>
      </c>
      <c r="P1430" s="2" t="str">
        <f t="shared" si="174"/>
        <v>5125652 - GHENT UNIT 22015</v>
      </c>
    </row>
    <row r="1431" spans="1:16" x14ac:dyDescent="0.25">
      <c r="A1431" s="1" t="s">
        <v>5</v>
      </c>
      <c r="B1431" s="1" t="s">
        <v>55</v>
      </c>
      <c r="C1431" s="1" t="s">
        <v>11</v>
      </c>
      <c r="D1431" s="5" t="str">
        <f t="shared" si="169"/>
        <v>512</v>
      </c>
      <c r="E1431" s="1" t="s">
        <v>57</v>
      </c>
      <c r="F1431" s="1" t="s">
        <v>81</v>
      </c>
      <c r="I1431">
        <v>201510</v>
      </c>
      <c r="J1431" t="str">
        <f t="shared" si="170"/>
        <v>2015</v>
      </c>
      <c r="K1431" s="2">
        <v>1222069.96</v>
      </c>
      <c r="L1431">
        <f t="shared" si="175"/>
        <v>0</v>
      </c>
      <c r="M1431" s="2">
        <f t="shared" si="171"/>
        <v>1222069.96</v>
      </c>
      <c r="N1431">
        <f t="shared" si="172"/>
        <v>0</v>
      </c>
      <c r="O1431">
        <f t="shared" si="173"/>
        <v>1222069.96</v>
      </c>
      <c r="P1431" s="2" t="str">
        <f t="shared" si="174"/>
        <v>5125652 - GHENT UNIT 22015</v>
      </c>
    </row>
    <row r="1432" spans="1:16" x14ac:dyDescent="0.25">
      <c r="A1432" s="1" t="s">
        <v>5</v>
      </c>
      <c r="B1432" s="1" t="s">
        <v>55</v>
      </c>
      <c r="C1432" s="1" t="s">
        <v>11</v>
      </c>
      <c r="D1432" s="5" t="str">
        <f t="shared" si="169"/>
        <v>512</v>
      </c>
      <c r="E1432" s="1" t="s">
        <v>57</v>
      </c>
      <c r="F1432" s="1" t="s">
        <v>81</v>
      </c>
      <c r="I1432">
        <v>201511</v>
      </c>
      <c r="J1432" t="str">
        <f t="shared" si="170"/>
        <v>2015</v>
      </c>
      <c r="K1432" s="2">
        <v>1161733.9099999999</v>
      </c>
      <c r="L1432">
        <f t="shared" si="175"/>
        <v>0</v>
      </c>
      <c r="M1432" s="2">
        <f t="shared" si="171"/>
        <v>1161733.9099999999</v>
      </c>
      <c r="N1432">
        <f t="shared" si="172"/>
        <v>0</v>
      </c>
      <c r="O1432">
        <f t="shared" si="173"/>
        <v>1161733.9099999999</v>
      </c>
      <c r="P1432" s="2" t="str">
        <f t="shared" si="174"/>
        <v>5125652 - GHENT UNIT 22015</v>
      </c>
    </row>
    <row r="1433" spans="1:16" x14ac:dyDescent="0.25">
      <c r="A1433" s="1" t="s">
        <v>5</v>
      </c>
      <c r="B1433" s="1" t="s">
        <v>55</v>
      </c>
      <c r="C1433" s="1" t="s">
        <v>11</v>
      </c>
      <c r="D1433" s="5" t="str">
        <f t="shared" si="169"/>
        <v>512</v>
      </c>
      <c r="E1433" s="1" t="s">
        <v>57</v>
      </c>
      <c r="F1433" s="1" t="s">
        <v>81</v>
      </c>
      <c r="I1433">
        <v>201512</v>
      </c>
      <c r="J1433" t="str">
        <f t="shared" si="170"/>
        <v>2015</v>
      </c>
      <c r="K1433" s="2">
        <v>426981.45</v>
      </c>
      <c r="L1433">
        <f t="shared" si="175"/>
        <v>0</v>
      </c>
      <c r="M1433" s="2">
        <f t="shared" si="171"/>
        <v>426981.45</v>
      </c>
      <c r="N1433">
        <f t="shared" si="172"/>
        <v>0</v>
      </c>
      <c r="O1433">
        <f t="shared" si="173"/>
        <v>426981.45</v>
      </c>
      <c r="P1433" s="2" t="str">
        <f t="shared" si="174"/>
        <v>5125652 - GHENT UNIT 22015</v>
      </c>
    </row>
    <row r="1434" spans="1:16" x14ac:dyDescent="0.25">
      <c r="A1434" s="1" t="s">
        <v>5</v>
      </c>
      <c r="B1434" s="1" t="s">
        <v>55</v>
      </c>
      <c r="C1434" s="1" t="s">
        <v>11</v>
      </c>
      <c r="D1434" s="5" t="str">
        <f t="shared" si="169"/>
        <v>512</v>
      </c>
      <c r="E1434" s="1" t="s">
        <v>57</v>
      </c>
      <c r="F1434" s="1" t="s">
        <v>81</v>
      </c>
      <c r="I1434">
        <v>201601</v>
      </c>
      <c r="J1434" t="str">
        <f t="shared" si="170"/>
        <v>2016</v>
      </c>
      <c r="K1434" s="2">
        <v>768.65</v>
      </c>
      <c r="L1434">
        <f t="shared" si="175"/>
        <v>0</v>
      </c>
      <c r="M1434" s="2">
        <f t="shared" si="171"/>
        <v>768.65</v>
      </c>
      <c r="N1434">
        <f t="shared" si="172"/>
        <v>0</v>
      </c>
      <c r="O1434">
        <f t="shared" si="173"/>
        <v>768.65</v>
      </c>
      <c r="P1434" s="2" t="str">
        <f t="shared" si="174"/>
        <v>5125652 - GHENT UNIT 22016</v>
      </c>
    </row>
    <row r="1435" spans="1:16" x14ac:dyDescent="0.25">
      <c r="A1435" s="1" t="s">
        <v>5</v>
      </c>
      <c r="B1435" s="1" t="s">
        <v>55</v>
      </c>
      <c r="C1435" s="1" t="s">
        <v>11</v>
      </c>
      <c r="D1435" s="5" t="str">
        <f t="shared" si="169"/>
        <v>512</v>
      </c>
      <c r="E1435" s="1" t="s">
        <v>57</v>
      </c>
      <c r="F1435" s="1" t="s">
        <v>81</v>
      </c>
      <c r="I1435">
        <v>201602</v>
      </c>
      <c r="J1435" t="str">
        <f t="shared" si="170"/>
        <v>2016</v>
      </c>
      <c r="K1435" s="2">
        <v>0</v>
      </c>
      <c r="L1435">
        <f t="shared" si="175"/>
        <v>0</v>
      </c>
      <c r="M1435" s="2">
        <f t="shared" si="171"/>
        <v>0</v>
      </c>
      <c r="N1435">
        <f t="shared" si="172"/>
        <v>0</v>
      </c>
      <c r="O1435">
        <f t="shared" si="173"/>
        <v>0</v>
      </c>
      <c r="P1435" s="2" t="str">
        <f t="shared" si="174"/>
        <v>5125652 - GHENT UNIT 22016</v>
      </c>
    </row>
    <row r="1436" spans="1:16" x14ac:dyDescent="0.25">
      <c r="A1436" s="1" t="s">
        <v>5</v>
      </c>
      <c r="B1436" s="1" t="s">
        <v>55</v>
      </c>
      <c r="C1436" s="1" t="s">
        <v>11</v>
      </c>
      <c r="D1436" s="5" t="str">
        <f t="shared" si="169"/>
        <v>512</v>
      </c>
      <c r="E1436" s="1" t="s">
        <v>57</v>
      </c>
      <c r="F1436" s="1" t="s">
        <v>81</v>
      </c>
      <c r="I1436">
        <v>201607</v>
      </c>
      <c r="J1436" t="str">
        <f t="shared" si="170"/>
        <v>2016</v>
      </c>
      <c r="K1436" s="2">
        <v>212.41</v>
      </c>
      <c r="L1436">
        <f t="shared" si="175"/>
        <v>0</v>
      </c>
      <c r="M1436" s="2">
        <f t="shared" si="171"/>
        <v>212.41</v>
      </c>
      <c r="N1436">
        <f t="shared" si="172"/>
        <v>0</v>
      </c>
      <c r="O1436">
        <f t="shared" si="173"/>
        <v>212.41</v>
      </c>
      <c r="P1436" s="2" t="str">
        <f t="shared" si="174"/>
        <v>5125652 - GHENT UNIT 22016</v>
      </c>
    </row>
    <row r="1437" spans="1:16" x14ac:dyDescent="0.25">
      <c r="A1437" s="1" t="s">
        <v>5</v>
      </c>
      <c r="B1437" s="1" t="s">
        <v>55</v>
      </c>
      <c r="C1437" s="1" t="s">
        <v>11</v>
      </c>
      <c r="D1437" s="5" t="str">
        <f t="shared" si="169"/>
        <v>512</v>
      </c>
      <c r="E1437" s="1" t="s">
        <v>57</v>
      </c>
      <c r="F1437" s="1" t="s">
        <v>81</v>
      </c>
      <c r="I1437">
        <v>201609</v>
      </c>
      <c r="J1437" t="str">
        <f t="shared" si="170"/>
        <v>2016</v>
      </c>
      <c r="K1437" s="2">
        <v>160699.24</v>
      </c>
      <c r="L1437">
        <f t="shared" si="175"/>
        <v>0</v>
      </c>
      <c r="M1437" s="2">
        <f t="shared" si="171"/>
        <v>160699.24</v>
      </c>
      <c r="N1437">
        <f t="shared" si="172"/>
        <v>0</v>
      </c>
      <c r="O1437">
        <f t="shared" si="173"/>
        <v>160699.24</v>
      </c>
      <c r="P1437" s="2" t="str">
        <f t="shared" si="174"/>
        <v>5125652 - GHENT UNIT 22016</v>
      </c>
    </row>
    <row r="1438" spans="1:16" x14ac:dyDescent="0.25">
      <c r="A1438" s="1" t="s">
        <v>5</v>
      </c>
      <c r="B1438" s="1" t="s">
        <v>55</v>
      </c>
      <c r="C1438" s="1" t="s">
        <v>11</v>
      </c>
      <c r="D1438" s="5" t="str">
        <f t="shared" si="169"/>
        <v>512</v>
      </c>
      <c r="E1438" s="1" t="s">
        <v>57</v>
      </c>
      <c r="F1438" s="1" t="s">
        <v>81</v>
      </c>
      <c r="I1438">
        <v>201610</v>
      </c>
      <c r="J1438" t="str">
        <f t="shared" si="170"/>
        <v>2016</v>
      </c>
      <c r="K1438" s="2">
        <v>1323787.55</v>
      </c>
      <c r="L1438">
        <f t="shared" si="175"/>
        <v>0</v>
      </c>
      <c r="M1438" s="2">
        <f t="shared" si="171"/>
        <v>1323787.55</v>
      </c>
      <c r="N1438">
        <f t="shared" si="172"/>
        <v>0</v>
      </c>
      <c r="O1438">
        <f t="shared" si="173"/>
        <v>1323787.55</v>
      </c>
      <c r="P1438" s="2" t="str">
        <f t="shared" si="174"/>
        <v>5125652 - GHENT UNIT 22016</v>
      </c>
    </row>
    <row r="1439" spans="1:16" x14ac:dyDescent="0.25">
      <c r="A1439" s="1" t="s">
        <v>5</v>
      </c>
      <c r="B1439" s="1" t="s">
        <v>55</v>
      </c>
      <c r="C1439" s="1" t="s">
        <v>11</v>
      </c>
      <c r="D1439" s="5" t="str">
        <f t="shared" si="169"/>
        <v>512</v>
      </c>
      <c r="E1439" s="1" t="s">
        <v>57</v>
      </c>
      <c r="F1439" s="1" t="s">
        <v>81</v>
      </c>
      <c r="I1439">
        <v>201611</v>
      </c>
      <c r="J1439" t="str">
        <f t="shared" si="170"/>
        <v>2016</v>
      </c>
      <c r="K1439" s="2">
        <v>-64896.58</v>
      </c>
      <c r="L1439">
        <f t="shared" si="175"/>
        <v>0</v>
      </c>
      <c r="M1439" s="2">
        <f t="shared" si="171"/>
        <v>-64896.58</v>
      </c>
      <c r="N1439">
        <f t="shared" si="172"/>
        <v>0</v>
      </c>
      <c r="O1439">
        <f t="shared" si="173"/>
        <v>-64896.58</v>
      </c>
      <c r="P1439" s="2" t="str">
        <f t="shared" si="174"/>
        <v>5125652 - GHENT UNIT 22016</v>
      </c>
    </row>
    <row r="1440" spans="1:16" x14ac:dyDescent="0.25">
      <c r="A1440" s="1" t="s">
        <v>5</v>
      </c>
      <c r="B1440" s="1" t="s">
        <v>55</v>
      </c>
      <c r="C1440" s="1" t="s">
        <v>11</v>
      </c>
      <c r="D1440" s="5" t="str">
        <f t="shared" si="169"/>
        <v>512</v>
      </c>
      <c r="E1440" s="1" t="s">
        <v>57</v>
      </c>
      <c r="F1440" s="1" t="s">
        <v>81</v>
      </c>
      <c r="I1440">
        <v>201612</v>
      </c>
      <c r="J1440" t="str">
        <f t="shared" si="170"/>
        <v>2016</v>
      </c>
      <c r="K1440" s="2">
        <v>124302.9</v>
      </c>
      <c r="L1440">
        <f t="shared" si="175"/>
        <v>0</v>
      </c>
      <c r="M1440" s="2">
        <f t="shared" si="171"/>
        <v>124302.9</v>
      </c>
      <c r="N1440">
        <f t="shared" si="172"/>
        <v>0</v>
      </c>
      <c r="O1440">
        <f t="shared" si="173"/>
        <v>124302.9</v>
      </c>
      <c r="P1440" s="2" t="str">
        <f t="shared" si="174"/>
        <v>5125652 - GHENT UNIT 22016</v>
      </c>
    </row>
    <row r="1441" spans="1:16" x14ac:dyDescent="0.25">
      <c r="A1441" s="1" t="s">
        <v>5</v>
      </c>
      <c r="B1441" s="1" t="s">
        <v>55</v>
      </c>
      <c r="C1441" s="1" t="s">
        <v>11</v>
      </c>
      <c r="D1441" s="5" t="str">
        <f t="shared" si="169"/>
        <v>512</v>
      </c>
      <c r="E1441" s="1" t="s">
        <v>58</v>
      </c>
      <c r="F1441" s="1" t="s">
        <v>81</v>
      </c>
      <c r="I1441">
        <v>201201</v>
      </c>
      <c r="J1441" t="str">
        <f t="shared" si="170"/>
        <v>2012</v>
      </c>
      <c r="K1441" s="2">
        <v>6544.87</v>
      </c>
      <c r="L1441">
        <f t="shared" si="175"/>
        <v>0</v>
      </c>
      <c r="M1441" s="2">
        <f t="shared" si="171"/>
        <v>6544.87</v>
      </c>
      <c r="N1441">
        <f t="shared" si="172"/>
        <v>0</v>
      </c>
      <c r="O1441">
        <f t="shared" si="173"/>
        <v>6544.87</v>
      </c>
      <c r="P1441" s="2" t="str">
        <f t="shared" si="174"/>
        <v>5125653 - GHENT UNIT 32012</v>
      </c>
    </row>
    <row r="1442" spans="1:16" x14ac:dyDescent="0.25">
      <c r="A1442" s="1" t="s">
        <v>5</v>
      </c>
      <c r="B1442" s="1" t="s">
        <v>55</v>
      </c>
      <c r="C1442" s="1" t="s">
        <v>11</v>
      </c>
      <c r="D1442" s="5" t="str">
        <f t="shared" si="169"/>
        <v>512</v>
      </c>
      <c r="E1442" s="1" t="s">
        <v>58</v>
      </c>
      <c r="F1442" s="1" t="s">
        <v>81</v>
      </c>
      <c r="I1442">
        <v>201202</v>
      </c>
      <c r="J1442" t="str">
        <f t="shared" si="170"/>
        <v>2012</v>
      </c>
      <c r="K1442" s="2">
        <v>11170.06</v>
      </c>
      <c r="L1442">
        <f>+K1548*0.25</f>
        <v>3585.6725000000001</v>
      </c>
      <c r="M1442" s="2">
        <f t="shared" si="171"/>
        <v>14755.7325</v>
      </c>
      <c r="N1442">
        <f t="shared" si="172"/>
        <v>0</v>
      </c>
      <c r="O1442">
        <f t="shared" si="173"/>
        <v>14755.7325</v>
      </c>
      <c r="P1442" s="2" t="str">
        <f t="shared" si="174"/>
        <v>5125653 - GHENT UNIT 32012</v>
      </c>
    </row>
    <row r="1443" spans="1:16" x14ac:dyDescent="0.25">
      <c r="A1443" s="1" t="s">
        <v>5</v>
      </c>
      <c r="B1443" s="1" t="s">
        <v>55</v>
      </c>
      <c r="C1443" s="1" t="s">
        <v>11</v>
      </c>
      <c r="D1443" s="5" t="str">
        <f t="shared" si="169"/>
        <v>512</v>
      </c>
      <c r="E1443" s="1" t="s">
        <v>58</v>
      </c>
      <c r="F1443" s="1" t="s">
        <v>81</v>
      </c>
      <c r="I1443">
        <v>201203</v>
      </c>
      <c r="J1443" t="str">
        <f t="shared" si="170"/>
        <v>2012</v>
      </c>
      <c r="K1443" s="2">
        <v>1121784.1100000001</v>
      </c>
      <c r="L1443">
        <f>+K1549*0.25</f>
        <v>16119.352500000001</v>
      </c>
      <c r="M1443" s="2">
        <f t="shared" si="171"/>
        <v>1137903.4625000001</v>
      </c>
      <c r="N1443">
        <f t="shared" si="172"/>
        <v>0</v>
      </c>
      <c r="O1443">
        <f t="shared" si="173"/>
        <v>1137903.4625000001</v>
      </c>
      <c r="P1443" s="2" t="str">
        <f t="shared" si="174"/>
        <v>5125653 - GHENT UNIT 32012</v>
      </c>
    </row>
    <row r="1444" spans="1:16" x14ac:dyDescent="0.25">
      <c r="A1444" s="1" t="s">
        <v>5</v>
      </c>
      <c r="B1444" s="1" t="s">
        <v>55</v>
      </c>
      <c r="C1444" s="1" t="s">
        <v>11</v>
      </c>
      <c r="D1444" s="5" t="str">
        <f t="shared" si="169"/>
        <v>512</v>
      </c>
      <c r="E1444" s="1" t="s">
        <v>58</v>
      </c>
      <c r="F1444" s="1" t="s">
        <v>81</v>
      </c>
      <c r="I1444">
        <v>201204</v>
      </c>
      <c r="J1444" t="str">
        <f t="shared" si="170"/>
        <v>2012</v>
      </c>
      <c r="K1444" s="2">
        <v>371344.98</v>
      </c>
      <c r="L1444">
        <f>+K1550*0.25</f>
        <v>13563.86</v>
      </c>
      <c r="M1444" s="2">
        <f t="shared" si="171"/>
        <v>384908.83999999997</v>
      </c>
      <c r="N1444">
        <f t="shared" si="172"/>
        <v>0</v>
      </c>
      <c r="O1444">
        <f t="shared" si="173"/>
        <v>384908.83999999997</v>
      </c>
      <c r="P1444" s="2" t="str">
        <f t="shared" si="174"/>
        <v>5125653 - GHENT UNIT 32012</v>
      </c>
    </row>
    <row r="1445" spans="1:16" x14ac:dyDescent="0.25">
      <c r="A1445" s="1" t="s">
        <v>5</v>
      </c>
      <c r="B1445" s="1" t="s">
        <v>55</v>
      </c>
      <c r="C1445" s="1" t="s">
        <v>11</v>
      </c>
      <c r="D1445" s="5" t="str">
        <f t="shared" si="169"/>
        <v>512</v>
      </c>
      <c r="E1445" s="1" t="s">
        <v>58</v>
      </c>
      <c r="F1445" s="1" t="s">
        <v>81</v>
      </c>
      <c r="I1445">
        <v>201205</v>
      </c>
      <c r="J1445" t="str">
        <f t="shared" si="170"/>
        <v>2012</v>
      </c>
      <c r="K1445" s="2">
        <v>22457.47</v>
      </c>
      <c r="L1445">
        <f>+K1551*0.25</f>
        <v>560.83749999999998</v>
      </c>
      <c r="M1445" s="2">
        <f t="shared" si="171"/>
        <v>23018.307500000003</v>
      </c>
      <c r="N1445">
        <f t="shared" si="172"/>
        <v>0</v>
      </c>
      <c r="O1445">
        <f t="shared" si="173"/>
        <v>23018.307500000003</v>
      </c>
      <c r="P1445" s="2" t="str">
        <f t="shared" si="174"/>
        <v>5125653 - GHENT UNIT 32012</v>
      </c>
    </row>
    <row r="1446" spans="1:16" x14ac:dyDescent="0.25">
      <c r="A1446" s="1" t="s">
        <v>5</v>
      </c>
      <c r="B1446" s="1" t="s">
        <v>55</v>
      </c>
      <c r="C1446" s="1" t="s">
        <v>11</v>
      </c>
      <c r="D1446" s="5" t="str">
        <f t="shared" si="169"/>
        <v>512</v>
      </c>
      <c r="E1446" s="1" t="s">
        <v>58</v>
      </c>
      <c r="F1446" s="1" t="s">
        <v>81</v>
      </c>
      <c r="I1446">
        <v>201206</v>
      </c>
      <c r="J1446" t="str">
        <f t="shared" si="170"/>
        <v>2012</v>
      </c>
      <c r="K1446" s="2">
        <v>15260.56</v>
      </c>
      <c r="L1446">
        <f t="shared" si="175"/>
        <v>0</v>
      </c>
      <c r="M1446" s="2">
        <f t="shared" si="171"/>
        <v>15260.56</v>
      </c>
      <c r="N1446">
        <f t="shared" si="172"/>
        <v>0</v>
      </c>
      <c r="O1446">
        <f t="shared" si="173"/>
        <v>15260.56</v>
      </c>
      <c r="P1446" s="2" t="str">
        <f t="shared" si="174"/>
        <v>5125653 - GHENT UNIT 32012</v>
      </c>
    </row>
    <row r="1447" spans="1:16" x14ac:dyDescent="0.25">
      <c r="A1447" s="1" t="s">
        <v>5</v>
      </c>
      <c r="B1447" s="1" t="s">
        <v>55</v>
      </c>
      <c r="C1447" s="1" t="s">
        <v>11</v>
      </c>
      <c r="D1447" s="5" t="str">
        <f t="shared" si="169"/>
        <v>512</v>
      </c>
      <c r="E1447" s="1" t="s">
        <v>58</v>
      </c>
      <c r="F1447" s="1" t="s">
        <v>81</v>
      </c>
      <c r="I1447">
        <v>201207</v>
      </c>
      <c r="J1447" t="str">
        <f t="shared" si="170"/>
        <v>2012</v>
      </c>
      <c r="K1447" s="2">
        <v>416.25</v>
      </c>
      <c r="L1447">
        <f t="shared" si="175"/>
        <v>0</v>
      </c>
      <c r="M1447" s="2">
        <f t="shared" si="171"/>
        <v>416.25</v>
      </c>
      <c r="N1447">
        <f t="shared" si="172"/>
        <v>0</v>
      </c>
      <c r="O1447">
        <f t="shared" si="173"/>
        <v>416.25</v>
      </c>
      <c r="P1447" s="2" t="str">
        <f t="shared" si="174"/>
        <v>5125653 - GHENT UNIT 32012</v>
      </c>
    </row>
    <row r="1448" spans="1:16" x14ac:dyDescent="0.25">
      <c r="A1448" s="1" t="s">
        <v>5</v>
      </c>
      <c r="B1448" s="1" t="s">
        <v>55</v>
      </c>
      <c r="C1448" s="1" t="s">
        <v>11</v>
      </c>
      <c r="D1448" s="5" t="str">
        <f t="shared" si="169"/>
        <v>512</v>
      </c>
      <c r="E1448" s="1" t="s">
        <v>58</v>
      </c>
      <c r="F1448" s="1" t="s">
        <v>81</v>
      </c>
      <c r="I1448">
        <v>201208</v>
      </c>
      <c r="J1448" t="str">
        <f t="shared" si="170"/>
        <v>2012</v>
      </c>
      <c r="K1448" s="2">
        <v>14805.23</v>
      </c>
      <c r="L1448">
        <f t="shared" si="175"/>
        <v>0</v>
      </c>
      <c r="M1448" s="2">
        <f t="shared" si="171"/>
        <v>14805.23</v>
      </c>
      <c r="N1448">
        <f t="shared" si="172"/>
        <v>0</v>
      </c>
      <c r="O1448">
        <f t="shared" si="173"/>
        <v>14805.23</v>
      </c>
      <c r="P1448" s="2" t="str">
        <f t="shared" si="174"/>
        <v>5125653 - GHENT UNIT 32012</v>
      </c>
    </row>
    <row r="1449" spans="1:16" x14ac:dyDescent="0.25">
      <c r="A1449" s="1" t="s">
        <v>5</v>
      </c>
      <c r="B1449" s="1" t="s">
        <v>55</v>
      </c>
      <c r="C1449" s="1" t="s">
        <v>11</v>
      </c>
      <c r="D1449" s="5" t="str">
        <f t="shared" si="169"/>
        <v>512</v>
      </c>
      <c r="E1449" s="1" t="s">
        <v>58</v>
      </c>
      <c r="F1449" s="1" t="s">
        <v>81</v>
      </c>
      <c r="I1449">
        <v>201209</v>
      </c>
      <c r="J1449" t="str">
        <f t="shared" si="170"/>
        <v>2012</v>
      </c>
      <c r="K1449" s="2">
        <v>-148.05000000000001</v>
      </c>
      <c r="L1449">
        <f t="shared" si="175"/>
        <v>0</v>
      </c>
      <c r="M1449" s="2">
        <f t="shared" si="171"/>
        <v>-148.05000000000001</v>
      </c>
      <c r="N1449">
        <f t="shared" si="172"/>
        <v>0</v>
      </c>
      <c r="O1449">
        <f t="shared" si="173"/>
        <v>-148.05000000000001</v>
      </c>
      <c r="P1449" s="2" t="str">
        <f t="shared" si="174"/>
        <v>5125653 - GHENT UNIT 32012</v>
      </c>
    </row>
    <row r="1450" spans="1:16" x14ac:dyDescent="0.25">
      <c r="A1450" s="1" t="s">
        <v>5</v>
      </c>
      <c r="B1450" s="1" t="s">
        <v>55</v>
      </c>
      <c r="C1450" s="1" t="s">
        <v>11</v>
      </c>
      <c r="D1450" s="5" t="str">
        <f t="shared" si="169"/>
        <v>512</v>
      </c>
      <c r="E1450" s="1" t="s">
        <v>58</v>
      </c>
      <c r="F1450" s="1" t="s">
        <v>81</v>
      </c>
      <c r="I1450">
        <v>201210</v>
      </c>
      <c r="J1450" t="str">
        <f t="shared" si="170"/>
        <v>2012</v>
      </c>
      <c r="K1450" s="2">
        <v>7370.34</v>
      </c>
      <c r="L1450">
        <f t="shared" si="175"/>
        <v>0</v>
      </c>
      <c r="M1450" s="2">
        <f t="shared" si="171"/>
        <v>7370.34</v>
      </c>
      <c r="N1450">
        <f t="shared" si="172"/>
        <v>0</v>
      </c>
      <c r="O1450">
        <f t="shared" si="173"/>
        <v>7370.34</v>
      </c>
      <c r="P1450" s="2" t="str">
        <f t="shared" si="174"/>
        <v>5125653 - GHENT UNIT 32012</v>
      </c>
    </row>
    <row r="1451" spans="1:16" x14ac:dyDescent="0.25">
      <c r="A1451" s="1" t="s">
        <v>5</v>
      </c>
      <c r="B1451" s="1" t="s">
        <v>55</v>
      </c>
      <c r="C1451" s="1" t="s">
        <v>11</v>
      </c>
      <c r="D1451" s="5" t="str">
        <f t="shared" si="169"/>
        <v>512</v>
      </c>
      <c r="E1451" s="1" t="s">
        <v>58</v>
      </c>
      <c r="F1451" s="1" t="s">
        <v>81</v>
      </c>
      <c r="I1451">
        <v>201303</v>
      </c>
      <c r="J1451" t="str">
        <f t="shared" si="170"/>
        <v>2013</v>
      </c>
      <c r="K1451" s="2">
        <v>1655.69</v>
      </c>
      <c r="L1451">
        <f>+K1554*0.25</f>
        <v>3558.2550000000001</v>
      </c>
      <c r="M1451" s="2">
        <f t="shared" si="171"/>
        <v>5213.9449999999997</v>
      </c>
      <c r="N1451">
        <f t="shared" si="172"/>
        <v>0</v>
      </c>
      <c r="O1451">
        <f t="shared" si="173"/>
        <v>5213.9449999999997</v>
      </c>
      <c r="P1451" s="2" t="str">
        <f t="shared" si="174"/>
        <v>5125653 - GHENT UNIT 32013</v>
      </c>
    </row>
    <row r="1452" spans="1:16" x14ac:dyDescent="0.25">
      <c r="A1452" s="1" t="s">
        <v>5</v>
      </c>
      <c r="B1452" s="1" t="s">
        <v>55</v>
      </c>
      <c r="C1452" s="1" t="s">
        <v>11</v>
      </c>
      <c r="D1452" s="5" t="str">
        <f t="shared" si="169"/>
        <v>512</v>
      </c>
      <c r="E1452" s="1" t="s">
        <v>58</v>
      </c>
      <c r="F1452" s="1" t="s">
        <v>81</v>
      </c>
      <c r="I1452">
        <v>201304</v>
      </c>
      <c r="J1452" t="str">
        <f t="shared" si="170"/>
        <v>2013</v>
      </c>
      <c r="K1452" s="2">
        <v>4470.76</v>
      </c>
      <c r="L1452">
        <f>+K1555*0.34</f>
        <v>27362.037200000002</v>
      </c>
      <c r="M1452" s="2">
        <f t="shared" si="171"/>
        <v>31832.797200000001</v>
      </c>
      <c r="N1452">
        <f t="shared" si="172"/>
        <v>0</v>
      </c>
      <c r="O1452">
        <f t="shared" si="173"/>
        <v>31832.797200000001</v>
      </c>
      <c r="P1452" s="2" t="str">
        <f t="shared" si="174"/>
        <v>5125653 - GHENT UNIT 32013</v>
      </c>
    </row>
    <row r="1453" spans="1:16" x14ac:dyDescent="0.25">
      <c r="A1453" s="1" t="s">
        <v>5</v>
      </c>
      <c r="B1453" s="1" t="s">
        <v>55</v>
      </c>
      <c r="C1453" s="1" t="s">
        <v>11</v>
      </c>
      <c r="D1453" s="5" t="str">
        <f t="shared" si="169"/>
        <v>512</v>
      </c>
      <c r="E1453" s="1" t="s">
        <v>58</v>
      </c>
      <c r="F1453" s="1" t="s">
        <v>81</v>
      </c>
      <c r="I1453">
        <v>201305</v>
      </c>
      <c r="J1453" t="str">
        <f t="shared" si="170"/>
        <v>2013</v>
      </c>
      <c r="K1453" s="2">
        <v>-5746.37</v>
      </c>
      <c r="L1453">
        <f>+K1556*0.34</f>
        <v>5356.8360000000002</v>
      </c>
      <c r="M1453" s="2">
        <f t="shared" si="171"/>
        <v>-389.53399999999965</v>
      </c>
      <c r="N1453">
        <f t="shared" si="172"/>
        <v>0</v>
      </c>
      <c r="O1453">
        <f t="shared" si="173"/>
        <v>-389.53399999999965</v>
      </c>
      <c r="P1453" s="2" t="str">
        <f t="shared" si="174"/>
        <v>5125653 - GHENT UNIT 32013</v>
      </c>
    </row>
    <row r="1454" spans="1:16" x14ac:dyDescent="0.25">
      <c r="A1454" s="1" t="s">
        <v>5</v>
      </c>
      <c r="B1454" s="1" t="s">
        <v>55</v>
      </c>
      <c r="C1454" s="1" t="s">
        <v>11</v>
      </c>
      <c r="D1454" s="5" t="str">
        <f t="shared" si="169"/>
        <v>512</v>
      </c>
      <c r="E1454" s="1" t="s">
        <v>58</v>
      </c>
      <c r="F1454" s="1" t="s">
        <v>81</v>
      </c>
      <c r="I1454">
        <v>201307</v>
      </c>
      <c r="J1454" t="str">
        <f t="shared" si="170"/>
        <v>2013</v>
      </c>
      <c r="K1454" s="2">
        <v>1614</v>
      </c>
      <c r="L1454">
        <f t="shared" si="175"/>
        <v>0</v>
      </c>
      <c r="M1454" s="2">
        <f t="shared" si="171"/>
        <v>1614</v>
      </c>
      <c r="N1454">
        <f t="shared" si="172"/>
        <v>0</v>
      </c>
      <c r="O1454">
        <f t="shared" si="173"/>
        <v>1614</v>
      </c>
      <c r="P1454" s="2" t="str">
        <f t="shared" si="174"/>
        <v>5125653 - GHENT UNIT 32013</v>
      </c>
    </row>
    <row r="1455" spans="1:16" x14ac:dyDescent="0.25">
      <c r="A1455" s="1" t="s">
        <v>5</v>
      </c>
      <c r="B1455" s="1" t="s">
        <v>55</v>
      </c>
      <c r="C1455" s="1" t="s">
        <v>11</v>
      </c>
      <c r="D1455" s="5" t="str">
        <f t="shared" si="169"/>
        <v>512</v>
      </c>
      <c r="E1455" s="1" t="s">
        <v>58</v>
      </c>
      <c r="F1455" s="1" t="s">
        <v>81</v>
      </c>
      <c r="I1455">
        <v>201308</v>
      </c>
      <c r="J1455" t="str">
        <f t="shared" si="170"/>
        <v>2013</v>
      </c>
      <c r="K1455" s="2">
        <v>29675.78</v>
      </c>
      <c r="L1455">
        <f>+K1559*0.33</f>
        <v>-1275.45</v>
      </c>
      <c r="M1455" s="2">
        <f t="shared" si="171"/>
        <v>28400.329999999998</v>
      </c>
      <c r="N1455">
        <f t="shared" si="172"/>
        <v>0</v>
      </c>
      <c r="O1455">
        <f t="shared" si="173"/>
        <v>28400.329999999998</v>
      </c>
      <c r="P1455" s="2" t="str">
        <f t="shared" si="174"/>
        <v>5125653 - GHENT UNIT 32013</v>
      </c>
    </row>
    <row r="1456" spans="1:16" x14ac:dyDescent="0.25">
      <c r="A1456" s="1" t="s">
        <v>5</v>
      </c>
      <c r="B1456" s="1" t="s">
        <v>55</v>
      </c>
      <c r="C1456" s="1" t="s">
        <v>11</v>
      </c>
      <c r="D1456" s="5" t="str">
        <f t="shared" si="169"/>
        <v>512</v>
      </c>
      <c r="E1456" s="1" t="s">
        <v>58</v>
      </c>
      <c r="F1456" s="1" t="s">
        <v>81</v>
      </c>
      <c r="I1456">
        <v>201309</v>
      </c>
      <c r="J1456" t="str">
        <f t="shared" si="170"/>
        <v>2013</v>
      </c>
      <c r="K1456" s="2">
        <v>8338.83</v>
      </c>
      <c r="L1456">
        <f t="shared" si="175"/>
        <v>0</v>
      </c>
      <c r="M1456" s="2">
        <f t="shared" si="171"/>
        <v>8338.83</v>
      </c>
      <c r="N1456">
        <f t="shared" si="172"/>
        <v>0</v>
      </c>
      <c r="O1456">
        <f t="shared" si="173"/>
        <v>8338.83</v>
      </c>
      <c r="P1456" s="2" t="str">
        <f t="shared" si="174"/>
        <v>5125653 - GHENT UNIT 32013</v>
      </c>
    </row>
    <row r="1457" spans="1:16" x14ac:dyDescent="0.25">
      <c r="A1457" s="1" t="s">
        <v>5</v>
      </c>
      <c r="B1457" s="1" t="s">
        <v>55</v>
      </c>
      <c r="C1457" s="1" t="s">
        <v>11</v>
      </c>
      <c r="D1457" s="5" t="str">
        <f t="shared" si="169"/>
        <v>512</v>
      </c>
      <c r="E1457" s="1" t="s">
        <v>58</v>
      </c>
      <c r="F1457" s="1" t="s">
        <v>81</v>
      </c>
      <c r="I1457">
        <v>201310</v>
      </c>
      <c r="J1457" t="str">
        <f t="shared" si="170"/>
        <v>2013</v>
      </c>
      <c r="K1457" s="2">
        <v>116705.75</v>
      </c>
      <c r="L1457">
        <f t="shared" si="175"/>
        <v>0</v>
      </c>
      <c r="M1457" s="2">
        <f t="shared" si="171"/>
        <v>116705.75</v>
      </c>
      <c r="N1457">
        <f t="shared" si="172"/>
        <v>0</v>
      </c>
      <c r="O1457">
        <f t="shared" si="173"/>
        <v>116705.75</v>
      </c>
      <c r="P1457" s="2" t="str">
        <f t="shared" si="174"/>
        <v>5125653 - GHENT UNIT 32013</v>
      </c>
    </row>
    <row r="1458" spans="1:16" x14ac:dyDescent="0.25">
      <c r="A1458" s="1" t="s">
        <v>5</v>
      </c>
      <c r="B1458" s="1" t="s">
        <v>55</v>
      </c>
      <c r="C1458" s="1" t="s">
        <v>11</v>
      </c>
      <c r="D1458" s="5" t="str">
        <f t="shared" si="169"/>
        <v>512</v>
      </c>
      <c r="E1458" s="1" t="s">
        <v>58</v>
      </c>
      <c r="F1458" s="1" t="s">
        <v>81</v>
      </c>
      <c r="I1458">
        <v>201311</v>
      </c>
      <c r="J1458" t="str">
        <f t="shared" si="170"/>
        <v>2013</v>
      </c>
      <c r="K1458" s="2">
        <v>581383.9</v>
      </c>
      <c r="L1458">
        <f t="shared" si="175"/>
        <v>0</v>
      </c>
      <c r="M1458" s="2">
        <f t="shared" si="171"/>
        <v>581383.9</v>
      </c>
      <c r="N1458">
        <f t="shared" si="172"/>
        <v>0</v>
      </c>
      <c r="O1458">
        <f t="shared" si="173"/>
        <v>581383.9</v>
      </c>
      <c r="P1458" s="2" t="str">
        <f t="shared" si="174"/>
        <v>5125653 - GHENT UNIT 32013</v>
      </c>
    </row>
    <row r="1459" spans="1:16" x14ac:dyDescent="0.25">
      <c r="A1459" s="1" t="s">
        <v>5</v>
      </c>
      <c r="B1459" s="1" t="s">
        <v>55</v>
      </c>
      <c r="C1459" s="1" t="s">
        <v>11</v>
      </c>
      <c r="D1459" s="5" t="str">
        <f t="shared" si="169"/>
        <v>512</v>
      </c>
      <c r="E1459" s="1" t="s">
        <v>58</v>
      </c>
      <c r="F1459" s="1" t="s">
        <v>81</v>
      </c>
      <c r="I1459">
        <v>201312</v>
      </c>
      <c r="J1459" t="str">
        <f t="shared" si="170"/>
        <v>2013</v>
      </c>
      <c r="K1459" s="2">
        <v>-8071.18</v>
      </c>
      <c r="L1459">
        <f t="shared" si="175"/>
        <v>0</v>
      </c>
      <c r="M1459" s="2">
        <f t="shared" si="171"/>
        <v>-8071.18</v>
      </c>
      <c r="N1459">
        <f t="shared" si="172"/>
        <v>0</v>
      </c>
      <c r="O1459">
        <f t="shared" si="173"/>
        <v>-8071.18</v>
      </c>
      <c r="P1459" s="2" t="str">
        <f t="shared" si="174"/>
        <v>5125653 - GHENT UNIT 32013</v>
      </c>
    </row>
    <row r="1460" spans="1:16" x14ac:dyDescent="0.25">
      <c r="A1460" s="1" t="s">
        <v>5</v>
      </c>
      <c r="B1460" s="1" t="s">
        <v>55</v>
      </c>
      <c r="C1460" s="1" t="s">
        <v>11</v>
      </c>
      <c r="D1460" s="5" t="str">
        <f t="shared" si="169"/>
        <v>512</v>
      </c>
      <c r="E1460" s="1" t="s">
        <v>58</v>
      </c>
      <c r="F1460" s="1" t="s">
        <v>81</v>
      </c>
      <c r="I1460">
        <v>201401</v>
      </c>
      <c r="J1460" t="str">
        <f t="shared" si="170"/>
        <v>2014</v>
      </c>
      <c r="K1460" s="2">
        <v>33708.449999999997</v>
      </c>
      <c r="L1460">
        <f t="shared" si="175"/>
        <v>0</v>
      </c>
      <c r="M1460" s="2">
        <f t="shared" si="171"/>
        <v>33708.449999999997</v>
      </c>
      <c r="N1460">
        <f t="shared" si="172"/>
        <v>0</v>
      </c>
      <c r="O1460">
        <f t="shared" si="173"/>
        <v>33708.449999999997</v>
      </c>
      <c r="P1460" s="2" t="str">
        <f t="shared" si="174"/>
        <v>5125653 - GHENT UNIT 32014</v>
      </c>
    </row>
    <row r="1461" spans="1:16" x14ac:dyDescent="0.25">
      <c r="A1461" s="1" t="s">
        <v>5</v>
      </c>
      <c r="B1461" s="1" t="s">
        <v>55</v>
      </c>
      <c r="C1461" s="1" t="s">
        <v>11</v>
      </c>
      <c r="D1461" s="5" t="str">
        <f t="shared" si="169"/>
        <v>512</v>
      </c>
      <c r="E1461" s="1" t="s">
        <v>58</v>
      </c>
      <c r="F1461" s="1" t="s">
        <v>81</v>
      </c>
      <c r="I1461">
        <v>201402</v>
      </c>
      <c r="J1461" t="str">
        <f t="shared" si="170"/>
        <v>2014</v>
      </c>
      <c r="K1461" s="2">
        <v>12544.23</v>
      </c>
      <c r="L1461">
        <f t="shared" si="175"/>
        <v>0</v>
      </c>
      <c r="M1461" s="2">
        <f t="shared" si="171"/>
        <v>12544.23</v>
      </c>
      <c r="N1461">
        <f t="shared" si="172"/>
        <v>0</v>
      </c>
      <c r="O1461">
        <f t="shared" si="173"/>
        <v>12544.23</v>
      </c>
      <c r="P1461" s="2" t="str">
        <f t="shared" si="174"/>
        <v>5125653 - GHENT UNIT 32014</v>
      </c>
    </row>
    <row r="1462" spans="1:16" x14ac:dyDescent="0.25">
      <c r="A1462" s="1" t="s">
        <v>5</v>
      </c>
      <c r="B1462" s="1" t="s">
        <v>55</v>
      </c>
      <c r="C1462" s="1" t="s">
        <v>11</v>
      </c>
      <c r="D1462" s="5" t="str">
        <f t="shared" ref="D1462:D1525" si="176">LEFT(C1462,3)</f>
        <v>512</v>
      </c>
      <c r="E1462" s="1" t="s">
        <v>58</v>
      </c>
      <c r="F1462" s="1" t="s">
        <v>81</v>
      </c>
      <c r="I1462">
        <v>201403</v>
      </c>
      <c r="J1462" t="str">
        <f t="shared" ref="J1462:J1525" si="177">LEFT(I1462,4)</f>
        <v>2014</v>
      </c>
      <c r="K1462" s="2">
        <v>137616.9</v>
      </c>
      <c r="L1462">
        <f t="shared" ref="L1462:L1525" si="178">IF(LEFT(E1462,4)="0311",(K1462*-0.25),IF(LEFT(E1462,4)="0321",(K1462*-0.25),0))</f>
        <v>0</v>
      </c>
      <c r="M1462" s="2">
        <f t="shared" ref="M1462:M1525" si="179">+K1462+L1462</f>
        <v>137616.9</v>
      </c>
      <c r="N1462">
        <f t="shared" ref="N1462:N1525" si="180">IF(F1462="LGE",M1462,0)+IF(F1462="Joint",M1462*G1462,0)</f>
        <v>0</v>
      </c>
      <c r="O1462">
        <f t="shared" ref="O1462:O1525" si="181">IF(F1462="KU",M1462,0)+IF(F1462="Joint",M1462*H1462,0)</f>
        <v>137616.9</v>
      </c>
      <c r="P1462" s="2" t="str">
        <f t="shared" ref="P1462:P1525" si="182">D1462&amp;E1462&amp;J1462</f>
        <v>5125653 - GHENT UNIT 32014</v>
      </c>
    </row>
    <row r="1463" spans="1:16" x14ac:dyDescent="0.25">
      <c r="A1463" s="1" t="s">
        <v>5</v>
      </c>
      <c r="B1463" s="1" t="s">
        <v>55</v>
      </c>
      <c r="C1463" s="1" t="s">
        <v>11</v>
      </c>
      <c r="D1463" s="5" t="str">
        <f t="shared" si="176"/>
        <v>512</v>
      </c>
      <c r="E1463" s="1" t="s">
        <v>58</v>
      </c>
      <c r="F1463" s="1" t="s">
        <v>81</v>
      </c>
      <c r="I1463">
        <v>201404</v>
      </c>
      <c r="J1463" t="str">
        <f t="shared" si="177"/>
        <v>2014</v>
      </c>
      <c r="K1463" s="2">
        <v>2094699.63</v>
      </c>
      <c r="L1463" s="2">
        <f>+K1561</f>
        <v>406.43</v>
      </c>
      <c r="M1463" s="2">
        <f t="shared" si="179"/>
        <v>2095106.0599999998</v>
      </c>
      <c r="N1463">
        <f t="shared" si="180"/>
        <v>0</v>
      </c>
      <c r="O1463">
        <f t="shared" si="181"/>
        <v>2095106.0599999998</v>
      </c>
      <c r="P1463" s="2" t="str">
        <f t="shared" si="182"/>
        <v>5125653 - GHENT UNIT 32014</v>
      </c>
    </row>
    <row r="1464" spans="1:16" x14ac:dyDescent="0.25">
      <c r="A1464" s="1" t="s">
        <v>5</v>
      </c>
      <c r="B1464" s="1" t="s">
        <v>55</v>
      </c>
      <c r="C1464" s="1" t="s">
        <v>11</v>
      </c>
      <c r="D1464" s="5" t="str">
        <f t="shared" si="176"/>
        <v>512</v>
      </c>
      <c r="E1464" s="1" t="s">
        <v>58</v>
      </c>
      <c r="F1464" s="1" t="s">
        <v>81</v>
      </c>
      <c r="I1464">
        <v>201405</v>
      </c>
      <c r="J1464" t="str">
        <f t="shared" si="177"/>
        <v>2014</v>
      </c>
      <c r="K1464" s="2">
        <v>730012.93</v>
      </c>
      <c r="L1464">
        <f t="shared" si="178"/>
        <v>0</v>
      </c>
      <c r="M1464" s="2">
        <f t="shared" si="179"/>
        <v>730012.93</v>
      </c>
      <c r="N1464">
        <f t="shared" si="180"/>
        <v>0</v>
      </c>
      <c r="O1464">
        <f t="shared" si="181"/>
        <v>730012.93</v>
      </c>
      <c r="P1464" s="2" t="str">
        <f t="shared" si="182"/>
        <v>5125653 - GHENT UNIT 32014</v>
      </c>
    </row>
    <row r="1465" spans="1:16" x14ac:dyDescent="0.25">
      <c r="A1465" s="1" t="s">
        <v>5</v>
      </c>
      <c r="B1465" s="1" t="s">
        <v>55</v>
      </c>
      <c r="C1465" s="1" t="s">
        <v>11</v>
      </c>
      <c r="D1465" s="5" t="str">
        <f t="shared" si="176"/>
        <v>512</v>
      </c>
      <c r="E1465" s="1" t="s">
        <v>58</v>
      </c>
      <c r="F1465" s="1" t="s">
        <v>81</v>
      </c>
      <c r="I1465">
        <v>201406</v>
      </c>
      <c r="J1465" t="str">
        <f t="shared" si="177"/>
        <v>2014</v>
      </c>
      <c r="K1465" s="2">
        <v>11493.12</v>
      </c>
      <c r="L1465">
        <f t="shared" si="178"/>
        <v>0</v>
      </c>
      <c r="M1465" s="2">
        <f t="shared" si="179"/>
        <v>11493.12</v>
      </c>
      <c r="N1465">
        <f t="shared" si="180"/>
        <v>0</v>
      </c>
      <c r="O1465">
        <f t="shared" si="181"/>
        <v>11493.12</v>
      </c>
      <c r="P1465" s="2" t="str">
        <f t="shared" si="182"/>
        <v>5125653 - GHENT UNIT 32014</v>
      </c>
    </row>
    <row r="1466" spans="1:16" x14ac:dyDescent="0.25">
      <c r="A1466" s="1" t="s">
        <v>5</v>
      </c>
      <c r="B1466" s="1" t="s">
        <v>55</v>
      </c>
      <c r="C1466" s="1" t="s">
        <v>11</v>
      </c>
      <c r="D1466" s="5" t="str">
        <f t="shared" si="176"/>
        <v>512</v>
      </c>
      <c r="E1466" s="1" t="s">
        <v>58</v>
      </c>
      <c r="F1466" s="1" t="s">
        <v>81</v>
      </c>
      <c r="I1466">
        <v>201407</v>
      </c>
      <c r="J1466" t="str">
        <f t="shared" si="177"/>
        <v>2014</v>
      </c>
      <c r="K1466" s="2">
        <v>46699.37</v>
      </c>
      <c r="L1466">
        <f t="shared" si="178"/>
        <v>0</v>
      </c>
      <c r="M1466" s="2">
        <f t="shared" si="179"/>
        <v>46699.37</v>
      </c>
      <c r="N1466">
        <f t="shared" si="180"/>
        <v>0</v>
      </c>
      <c r="O1466">
        <f t="shared" si="181"/>
        <v>46699.37</v>
      </c>
      <c r="P1466" s="2" t="str">
        <f t="shared" si="182"/>
        <v>5125653 - GHENT UNIT 32014</v>
      </c>
    </row>
    <row r="1467" spans="1:16" x14ac:dyDescent="0.25">
      <c r="A1467" s="1" t="s">
        <v>5</v>
      </c>
      <c r="B1467" s="1" t="s">
        <v>55</v>
      </c>
      <c r="C1467" s="1" t="s">
        <v>11</v>
      </c>
      <c r="D1467" s="5" t="str">
        <f t="shared" si="176"/>
        <v>512</v>
      </c>
      <c r="E1467" s="1" t="s">
        <v>58</v>
      </c>
      <c r="F1467" s="1" t="s">
        <v>81</v>
      </c>
      <c r="I1467">
        <v>201408</v>
      </c>
      <c r="J1467" t="str">
        <f t="shared" si="177"/>
        <v>2014</v>
      </c>
      <c r="K1467" s="2">
        <v>8640.67</v>
      </c>
      <c r="L1467">
        <f t="shared" si="178"/>
        <v>0</v>
      </c>
      <c r="M1467" s="2">
        <f t="shared" si="179"/>
        <v>8640.67</v>
      </c>
      <c r="N1467">
        <f t="shared" si="180"/>
        <v>0</v>
      </c>
      <c r="O1467">
        <f t="shared" si="181"/>
        <v>8640.67</v>
      </c>
      <c r="P1467" s="2" t="str">
        <f t="shared" si="182"/>
        <v>5125653 - GHENT UNIT 32014</v>
      </c>
    </row>
    <row r="1468" spans="1:16" x14ac:dyDescent="0.25">
      <c r="A1468" s="1" t="s">
        <v>5</v>
      </c>
      <c r="B1468" s="1" t="s">
        <v>55</v>
      </c>
      <c r="C1468" s="1" t="s">
        <v>11</v>
      </c>
      <c r="D1468" s="5" t="str">
        <f t="shared" si="176"/>
        <v>512</v>
      </c>
      <c r="E1468" s="1" t="s">
        <v>58</v>
      </c>
      <c r="F1468" s="1" t="s">
        <v>81</v>
      </c>
      <c r="I1468">
        <v>201506</v>
      </c>
      <c r="J1468" t="str">
        <f t="shared" si="177"/>
        <v>2015</v>
      </c>
      <c r="K1468" s="2">
        <v>344.5</v>
      </c>
      <c r="L1468">
        <f t="shared" si="178"/>
        <v>0</v>
      </c>
      <c r="M1468" s="2">
        <f t="shared" si="179"/>
        <v>344.5</v>
      </c>
      <c r="N1468">
        <f t="shared" si="180"/>
        <v>0</v>
      </c>
      <c r="O1468">
        <f t="shared" si="181"/>
        <v>344.5</v>
      </c>
      <c r="P1468" s="2" t="str">
        <f t="shared" si="182"/>
        <v>5125653 - GHENT UNIT 32015</v>
      </c>
    </row>
    <row r="1469" spans="1:16" x14ac:dyDescent="0.25">
      <c r="A1469" s="1" t="s">
        <v>5</v>
      </c>
      <c r="B1469" s="1" t="s">
        <v>55</v>
      </c>
      <c r="C1469" s="1" t="s">
        <v>11</v>
      </c>
      <c r="D1469" s="5" t="str">
        <f t="shared" si="176"/>
        <v>512</v>
      </c>
      <c r="E1469" s="1" t="s">
        <v>58</v>
      </c>
      <c r="F1469" s="1" t="s">
        <v>81</v>
      </c>
      <c r="I1469">
        <v>201507</v>
      </c>
      <c r="J1469" t="str">
        <f t="shared" si="177"/>
        <v>2015</v>
      </c>
      <c r="K1469" s="2">
        <v>14756.91</v>
      </c>
      <c r="L1469">
        <f t="shared" si="178"/>
        <v>0</v>
      </c>
      <c r="M1469" s="2">
        <f t="shared" si="179"/>
        <v>14756.91</v>
      </c>
      <c r="N1469">
        <f t="shared" si="180"/>
        <v>0</v>
      </c>
      <c r="O1469">
        <f t="shared" si="181"/>
        <v>14756.91</v>
      </c>
      <c r="P1469" s="2" t="str">
        <f t="shared" si="182"/>
        <v>5125653 - GHENT UNIT 32015</v>
      </c>
    </row>
    <row r="1470" spans="1:16" x14ac:dyDescent="0.25">
      <c r="A1470" s="1" t="s">
        <v>5</v>
      </c>
      <c r="B1470" s="1" t="s">
        <v>55</v>
      </c>
      <c r="C1470" s="1" t="s">
        <v>11</v>
      </c>
      <c r="D1470" s="5" t="str">
        <f t="shared" si="176"/>
        <v>512</v>
      </c>
      <c r="E1470" s="1" t="s">
        <v>58</v>
      </c>
      <c r="F1470" s="1" t="s">
        <v>81</v>
      </c>
      <c r="I1470">
        <v>201508</v>
      </c>
      <c r="J1470" t="str">
        <f t="shared" si="177"/>
        <v>2015</v>
      </c>
      <c r="K1470" s="2">
        <v>39895.85</v>
      </c>
      <c r="L1470">
        <f t="shared" si="178"/>
        <v>0</v>
      </c>
      <c r="M1470" s="2">
        <f t="shared" si="179"/>
        <v>39895.85</v>
      </c>
      <c r="N1470">
        <f t="shared" si="180"/>
        <v>0</v>
      </c>
      <c r="O1470">
        <f t="shared" si="181"/>
        <v>39895.85</v>
      </c>
      <c r="P1470" s="2" t="str">
        <f t="shared" si="182"/>
        <v>5125653 - GHENT UNIT 32015</v>
      </c>
    </row>
    <row r="1471" spans="1:16" x14ac:dyDescent="0.25">
      <c r="A1471" s="1" t="s">
        <v>5</v>
      </c>
      <c r="B1471" s="1" t="s">
        <v>55</v>
      </c>
      <c r="C1471" s="1" t="s">
        <v>11</v>
      </c>
      <c r="D1471" s="5" t="str">
        <f t="shared" si="176"/>
        <v>512</v>
      </c>
      <c r="E1471" s="1" t="s">
        <v>58</v>
      </c>
      <c r="F1471" s="1" t="s">
        <v>81</v>
      </c>
      <c r="I1471">
        <v>201509</v>
      </c>
      <c r="J1471" t="str">
        <f t="shared" si="177"/>
        <v>2015</v>
      </c>
      <c r="K1471" s="2">
        <v>69847.81</v>
      </c>
      <c r="L1471">
        <f t="shared" si="178"/>
        <v>0</v>
      </c>
      <c r="M1471" s="2">
        <f t="shared" si="179"/>
        <v>69847.81</v>
      </c>
      <c r="N1471">
        <f t="shared" si="180"/>
        <v>0</v>
      </c>
      <c r="O1471">
        <f t="shared" si="181"/>
        <v>69847.81</v>
      </c>
      <c r="P1471" s="2" t="str">
        <f t="shared" si="182"/>
        <v>5125653 - GHENT UNIT 32015</v>
      </c>
    </row>
    <row r="1472" spans="1:16" x14ac:dyDescent="0.25">
      <c r="A1472" s="1" t="s">
        <v>5</v>
      </c>
      <c r="B1472" s="1" t="s">
        <v>55</v>
      </c>
      <c r="C1472" s="1" t="s">
        <v>11</v>
      </c>
      <c r="D1472" s="5" t="str">
        <f t="shared" si="176"/>
        <v>512</v>
      </c>
      <c r="E1472" s="1" t="s">
        <v>58</v>
      </c>
      <c r="F1472" s="1" t="s">
        <v>81</v>
      </c>
      <c r="I1472">
        <v>201510</v>
      </c>
      <c r="J1472" t="str">
        <f t="shared" si="177"/>
        <v>2015</v>
      </c>
      <c r="K1472" s="2">
        <v>761078.25</v>
      </c>
      <c r="L1472">
        <f t="shared" si="178"/>
        <v>0</v>
      </c>
      <c r="M1472" s="2">
        <f t="shared" si="179"/>
        <v>761078.25</v>
      </c>
      <c r="N1472">
        <f t="shared" si="180"/>
        <v>0</v>
      </c>
      <c r="O1472">
        <f t="shared" si="181"/>
        <v>761078.25</v>
      </c>
      <c r="P1472" s="2" t="str">
        <f t="shared" si="182"/>
        <v>5125653 - GHENT UNIT 32015</v>
      </c>
    </row>
    <row r="1473" spans="1:16" x14ac:dyDescent="0.25">
      <c r="A1473" s="1" t="s">
        <v>5</v>
      </c>
      <c r="B1473" s="1" t="s">
        <v>55</v>
      </c>
      <c r="C1473" s="1" t="s">
        <v>11</v>
      </c>
      <c r="D1473" s="5" t="str">
        <f t="shared" si="176"/>
        <v>512</v>
      </c>
      <c r="E1473" s="1" t="s">
        <v>58</v>
      </c>
      <c r="F1473" s="1" t="s">
        <v>81</v>
      </c>
      <c r="I1473">
        <v>201511</v>
      </c>
      <c r="J1473" t="str">
        <f t="shared" si="177"/>
        <v>2015</v>
      </c>
      <c r="K1473" s="2">
        <v>1168316.21</v>
      </c>
      <c r="L1473">
        <f t="shared" si="178"/>
        <v>0</v>
      </c>
      <c r="M1473" s="2">
        <f t="shared" si="179"/>
        <v>1168316.21</v>
      </c>
      <c r="N1473">
        <f t="shared" si="180"/>
        <v>0</v>
      </c>
      <c r="O1473">
        <f t="shared" si="181"/>
        <v>1168316.21</v>
      </c>
      <c r="P1473" s="2" t="str">
        <f t="shared" si="182"/>
        <v>5125653 - GHENT UNIT 32015</v>
      </c>
    </row>
    <row r="1474" spans="1:16" x14ac:dyDescent="0.25">
      <c r="A1474" s="1" t="s">
        <v>5</v>
      </c>
      <c r="B1474" s="1" t="s">
        <v>55</v>
      </c>
      <c r="C1474" s="1" t="s">
        <v>11</v>
      </c>
      <c r="D1474" s="5" t="str">
        <f t="shared" si="176"/>
        <v>512</v>
      </c>
      <c r="E1474" s="1" t="s">
        <v>58</v>
      </c>
      <c r="F1474" s="1" t="s">
        <v>81</v>
      </c>
      <c r="I1474">
        <v>201512</v>
      </c>
      <c r="J1474" t="str">
        <f t="shared" si="177"/>
        <v>2015</v>
      </c>
      <c r="K1474" s="2">
        <v>179030.12</v>
      </c>
      <c r="L1474">
        <f t="shared" si="178"/>
        <v>0</v>
      </c>
      <c r="M1474" s="2">
        <f t="shared" si="179"/>
        <v>179030.12</v>
      </c>
      <c r="N1474">
        <f t="shared" si="180"/>
        <v>0</v>
      </c>
      <c r="O1474">
        <f t="shared" si="181"/>
        <v>179030.12</v>
      </c>
      <c r="P1474" s="2" t="str">
        <f t="shared" si="182"/>
        <v>5125653 - GHENT UNIT 32015</v>
      </c>
    </row>
    <row r="1475" spans="1:16" x14ac:dyDescent="0.25">
      <c r="A1475" s="1" t="s">
        <v>5</v>
      </c>
      <c r="B1475" s="1" t="s">
        <v>55</v>
      </c>
      <c r="C1475" s="1" t="s">
        <v>11</v>
      </c>
      <c r="D1475" s="5" t="str">
        <f t="shared" si="176"/>
        <v>512</v>
      </c>
      <c r="E1475" s="1" t="s">
        <v>58</v>
      </c>
      <c r="F1475" s="1" t="s">
        <v>81</v>
      </c>
      <c r="I1475">
        <v>201601</v>
      </c>
      <c r="J1475" t="str">
        <f t="shared" si="177"/>
        <v>2016</v>
      </c>
      <c r="K1475" s="2">
        <v>-496.36</v>
      </c>
      <c r="L1475">
        <f t="shared" si="178"/>
        <v>0</v>
      </c>
      <c r="M1475" s="2">
        <f t="shared" si="179"/>
        <v>-496.36</v>
      </c>
      <c r="N1475">
        <f t="shared" si="180"/>
        <v>0</v>
      </c>
      <c r="O1475">
        <f t="shared" si="181"/>
        <v>-496.36</v>
      </c>
      <c r="P1475" s="2" t="str">
        <f t="shared" si="182"/>
        <v>5125653 - GHENT UNIT 32016</v>
      </c>
    </row>
    <row r="1476" spans="1:16" x14ac:dyDescent="0.25">
      <c r="A1476" s="1" t="s">
        <v>5</v>
      </c>
      <c r="B1476" s="1" t="s">
        <v>55</v>
      </c>
      <c r="C1476" s="1" t="s">
        <v>11</v>
      </c>
      <c r="D1476" s="5" t="str">
        <f t="shared" si="176"/>
        <v>512</v>
      </c>
      <c r="E1476" s="1" t="s">
        <v>58</v>
      </c>
      <c r="F1476" s="1" t="s">
        <v>81</v>
      </c>
      <c r="I1476">
        <v>201605</v>
      </c>
      <c r="J1476" t="str">
        <f t="shared" si="177"/>
        <v>2016</v>
      </c>
      <c r="K1476" s="2">
        <v>642815.24</v>
      </c>
      <c r="L1476">
        <f t="shared" si="178"/>
        <v>0</v>
      </c>
      <c r="M1476" s="2">
        <f t="shared" si="179"/>
        <v>642815.24</v>
      </c>
      <c r="N1476">
        <f t="shared" si="180"/>
        <v>0</v>
      </c>
      <c r="O1476">
        <f t="shared" si="181"/>
        <v>642815.24</v>
      </c>
      <c r="P1476" s="2" t="str">
        <f t="shared" si="182"/>
        <v>5125653 - GHENT UNIT 32016</v>
      </c>
    </row>
    <row r="1477" spans="1:16" x14ac:dyDescent="0.25">
      <c r="A1477" s="1" t="s">
        <v>5</v>
      </c>
      <c r="B1477" s="1" t="s">
        <v>55</v>
      </c>
      <c r="C1477" s="1" t="s">
        <v>11</v>
      </c>
      <c r="D1477" s="5" t="str">
        <f t="shared" si="176"/>
        <v>512</v>
      </c>
      <c r="E1477" s="1" t="s">
        <v>58</v>
      </c>
      <c r="F1477" s="1" t="s">
        <v>81</v>
      </c>
      <c r="I1477">
        <v>201606</v>
      </c>
      <c r="J1477" t="str">
        <f t="shared" si="177"/>
        <v>2016</v>
      </c>
      <c r="K1477" s="2">
        <v>-9251.86</v>
      </c>
      <c r="L1477">
        <f t="shared" si="178"/>
        <v>0</v>
      </c>
      <c r="M1477" s="2">
        <f t="shared" si="179"/>
        <v>-9251.86</v>
      </c>
      <c r="N1477">
        <f t="shared" si="180"/>
        <v>0</v>
      </c>
      <c r="O1477">
        <f t="shared" si="181"/>
        <v>-9251.86</v>
      </c>
      <c r="P1477" s="2" t="str">
        <f t="shared" si="182"/>
        <v>5125653 - GHENT UNIT 32016</v>
      </c>
    </row>
    <row r="1478" spans="1:16" x14ac:dyDescent="0.25">
      <c r="A1478" s="1" t="s">
        <v>5</v>
      </c>
      <c r="B1478" s="1" t="s">
        <v>55</v>
      </c>
      <c r="C1478" s="1" t="s">
        <v>11</v>
      </c>
      <c r="D1478" s="5" t="str">
        <f t="shared" si="176"/>
        <v>512</v>
      </c>
      <c r="E1478" s="1" t="s">
        <v>58</v>
      </c>
      <c r="F1478" s="1" t="s">
        <v>81</v>
      </c>
      <c r="I1478">
        <v>201607</v>
      </c>
      <c r="J1478" t="str">
        <f t="shared" si="177"/>
        <v>2016</v>
      </c>
      <c r="K1478" s="2">
        <v>8839.1299999999992</v>
      </c>
      <c r="L1478">
        <f t="shared" si="178"/>
        <v>0</v>
      </c>
      <c r="M1478" s="2">
        <f t="shared" si="179"/>
        <v>8839.1299999999992</v>
      </c>
      <c r="N1478">
        <f t="shared" si="180"/>
        <v>0</v>
      </c>
      <c r="O1478">
        <f t="shared" si="181"/>
        <v>8839.1299999999992</v>
      </c>
      <c r="P1478" s="2" t="str">
        <f t="shared" si="182"/>
        <v>5125653 - GHENT UNIT 32016</v>
      </c>
    </row>
    <row r="1479" spans="1:16" x14ac:dyDescent="0.25">
      <c r="A1479" s="1" t="s">
        <v>5</v>
      </c>
      <c r="B1479" s="1" t="s">
        <v>55</v>
      </c>
      <c r="C1479" s="1" t="s">
        <v>11</v>
      </c>
      <c r="D1479" s="5" t="str">
        <f t="shared" si="176"/>
        <v>512</v>
      </c>
      <c r="E1479" s="1" t="s">
        <v>58</v>
      </c>
      <c r="F1479" s="1" t="s">
        <v>81</v>
      </c>
      <c r="I1479">
        <v>201608</v>
      </c>
      <c r="J1479" t="str">
        <f t="shared" si="177"/>
        <v>2016</v>
      </c>
      <c r="K1479" s="2">
        <v>21133.83</v>
      </c>
      <c r="L1479">
        <f t="shared" si="178"/>
        <v>0</v>
      </c>
      <c r="M1479" s="2">
        <f t="shared" si="179"/>
        <v>21133.83</v>
      </c>
      <c r="N1479">
        <f t="shared" si="180"/>
        <v>0</v>
      </c>
      <c r="O1479">
        <f t="shared" si="181"/>
        <v>21133.83</v>
      </c>
      <c r="P1479" s="2" t="str">
        <f t="shared" si="182"/>
        <v>5125653 - GHENT UNIT 32016</v>
      </c>
    </row>
    <row r="1480" spans="1:16" x14ac:dyDescent="0.25">
      <c r="A1480" s="1" t="s">
        <v>5</v>
      </c>
      <c r="B1480" s="1" t="s">
        <v>55</v>
      </c>
      <c r="C1480" s="1" t="s">
        <v>11</v>
      </c>
      <c r="D1480" s="5" t="str">
        <f t="shared" si="176"/>
        <v>512</v>
      </c>
      <c r="E1480" s="1" t="s">
        <v>58</v>
      </c>
      <c r="F1480" s="1" t="s">
        <v>81</v>
      </c>
      <c r="I1480">
        <v>201609</v>
      </c>
      <c r="J1480" t="str">
        <f t="shared" si="177"/>
        <v>2016</v>
      </c>
      <c r="K1480" s="2">
        <v>19839.03</v>
      </c>
      <c r="L1480">
        <f t="shared" si="178"/>
        <v>0</v>
      </c>
      <c r="M1480" s="2">
        <f t="shared" si="179"/>
        <v>19839.03</v>
      </c>
      <c r="N1480">
        <f t="shared" si="180"/>
        <v>0</v>
      </c>
      <c r="O1480">
        <f t="shared" si="181"/>
        <v>19839.03</v>
      </c>
      <c r="P1480" s="2" t="str">
        <f t="shared" si="182"/>
        <v>5125653 - GHENT UNIT 32016</v>
      </c>
    </row>
    <row r="1481" spans="1:16" x14ac:dyDescent="0.25">
      <c r="A1481" s="1" t="s">
        <v>5</v>
      </c>
      <c r="B1481" s="1" t="s">
        <v>55</v>
      </c>
      <c r="C1481" s="1" t="s">
        <v>11</v>
      </c>
      <c r="D1481" s="5" t="str">
        <f t="shared" si="176"/>
        <v>512</v>
      </c>
      <c r="E1481" s="1" t="s">
        <v>58</v>
      </c>
      <c r="F1481" s="1" t="s">
        <v>81</v>
      </c>
      <c r="I1481">
        <v>201610</v>
      </c>
      <c r="J1481" t="str">
        <f t="shared" si="177"/>
        <v>2016</v>
      </c>
      <c r="K1481" s="2">
        <v>107991.39</v>
      </c>
      <c r="L1481">
        <f t="shared" si="178"/>
        <v>0</v>
      </c>
      <c r="M1481" s="2">
        <f t="shared" si="179"/>
        <v>107991.39</v>
      </c>
      <c r="N1481">
        <f t="shared" si="180"/>
        <v>0</v>
      </c>
      <c r="O1481">
        <f t="shared" si="181"/>
        <v>107991.39</v>
      </c>
      <c r="P1481" s="2" t="str">
        <f t="shared" si="182"/>
        <v>5125653 - GHENT UNIT 32016</v>
      </c>
    </row>
    <row r="1482" spans="1:16" x14ac:dyDescent="0.25">
      <c r="A1482" s="1" t="s">
        <v>5</v>
      </c>
      <c r="B1482" s="1" t="s">
        <v>55</v>
      </c>
      <c r="C1482" s="1" t="s">
        <v>11</v>
      </c>
      <c r="D1482" s="5" t="str">
        <f t="shared" si="176"/>
        <v>512</v>
      </c>
      <c r="E1482" s="1" t="s">
        <v>58</v>
      </c>
      <c r="F1482" s="1" t="s">
        <v>81</v>
      </c>
      <c r="I1482">
        <v>201611</v>
      </c>
      <c r="J1482" t="str">
        <f t="shared" si="177"/>
        <v>2016</v>
      </c>
      <c r="K1482" s="2">
        <v>1242665.48</v>
      </c>
      <c r="L1482">
        <f t="shared" si="178"/>
        <v>0</v>
      </c>
      <c r="M1482" s="2">
        <f t="shared" si="179"/>
        <v>1242665.48</v>
      </c>
      <c r="N1482">
        <f t="shared" si="180"/>
        <v>0</v>
      </c>
      <c r="O1482">
        <f t="shared" si="181"/>
        <v>1242665.48</v>
      </c>
      <c r="P1482" s="2" t="str">
        <f t="shared" si="182"/>
        <v>5125653 - GHENT UNIT 32016</v>
      </c>
    </row>
    <row r="1483" spans="1:16" x14ac:dyDescent="0.25">
      <c r="A1483" s="1" t="s">
        <v>5</v>
      </c>
      <c r="B1483" s="1" t="s">
        <v>55</v>
      </c>
      <c r="C1483" s="1" t="s">
        <v>11</v>
      </c>
      <c r="D1483" s="5" t="str">
        <f t="shared" si="176"/>
        <v>512</v>
      </c>
      <c r="E1483" s="1" t="s">
        <v>58</v>
      </c>
      <c r="F1483" s="1" t="s">
        <v>81</v>
      </c>
      <c r="I1483">
        <v>201612</v>
      </c>
      <c r="J1483" t="str">
        <f t="shared" si="177"/>
        <v>2016</v>
      </c>
      <c r="K1483" s="2">
        <v>-19053.54</v>
      </c>
      <c r="L1483">
        <f t="shared" si="178"/>
        <v>0</v>
      </c>
      <c r="M1483" s="2">
        <f t="shared" si="179"/>
        <v>-19053.54</v>
      </c>
      <c r="N1483">
        <f t="shared" si="180"/>
        <v>0</v>
      </c>
      <c r="O1483">
        <f t="shared" si="181"/>
        <v>-19053.54</v>
      </c>
      <c r="P1483" s="2" t="str">
        <f t="shared" si="182"/>
        <v>5125653 - GHENT UNIT 32016</v>
      </c>
    </row>
    <row r="1484" spans="1:16" x14ac:dyDescent="0.25">
      <c r="A1484" s="1" t="s">
        <v>5</v>
      </c>
      <c r="B1484" s="1" t="s">
        <v>55</v>
      </c>
      <c r="C1484" s="1" t="s">
        <v>11</v>
      </c>
      <c r="D1484" s="5" t="str">
        <f t="shared" si="176"/>
        <v>512</v>
      </c>
      <c r="E1484" s="1" t="s">
        <v>59</v>
      </c>
      <c r="F1484" s="1" t="s">
        <v>81</v>
      </c>
      <c r="I1484">
        <v>201202</v>
      </c>
      <c r="J1484" t="str">
        <f t="shared" si="177"/>
        <v>2012</v>
      </c>
      <c r="K1484" s="2">
        <v>224756.59</v>
      </c>
      <c r="L1484">
        <f>+K1548*0.25</f>
        <v>3585.6725000000001</v>
      </c>
      <c r="M1484" s="2">
        <f t="shared" si="179"/>
        <v>228342.26249999998</v>
      </c>
      <c r="N1484">
        <f t="shared" si="180"/>
        <v>0</v>
      </c>
      <c r="O1484">
        <f t="shared" si="181"/>
        <v>228342.26249999998</v>
      </c>
      <c r="P1484" s="2" t="str">
        <f t="shared" si="182"/>
        <v>5125654 - GHENT UNIT 42012</v>
      </c>
    </row>
    <row r="1485" spans="1:16" x14ac:dyDescent="0.25">
      <c r="A1485" s="1" t="s">
        <v>5</v>
      </c>
      <c r="B1485" s="1" t="s">
        <v>55</v>
      </c>
      <c r="C1485" s="1" t="s">
        <v>11</v>
      </c>
      <c r="D1485" s="5" t="str">
        <f t="shared" si="176"/>
        <v>512</v>
      </c>
      <c r="E1485" s="1" t="s">
        <v>59</v>
      </c>
      <c r="F1485" s="1" t="s">
        <v>81</v>
      </c>
      <c r="I1485">
        <v>201203</v>
      </c>
      <c r="J1485" t="str">
        <f t="shared" si="177"/>
        <v>2012</v>
      </c>
      <c r="K1485" s="2">
        <v>2114.0700000000002</v>
      </c>
      <c r="L1485">
        <f>+K1549*0.25</f>
        <v>16119.352500000001</v>
      </c>
      <c r="M1485" s="2">
        <f t="shared" si="179"/>
        <v>18233.422500000001</v>
      </c>
      <c r="N1485">
        <f t="shared" si="180"/>
        <v>0</v>
      </c>
      <c r="O1485">
        <f t="shared" si="181"/>
        <v>18233.422500000001</v>
      </c>
      <c r="P1485" s="2" t="str">
        <f t="shared" si="182"/>
        <v>5125654 - GHENT UNIT 42012</v>
      </c>
    </row>
    <row r="1486" spans="1:16" x14ac:dyDescent="0.25">
      <c r="A1486" s="1" t="s">
        <v>5</v>
      </c>
      <c r="B1486" s="1" t="s">
        <v>55</v>
      </c>
      <c r="C1486" s="1" t="s">
        <v>11</v>
      </c>
      <c r="D1486" s="5" t="str">
        <f t="shared" si="176"/>
        <v>512</v>
      </c>
      <c r="E1486" s="1" t="s">
        <v>59</v>
      </c>
      <c r="F1486" s="1" t="s">
        <v>81</v>
      </c>
      <c r="I1486">
        <v>201204</v>
      </c>
      <c r="J1486" t="str">
        <f t="shared" si="177"/>
        <v>2012</v>
      </c>
      <c r="K1486" s="2">
        <v>86.5</v>
      </c>
      <c r="L1486">
        <f>+K1550*0.25</f>
        <v>13563.86</v>
      </c>
      <c r="M1486" s="2">
        <f t="shared" si="179"/>
        <v>13650.36</v>
      </c>
      <c r="N1486">
        <f t="shared" si="180"/>
        <v>0</v>
      </c>
      <c r="O1486">
        <f t="shared" si="181"/>
        <v>13650.36</v>
      </c>
      <c r="P1486" s="2" t="str">
        <f t="shared" si="182"/>
        <v>5125654 - GHENT UNIT 42012</v>
      </c>
    </row>
    <row r="1487" spans="1:16" x14ac:dyDescent="0.25">
      <c r="A1487" s="1" t="s">
        <v>5</v>
      </c>
      <c r="B1487" s="1" t="s">
        <v>55</v>
      </c>
      <c r="C1487" s="1" t="s">
        <v>11</v>
      </c>
      <c r="D1487" s="5" t="str">
        <f t="shared" si="176"/>
        <v>512</v>
      </c>
      <c r="E1487" s="1" t="s">
        <v>59</v>
      </c>
      <c r="F1487" s="1" t="s">
        <v>81</v>
      </c>
      <c r="I1487">
        <v>201205</v>
      </c>
      <c r="J1487" t="str">
        <f t="shared" si="177"/>
        <v>2012</v>
      </c>
      <c r="K1487" s="2">
        <v>129.76</v>
      </c>
      <c r="L1487">
        <f>+K1551*0.25</f>
        <v>560.83749999999998</v>
      </c>
      <c r="M1487" s="2">
        <f t="shared" si="179"/>
        <v>690.59749999999997</v>
      </c>
      <c r="N1487">
        <f t="shared" si="180"/>
        <v>0</v>
      </c>
      <c r="O1487">
        <f t="shared" si="181"/>
        <v>690.59749999999997</v>
      </c>
      <c r="P1487" s="2" t="str">
        <f t="shared" si="182"/>
        <v>5125654 - GHENT UNIT 42012</v>
      </c>
    </row>
    <row r="1488" spans="1:16" x14ac:dyDescent="0.25">
      <c r="A1488" s="1" t="s">
        <v>5</v>
      </c>
      <c r="B1488" s="1" t="s">
        <v>55</v>
      </c>
      <c r="C1488" s="1" t="s">
        <v>11</v>
      </c>
      <c r="D1488" s="5" t="str">
        <f t="shared" si="176"/>
        <v>512</v>
      </c>
      <c r="E1488" s="1" t="s">
        <v>59</v>
      </c>
      <c r="F1488" s="1" t="s">
        <v>81</v>
      </c>
      <c r="I1488">
        <v>201206</v>
      </c>
      <c r="J1488" t="str">
        <f t="shared" si="177"/>
        <v>2012</v>
      </c>
      <c r="K1488" s="2">
        <v>0.33</v>
      </c>
      <c r="L1488">
        <f t="shared" si="178"/>
        <v>0</v>
      </c>
      <c r="M1488" s="2">
        <f t="shared" si="179"/>
        <v>0.33</v>
      </c>
      <c r="N1488">
        <f t="shared" si="180"/>
        <v>0</v>
      </c>
      <c r="O1488">
        <f t="shared" si="181"/>
        <v>0.33</v>
      </c>
      <c r="P1488" s="2" t="str">
        <f t="shared" si="182"/>
        <v>5125654 - GHENT UNIT 42012</v>
      </c>
    </row>
    <row r="1489" spans="1:16" x14ac:dyDescent="0.25">
      <c r="A1489" s="1" t="s">
        <v>5</v>
      </c>
      <c r="B1489" s="1" t="s">
        <v>55</v>
      </c>
      <c r="C1489" s="1" t="s">
        <v>11</v>
      </c>
      <c r="D1489" s="5" t="str">
        <f t="shared" si="176"/>
        <v>512</v>
      </c>
      <c r="E1489" s="1" t="s">
        <v>59</v>
      </c>
      <c r="F1489" s="1" t="s">
        <v>81</v>
      </c>
      <c r="I1489">
        <v>201207</v>
      </c>
      <c r="J1489" t="str">
        <f t="shared" si="177"/>
        <v>2012</v>
      </c>
      <c r="K1489" s="2">
        <v>-1995</v>
      </c>
      <c r="L1489" s="2">
        <f>+K1553</f>
        <v>7557.84</v>
      </c>
      <c r="M1489" s="2">
        <f t="shared" si="179"/>
        <v>5562.84</v>
      </c>
      <c r="N1489">
        <f t="shared" si="180"/>
        <v>0</v>
      </c>
      <c r="O1489">
        <f t="shared" si="181"/>
        <v>5562.84</v>
      </c>
      <c r="P1489" s="2" t="str">
        <f t="shared" si="182"/>
        <v>5125654 - GHENT UNIT 42012</v>
      </c>
    </row>
    <row r="1490" spans="1:16" x14ac:dyDescent="0.25">
      <c r="A1490" s="1" t="s">
        <v>5</v>
      </c>
      <c r="B1490" s="1" t="s">
        <v>55</v>
      </c>
      <c r="C1490" s="1" t="s">
        <v>11</v>
      </c>
      <c r="D1490" s="5" t="str">
        <f t="shared" si="176"/>
        <v>512</v>
      </c>
      <c r="E1490" s="1" t="s">
        <v>59</v>
      </c>
      <c r="F1490" s="1" t="s">
        <v>81</v>
      </c>
      <c r="I1490">
        <v>201208</v>
      </c>
      <c r="J1490" t="str">
        <f t="shared" si="177"/>
        <v>2012</v>
      </c>
      <c r="K1490" s="2">
        <v>21546.86</v>
      </c>
      <c r="L1490">
        <f t="shared" si="178"/>
        <v>0</v>
      </c>
      <c r="M1490" s="2">
        <f t="shared" si="179"/>
        <v>21546.86</v>
      </c>
      <c r="N1490">
        <f t="shared" si="180"/>
        <v>0</v>
      </c>
      <c r="O1490">
        <f t="shared" si="181"/>
        <v>21546.86</v>
      </c>
      <c r="P1490" s="2" t="str">
        <f t="shared" si="182"/>
        <v>5125654 - GHENT UNIT 42012</v>
      </c>
    </row>
    <row r="1491" spans="1:16" x14ac:dyDescent="0.25">
      <c r="A1491" s="1" t="s">
        <v>5</v>
      </c>
      <c r="B1491" s="1" t="s">
        <v>55</v>
      </c>
      <c r="C1491" s="1" t="s">
        <v>11</v>
      </c>
      <c r="D1491" s="5" t="str">
        <f t="shared" si="176"/>
        <v>512</v>
      </c>
      <c r="E1491" s="1" t="s">
        <v>59</v>
      </c>
      <c r="F1491" s="1" t="s">
        <v>81</v>
      </c>
      <c r="I1491">
        <v>201209</v>
      </c>
      <c r="J1491" t="str">
        <f t="shared" si="177"/>
        <v>2012</v>
      </c>
      <c r="K1491" s="2">
        <v>32992.39</v>
      </c>
      <c r="L1491">
        <f t="shared" si="178"/>
        <v>0</v>
      </c>
      <c r="M1491" s="2">
        <f t="shared" si="179"/>
        <v>32992.39</v>
      </c>
      <c r="N1491">
        <f t="shared" si="180"/>
        <v>0</v>
      </c>
      <c r="O1491">
        <f t="shared" si="181"/>
        <v>32992.39</v>
      </c>
      <c r="P1491" s="2" t="str">
        <f t="shared" si="182"/>
        <v>5125654 - GHENT UNIT 42012</v>
      </c>
    </row>
    <row r="1492" spans="1:16" x14ac:dyDescent="0.25">
      <c r="A1492" s="1" t="s">
        <v>5</v>
      </c>
      <c r="B1492" s="1" t="s">
        <v>55</v>
      </c>
      <c r="C1492" s="1" t="s">
        <v>11</v>
      </c>
      <c r="D1492" s="5" t="str">
        <f t="shared" si="176"/>
        <v>512</v>
      </c>
      <c r="E1492" s="1" t="s">
        <v>59</v>
      </c>
      <c r="F1492" s="1" t="s">
        <v>81</v>
      </c>
      <c r="I1492">
        <v>201210</v>
      </c>
      <c r="J1492" t="str">
        <f t="shared" si="177"/>
        <v>2012</v>
      </c>
      <c r="K1492" s="2">
        <v>788525.21</v>
      </c>
      <c r="L1492">
        <f t="shared" si="178"/>
        <v>0</v>
      </c>
      <c r="M1492" s="2">
        <f t="shared" si="179"/>
        <v>788525.21</v>
      </c>
      <c r="N1492">
        <f t="shared" si="180"/>
        <v>0</v>
      </c>
      <c r="O1492">
        <f t="shared" si="181"/>
        <v>788525.21</v>
      </c>
      <c r="P1492" s="2" t="str">
        <f t="shared" si="182"/>
        <v>5125654 - GHENT UNIT 42012</v>
      </c>
    </row>
    <row r="1493" spans="1:16" x14ac:dyDescent="0.25">
      <c r="A1493" s="1" t="s">
        <v>5</v>
      </c>
      <c r="B1493" s="1" t="s">
        <v>55</v>
      </c>
      <c r="C1493" s="1" t="s">
        <v>11</v>
      </c>
      <c r="D1493" s="5" t="str">
        <f t="shared" si="176"/>
        <v>512</v>
      </c>
      <c r="E1493" s="1" t="s">
        <v>59</v>
      </c>
      <c r="F1493" s="1" t="s">
        <v>81</v>
      </c>
      <c r="I1493">
        <v>201211</v>
      </c>
      <c r="J1493" t="str">
        <f t="shared" si="177"/>
        <v>2012</v>
      </c>
      <c r="K1493" s="2">
        <v>-156399.14000000001</v>
      </c>
      <c r="L1493">
        <f t="shared" si="178"/>
        <v>0</v>
      </c>
      <c r="M1493" s="2">
        <f t="shared" si="179"/>
        <v>-156399.14000000001</v>
      </c>
      <c r="N1493">
        <f t="shared" si="180"/>
        <v>0</v>
      </c>
      <c r="O1493">
        <f t="shared" si="181"/>
        <v>-156399.14000000001</v>
      </c>
      <c r="P1493" s="2" t="str">
        <f t="shared" si="182"/>
        <v>5125654 - GHENT UNIT 42012</v>
      </c>
    </row>
    <row r="1494" spans="1:16" x14ac:dyDescent="0.25">
      <c r="A1494" s="1" t="s">
        <v>5</v>
      </c>
      <c r="B1494" s="1" t="s">
        <v>55</v>
      </c>
      <c r="C1494" s="1" t="s">
        <v>11</v>
      </c>
      <c r="D1494" s="5" t="str">
        <f t="shared" si="176"/>
        <v>512</v>
      </c>
      <c r="E1494" s="1" t="s">
        <v>59</v>
      </c>
      <c r="F1494" s="1" t="s">
        <v>81</v>
      </c>
      <c r="I1494">
        <v>201212</v>
      </c>
      <c r="J1494" t="str">
        <f t="shared" si="177"/>
        <v>2012</v>
      </c>
      <c r="K1494" s="2">
        <v>8651.3700000000008</v>
      </c>
      <c r="L1494">
        <f t="shared" si="178"/>
        <v>0</v>
      </c>
      <c r="M1494" s="2">
        <f t="shared" si="179"/>
        <v>8651.3700000000008</v>
      </c>
      <c r="N1494">
        <f t="shared" si="180"/>
        <v>0</v>
      </c>
      <c r="O1494">
        <f t="shared" si="181"/>
        <v>8651.3700000000008</v>
      </c>
      <c r="P1494" s="2" t="str">
        <f t="shared" si="182"/>
        <v>5125654 - GHENT UNIT 42012</v>
      </c>
    </row>
    <row r="1495" spans="1:16" x14ac:dyDescent="0.25">
      <c r="A1495" s="1" t="s">
        <v>5</v>
      </c>
      <c r="B1495" s="1" t="s">
        <v>55</v>
      </c>
      <c r="C1495" s="1" t="s">
        <v>11</v>
      </c>
      <c r="D1495" s="5" t="str">
        <f t="shared" si="176"/>
        <v>512</v>
      </c>
      <c r="E1495" s="1" t="s">
        <v>59</v>
      </c>
      <c r="F1495" s="1" t="s">
        <v>81</v>
      </c>
      <c r="I1495">
        <v>201302</v>
      </c>
      <c r="J1495" t="str">
        <f t="shared" si="177"/>
        <v>2013</v>
      </c>
      <c r="K1495" s="2">
        <v>1182.98</v>
      </c>
      <c r="L1495">
        <f t="shared" si="178"/>
        <v>0</v>
      </c>
      <c r="M1495" s="2">
        <f t="shared" si="179"/>
        <v>1182.98</v>
      </c>
      <c r="N1495">
        <f t="shared" si="180"/>
        <v>0</v>
      </c>
      <c r="O1495">
        <f t="shared" si="181"/>
        <v>1182.98</v>
      </c>
      <c r="P1495" s="2" t="str">
        <f t="shared" si="182"/>
        <v>5125654 - GHENT UNIT 42013</v>
      </c>
    </row>
    <row r="1496" spans="1:16" x14ac:dyDescent="0.25">
      <c r="A1496" s="1" t="s">
        <v>5</v>
      </c>
      <c r="B1496" s="1" t="s">
        <v>55</v>
      </c>
      <c r="C1496" s="1" t="s">
        <v>11</v>
      </c>
      <c r="D1496" s="5" t="str">
        <f t="shared" si="176"/>
        <v>512</v>
      </c>
      <c r="E1496" s="1" t="s">
        <v>59</v>
      </c>
      <c r="F1496" s="1" t="s">
        <v>81</v>
      </c>
      <c r="I1496">
        <v>201303</v>
      </c>
      <c r="J1496" t="str">
        <f t="shared" si="177"/>
        <v>2013</v>
      </c>
      <c r="K1496" s="2">
        <v>8061.14</v>
      </c>
      <c r="L1496">
        <f>+K1554*0.25</f>
        <v>3558.2550000000001</v>
      </c>
      <c r="M1496" s="2">
        <f t="shared" si="179"/>
        <v>11619.395</v>
      </c>
      <c r="N1496">
        <f t="shared" si="180"/>
        <v>0</v>
      </c>
      <c r="O1496">
        <f t="shared" si="181"/>
        <v>11619.395</v>
      </c>
      <c r="P1496" s="2" t="str">
        <f t="shared" si="182"/>
        <v>5125654 - GHENT UNIT 42013</v>
      </c>
    </row>
    <row r="1497" spans="1:16" x14ac:dyDescent="0.25">
      <c r="A1497" s="1" t="s">
        <v>5</v>
      </c>
      <c r="B1497" s="1" t="s">
        <v>55</v>
      </c>
      <c r="C1497" s="1" t="s">
        <v>11</v>
      </c>
      <c r="D1497" s="5" t="str">
        <f t="shared" si="176"/>
        <v>512</v>
      </c>
      <c r="E1497" s="1" t="s">
        <v>59</v>
      </c>
      <c r="F1497" s="1" t="s">
        <v>81</v>
      </c>
      <c r="I1497">
        <v>201307</v>
      </c>
      <c r="J1497" t="str">
        <f t="shared" si="177"/>
        <v>2013</v>
      </c>
      <c r="K1497" s="2">
        <v>1632.62</v>
      </c>
      <c r="L1497">
        <f t="shared" si="178"/>
        <v>0</v>
      </c>
      <c r="M1497" s="2">
        <f t="shared" si="179"/>
        <v>1632.62</v>
      </c>
      <c r="N1497">
        <f t="shared" si="180"/>
        <v>0</v>
      </c>
      <c r="O1497">
        <f t="shared" si="181"/>
        <v>1632.62</v>
      </c>
      <c r="P1497" s="2" t="str">
        <f t="shared" si="182"/>
        <v>5125654 - GHENT UNIT 42013</v>
      </c>
    </row>
    <row r="1498" spans="1:16" x14ac:dyDescent="0.25">
      <c r="A1498" s="1" t="s">
        <v>5</v>
      </c>
      <c r="B1498" s="1" t="s">
        <v>55</v>
      </c>
      <c r="C1498" s="1" t="s">
        <v>11</v>
      </c>
      <c r="D1498" s="5" t="str">
        <f t="shared" si="176"/>
        <v>512</v>
      </c>
      <c r="E1498" s="1" t="s">
        <v>59</v>
      </c>
      <c r="F1498" s="1" t="s">
        <v>81</v>
      </c>
      <c r="I1498">
        <v>201308</v>
      </c>
      <c r="J1498" t="str">
        <f t="shared" si="177"/>
        <v>2013</v>
      </c>
      <c r="K1498" s="2">
        <v>36931.379999999997</v>
      </c>
      <c r="L1498">
        <f>+K1559*0.33</f>
        <v>-1275.45</v>
      </c>
      <c r="M1498" s="2">
        <f t="shared" si="179"/>
        <v>35655.93</v>
      </c>
      <c r="N1498">
        <f t="shared" si="180"/>
        <v>0</v>
      </c>
      <c r="O1498">
        <f t="shared" si="181"/>
        <v>35655.93</v>
      </c>
      <c r="P1498" s="2" t="str">
        <f t="shared" si="182"/>
        <v>5125654 - GHENT UNIT 42013</v>
      </c>
    </row>
    <row r="1499" spans="1:16" x14ac:dyDescent="0.25">
      <c r="A1499" s="1" t="s">
        <v>5</v>
      </c>
      <c r="B1499" s="1" t="s">
        <v>55</v>
      </c>
      <c r="C1499" s="1" t="s">
        <v>11</v>
      </c>
      <c r="D1499" s="5" t="str">
        <f t="shared" si="176"/>
        <v>512</v>
      </c>
      <c r="E1499" s="1" t="s">
        <v>59</v>
      </c>
      <c r="F1499" s="1" t="s">
        <v>81</v>
      </c>
      <c r="I1499">
        <v>201309</v>
      </c>
      <c r="J1499" t="str">
        <f t="shared" si="177"/>
        <v>2013</v>
      </c>
      <c r="K1499" s="2">
        <v>124974.39999999999</v>
      </c>
      <c r="L1499">
        <f t="shared" si="178"/>
        <v>0</v>
      </c>
      <c r="M1499" s="2">
        <f t="shared" si="179"/>
        <v>124974.39999999999</v>
      </c>
      <c r="N1499">
        <f t="shared" si="180"/>
        <v>0</v>
      </c>
      <c r="O1499">
        <f t="shared" si="181"/>
        <v>124974.39999999999</v>
      </c>
      <c r="P1499" s="2" t="str">
        <f t="shared" si="182"/>
        <v>5125654 - GHENT UNIT 42013</v>
      </c>
    </row>
    <row r="1500" spans="1:16" x14ac:dyDescent="0.25">
      <c r="A1500" s="1" t="s">
        <v>5</v>
      </c>
      <c r="B1500" s="1" t="s">
        <v>55</v>
      </c>
      <c r="C1500" s="1" t="s">
        <v>11</v>
      </c>
      <c r="D1500" s="5" t="str">
        <f t="shared" si="176"/>
        <v>512</v>
      </c>
      <c r="E1500" s="1" t="s">
        <v>59</v>
      </c>
      <c r="F1500" s="1" t="s">
        <v>81</v>
      </c>
      <c r="I1500">
        <v>201310</v>
      </c>
      <c r="J1500" t="str">
        <f t="shared" si="177"/>
        <v>2013</v>
      </c>
      <c r="K1500" s="2">
        <v>447893.93</v>
      </c>
      <c r="L1500">
        <f t="shared" si="178"/>
        <v>0</v>
      </c>
      <c r="M1500" s="2">
        <f t="shared" si="179"/>
        <v>447893.93</v>
      </c>
      <c r="N1500">
        <f t="shared" si="180"/>
        <v>0</v>
      </c>
      <c r="O1500">
        <f t="shared" si="181"/>
        <v>447893.93</v>
      </c>
      <c r="P1500" s="2" t="str">
        <f t="shared" si="182"/>
        <v>5125654 - GHENT UNIT 42013</v>
      </c>
    </row>
    <row r="1501" spans="1:16" x14ac:dyDescent="0.25">
      <c r="A1501" s="1" t="s">
        <v>5</v>
      </c>
      <c r="B1501" s="1" t="s">
        <v>55</v>
      </c>
      <c r="C1501" s="1" t="s">
        <v>11</v>
      </c>
      <c r="D1501" s="5" t="str">
        <f t="shared" si="176"/>
        <v>512</v>
      </c>
      <c r="E1501" s="1" t="s">
        <v>59</v>
      </c>
      <c r="F1501" s="1" t="s">
        <v>81</v>
      </c>
      <c r="I1501">
        <v>201311</v>
      </c>
      <c r="J1501" t="str">
        <f t="shared" si="177"/>
        <v>2013</v>
      </c>
      <c r="K1501" s="2">
        <v>-51781.91</v>
      </c>
      <c r="L1501">
        <f t="shared" si="178"/>
        <v>0</v>
      </c>
      <c r="M1501" s="2">
        <f t="shared" si="179"/>
        <v>-51781.91</v>
      </c>
      <c r="N1501">
        <f t="shared" si="180"/>
        <v>0</v>
      </c>
      <c r="O1501">
        <f t="shared" si="181"/>
        <v>-51781.91</v>
      </c>
      <c r="P1501" s="2" t="str">
        <f t="shared" si="182"/>
        <v>5125654 - GHENT UNIT 42013</v>
      </c>
    </row>
    <row r="1502" spans="1:16" x14ac:dyDescent="0.25">
      <c r="A1502" s="1" t="s">
        <v>5</v>
      </c>
      <c r="B1502" s="1" t="s">
        <v>55</v>
      </c>
      <c r="C1502" s="1" t="s">
        <v>11</v>
      </c>
      <c r="D1502" s="5" t="str">
        <f t="shared" si="176"/>
        <v>512</v>
      </c>
      <c r="E1502" s="1" t="s">
        <v>59</v>
      </c>
      <c r="F1502" s="1" t="s">
        <v>81</v>
      </c>
      <c r="I1502">
        <v>201312</v>
      </c>
      <c r="J1502" t="str">
        <f t="shared" si="177"/>
        <v>2013</v>
      </c>
      <c r="K1502" s="2">
        <v>630.5</v>
      </c>
      <c r="L1502">
        <f t="shared" si="178"/>
        <v>0</v>
      </c>
      <c r="M1502" s="2">
        <f t="shared" si="179"/>
        <v>630.5</v>
      </c>
      <c r="N1502">
        <f t="shared" si="180"/>
        <v>0</v>
      </c>
      <c r="O1502">
        <f t="shared" si="181"/>
        <v>630.5</v>
      </c>
      <c r="P1502" s="2" t="str">
        <f t="shared" si="182"/>
        <v>5125654 - GHENT UNIT 42013</v>
      </c>
    </row>
    <row r="1503" spans="1:16" x14ac:dyDescent="0.25">
      <c r="A1503" s="1" t="s">
        <v>5</v>
      </c>
      <c r="B1503" s="1" t="s">
        <v>55</v>
      </c>
      <c r="C1503" s="1" t="s">
        <v>11</v>
      </c>
      <c r="D1503" s="5" t="str">
        <f t="shared" si="176"/>
        <v>512</v>
      </c>
      <c r="E1503" s="1" t="s">
        <v>59</v>
      </c>
      <c r="F1503" s="1" t="s">
        <v>81</v>
      </c>
      <c r="I1503">
        <v>201401</v>
      </c>
      <c r="J1503" t="str">
        <f t="shared" si="177"/>
        <v>2014</v>
      </c>
      <c r="K1503" s="2">
        <v>24198.97</v>
      </c>
      <c r="L1503">
        <f t="shared" si="178"/>
        <v>0</v>
      </c>
      <c r="M1503" s="2">
        <f t="shared" si="179"/>
        <v>24198.97</v>
      </c>
      <c r="N1503">
        <f t="shared" si="180"/>
        <v>0</v>
      </c>
      <c r="O1503">
        <f t="shared" si="181"/>
        <v>24198.97</v>
      </c>
      <c r="P1503" s="2" t="str">
        <f t="shared" si="182"/>
        <v>5125654 - GHENT UNIT 42014</v>
      </c>
    </row>
    <row r="1504" spans="1:16" x14ac:dyDescent="0.25">
      <c r="A1504" s="1" t="s">
        <v>5</v>
      </c>
      <c r="B1504" s="1" t="s">
        <v>55</v>
      </c>
      <c r="C1504" s="1" t="s">
        <v>11</v>
      </c>
      <c r="D1504" s="5" t="str">
        <f t="shared" si="176"/>
        <v>512</v>
      </c>
      <c r="E1504" s="1" t="s">
        <v>59</v>
      </c>
      <c r="F1504" s="1" t="s">
        <v>81</v>
      </c>
      <c r="I1504">
        <v>201403</v>
      </c>
      <c r="J1504" t="str">
        <f t="shared" si="177"/>
        <v>2014</v>
      </c>
      <c r="K1504" s="2">
        <v>0</v>
      </c>
      <c r="L1504">
        <f t="shared" si="178"/>
        <v>0</v>
      </c>
      <c r="M1504" s="2">
        <f t="shared" si="179"/>
        <v>0</v>
      </c>
      <c r="N1504">
        <f t="shared" si="180"/>
        <v>0</v>
      </c>
      <c r="O1504">
        <f t="shared" si="181"/>
        <v>0</v>
      </c>
      <c r="P1504" s="2" t="str">
        <f t="shared" si="182"/>
        <v>5125654 - GHENT UNIT 42014</v>
      </c>
    </row>
    <row r="1505" spans="1:16" x14ac:dyDescent="0.25">
      <c r="A1505" s="1" t="s">
        <v>5</v>
      </c>
      <c r="B1505" s="1" t="s">
        <v>55</v>
      </c>
      <c r="C1505" s="1" t="s">
        <v>11</v>
      </c>
      <c r="D1505" s="5" t="str">
        <f t="shared" si="176"/>
        <v>512</v>
      </c>
      <c r="E1505" s="1" t="s">
        <v>59</v>
      </c>
      <c r="F1505" s="1" t="s">
        <v>81</v>
      </c>
      <c r="I1505">
        <v>201404</v>
      </c>
      <c r="J1505" t="str">
        <f t="shared" si="177"/>
        <v>2014</v>
      </c>
      <c r="K1505" s="2">
        <v>80.010000000000005</v>
      </c>
      <c r="L1505">
        <f t="shared" si="178"/>
        <v>0</v>
      </c>
      <c r="M1505" s="2">
        <f t="shared" si="179"/>
        <v>80.010000000000005</v>
      </c>
      <c r="N1505">
        <f t="shared" si="180"/>
        <v>0</v>
      </c>
      <c r="O1505">
        <f t="shared" si="181"/>
        <v>80.010000000000005</v>
      </c>
      <c r="P1505" s="2" t="str">
        <f t="shared" si="182"/>
        <v>5125654 - GHENT UNIT 42014</v>
      </c>
    </row>
    <row r="1506" spans="1:16" x14ac:dyDescent="0.25">
      <c r="A1506" s="1" t="s">
        <v>5</v>
      </c>
      <c r="B1506" s="1" t="s">
        <v>55</v>
      </c>
      <c r="C1506" s="1" t="s">
        <v>11</v>
      </c>
      <c r="D1506" s="5" t="str">
        <f t="shared" si="176"/>
        <v>512</v>
      </c>
      <c r="E1506" s="1" t="s">
        <v>59</v>
      </c>
      <c r="F1506" s="1" t="s">
        <v>81</v>
      </c>
      <c r="I1506">
        <v>201405</v>
      </c>
      <c r="J1506" t="str">
        <f t="shared" si="177"/>
        <v>2014</v>
      </c>
      <c r="K1506" s="2">
        <v>67.58</v>
      </c>
      <c r="L1506">
        <f t="shared" si="178"/>
        <v>0</v>
      </c>
      <c r="M1506" s="2">
        <f t="shared" si="179"/>
        <v>67.58</v>
      </c>
      <c r="N1506">
        <f t="shared" si="180"/>
        <v>0</v>
      </c>
      <c r="O1506">
        <f t="shared" si="181"/>
        <v>67.58</v>
      </c>
      <c r="P1506" s="2" t="str">
        <f t="shared" si="182"/>
        <v>5125654 - GHENT UNIT 42014</v>
      </c>
    </row>
    <row r="1507" spans="1:16" x14ac:dyDescent="0.25">
      <c r="A1507" s="1" t="s">
        <v>5</v>
      </c>
      <c r="B1507" s="1" t="s">
        <v>55</v>
      </c>
      <c r="C1507" s="1" t="s">
        <v>11</v>
      </c>
      <c r="D1507" s="5" t="str">
        <f t="shared" si="176"/>
        <v>512</v>
      </c>
      <c r="E1507" s="1" t="s">
        <v>59</v>
      </c>
      <c r="F1507" s="1" t="s">
        <v>81</v>
      </c>
      <c r="I1507">
        <v>201408</v>
      </c>
      <c r="J1507" t="str">
        <f t="shared" si="177"/>
        <v>2014</v>
      </c>
      <c r="K1507" s="2">
        <v>190.49</v>
      </c>
      <c r="L1507">
        <f t="shared" si="178"/>
        <v>0</v>
      </c>
      <c r="M1507" s="2">
        <f t="shared" si="179"/>
        <v>190.49</v>
      </c>
      <c r="N1507">
        <f t="shared" si="180"/>
        <v>0</v>
      </c>
      <c r="O1507">
        <f t="shared" si="181"/>
        <v>190.49</v>
      </c>
      <c r="P1507" s="2" t="str">
        <f t="shared" si="182"/>
        <v>5125654 - GHENT UNIT 42014</v>
      </c>
    </row>
    <row r="1508" spans="1:16" x14ac:dyDescent="0.25">
      <c r="A1508" s="1" t="s">
        <v>5</v>
      </c>
      <c r="B1508" s="1" t="s">
        <v>55</v>
      </c>
      <c r="C1508" s="1" t="s">
        <v>11</v>
      </c>
      <c r="D1508" s="5" t="str">
        <f t="shared" si="176"/>
        <v>512</v>
      </c>
      <c r="E1508" s="1" t="s">
        <v>59</v>
      </c>
      <c r="F1508" s="1" t="s">
        <v>81</v>
      </c>
      <c r="I1508">
        <v>201409</v>
      </c>
      <c r="J1508" t="str">
        <f t="shared" si="177"/>
        <v>2014</v>
      </c>
      <c r="K1508" s="2">
        <v>240391.33</v>
      </c>
      <c r="L1508">
        <f t="shared" si="178"/>
        <v>0</v>
      </c>
      <c r="M1508" s="2">
        <f t="shared" si="179"/>
        <v>240391.33</v>
      </c>
      <c r="N1508">
        <f t="shared" si="180"/>
        <v>0</v>
      </c>
      <c r="O1508">
        <f t="shared" si="181"/>
        <v>240391.33</v>
      </c>
      <c r="P1508" s="2" t="str">
        <f t="shared" si="182"/>
        <v>5125654 - GHENT UNIT 42014</v>
      </c>
    </row>
    <row r="1509" spans="1:16" x14ac:dyDescent="0.25">
      <c r="A1509" s="1" t="s">
        <v>5</v>
      </c>
      <c r="B1509" s="1" t="s">
        <v>55</v>
      </c>
      <c r="C1509" s="1" t="s">
        <v>11</v>
      </c>
      <c r="D1509" s="5" t="str">
        <f t="shared" si="176"/>
        <v>512</v>
      </c>
      <c r="E1509" s="1" t="s">
        <v>59</v>
      </c>
      <c r="F1509" s="1" t="s">
        <v>81</v>
      </c>
      <c r="I1509">
        <v>201410</v>
      </c>
      <c r="J1509" t="str">
        <f t="shared" si="177"/>
        <v>2014</v>
      </c>
      <c r="K1509" s="2">
        <v>806013.97</v>
      </c>
      <c r="L1509">
        <f t="shared" si="178"/>
        <v>0</v>
      </c>
      <c r="M1509" s="2">
        <f t="shared" si="179"/>
        <v>806013.97</v>
      </c>
      <c r="N1509">
        <f t="shared" si="180"/>
        <v>0</v>
      </c>
      <c r="O1509">
        <f t="shared" si="181"/>
        <v>806013.97</v>
      </c>
      <c r="P1509" s="2" t="str">
        <f t="shared" si="182"/>
        <v>5125654 - GHENT UNIT 42014</v>
      </c>
    </row>
    <row r="1510" spans="1:16" x14ac:dyDescent="0.25">
      <c r="A1510" s="1" t="s">
        <v>5</v>
      </c>
      <c r="B1510" s="1" t="s">
        <v>55</v>
      </c>
      <c r="C1510" s="1" t="s">
        <v>11</v>
      </c>
      <c r="D1510" s="5" t="str">
        <f t="shared" si="176"/>
        <v>512</v>
      </c>
      <c r="E1510" s="1" t="s">
        <v>59</v>
      </c>
      <c r="F1510" s="1" t="s">
        <v>81</v>
      </c>
      <c r="I1510">
        <v>201411</v>
      </c>
      <c r="J1510" t="str">
        <f t="shared" si="177"/>
        <v>2014</v>
      </c>
      <c r="K1510" s="2">
        <v>1611414.08</v>
      </c>
      <c r="L1510">
        <f t="shared" si="178"/>
        <v>0</v>
      </c>
      <c r="M1510" s="2">
        <f t="shared" si="179"/>
        <v>1611414.08</v>
      </c>
      <c r="N1510">
        <f t="shared" si="180"/>
        <v>0</v>
      </c>
      <c r="O1510">
        <f t="shared" si="181"/>
        <v>1611414.08</v>
      </c>
      <c r="P1510" s="2" t="str">
        <f t="shared" si="182"/>
        <v>5125654 - GHENT UNIT 42014</v>
      </c>
    </row>
    <row r="1511" spans="1:16" x14ac:dyDescent="0.25">
      <c r="A1511" s="1" t="s">
        <v>5</v>
      </c>
      <c r="B1511" s="1" t="s">
        <v>55</v>
      </c>
      <c r="C1511" s="1" t="s">
        <v>11</v>
      </c>
      <c r="D1511" s="5" t="str">
        <f t="shared" si="176"/>
        <v>512</v>
      </c>
      <c r="E1511" s="1" t="s">
        <v>59</v>
      </c>
      <c r="F1511" s="1" t="s">
        <v>81</v>
      </c>
      <c r="I1511">
        <v>201412</v>
      </c>
      <c r="J1511" t="str">
        <f t="shared" si="177"/>
        <v>2014</v>
      </c>
      <c r="K1511" s="2">
        <v>457888.18</v>
      </c>
      <c r="L1511">
        <f t="shared" si="178"/>
        <v>0</v>
      </c>
      <c r="M1511" s="2">
        <f t="shared" si="179"/>
        <v>457888.18</v>
      </c>
      <c r="N1511">
        <f t="shared" si="180"/>
        <v>0</v>
      </c>
      <c r="O1511">
        <f t="shared" si="181"/>
        <v>457888.18</v>
      </c>
      <c r="P1511" s="2" t="str">
        <f t="shared" si="182"/>
        <v>5125654 - GHENT UNIT 42014</v>
      </c>
    </row>
    <row r="1512" spans="1:16" x14ac:dyDescent="0.25">
      <c r="A1512" s="1" t="s">
        <v>5</v>
      </c>
      <c r="B1512" s="1" t="s">
        <v>55</v>
      </c>
      <c r="C1512" s="1" t="s">
        <v>11</v>
      </c>
      <c r="D1512" s="5" t="str">
        <f t="shared" si="176"/>
        <v>512</v>
      </c>
      <c r="E1512" s="1" t="s">
        <v>59</v>
      </c>
      <c r="F1512" s="1" t="s">
        <v>81</v>
      </c>
      <c r="I1512">
        <v>201501</v>
      </c>
      <c r="J1512" t="str">
        <f t="shared" si="177"/>
        <v>2015</v>
      </c>
      <c r="K1512" s="2">
        <v>-120735</v>
      </c>
      <c r="L1512">
        <f t="shared" si="178"/>
        <v>0</v>
      </c>
      <c r="M1512" s="2">
        <f t="shared" si="179"/>
        <v>-120735</v>
      </c>
      <c r="N1512">
        <f t="shared" si="180"/>
        <v>0</v>
      </c>
      <c r="O1512">
        <f t="shared" si="181"/>
        <v>-120735</v>
      </c>
      <c r="P1512" s="2" t="str">
        <f t="shared" si="182"/>
        <v>5125654 - GHENT UNIT 42015</v>
      </c>
    </row>
    <row r="1513" spans="1:16" x14ac:dyDescent="0.25">
      <c r="A1513" s="1" t="s">
        <v>5</v>
      </c>
      <c r="B1513" s="1" t="s">
        <v>55</v>
      </c>
      <c r="C1513" s="1" t="s">
        <v>11</v>
      </c>
      <c r="D1513" s="5" t="str">
        <f t="shared" si="176"/>
        <v>512</v>
      </c>
      <c r="E1513" s="1" t="s">
        <v>59</v>
      </c>
      <c r="F1513" s="1" t="s">
        <v>81</v>
      </c>
      <c r="I1513">
        <v>201502</v>
      </c>
      <c r="J1513" t="str">
        <f t="shared" si="177"/>
        <v>2015</v>
      </c>
      <c r="K1513" s="2">
        <v>-12.57</v>
      </c>
      <c r="L1513">
        <f t="shared" si="178"/>
        <v>0</v>
      </c>
      <c r="M1513" s="2">
        <f t="shared" si="179"/>
        <v>-12.57</v>
      </c>
      <c r="N1513">
        <f t="shared" si="180"/>
        <v>0</v>
      </c>
      <c r="O1513">
        <f t="shared" si="181"/>
        <v>-12.57</v>
      </c>
      <c r="P1513" s="2" t="str">
        <f t="shared" si="182"/>
        <v>5125654 - GHENT UNIT 42015</v>
      </c>
    </row>
    <row r="1514" spans="1:16" x14ac:dyDescent="0.25">
      <c r="A1514" s="1" t="s">
        <v>5</v>
      </c>
      <c r="B1514" s="1" t="s">
        <v>55</v>
      </c>
      <c r="C1514" s="1" t="s">
        <v>11</v>
      </c>
      <c r="D1514" s="5" t="str">
        <f t="shared" si="176"/>
        <v>512</v>
      </c>
      <c r="E1514" s="1" t="s">
        <v>59</v>
      </c>
      <c r="F1514" s="1" t="s">
        <v>81</v>
      </c>
      <c r="I1514">
        <v>201503</v>
      </c>
      <c r="J1514" t="str">
        <f t="shared" si="177"/>
        <v>2015</v>
      </c>
      <c r="K1514" s="2">
        <v>-2416.2800000000002</v>
      </c>
      <c r="L1514">
        <f t="shared" si="178"/>
        <v>0</v>
      </c>
      <c r="M1514" s="2">
        <f t="shared" si="179"/>
        <v>-2416.2800000000002</v>
      </c>
      <c r="N1514">
        <f t="shared" si="180"/>
        <v>0</v>
      </c>
      <c r="O1514">
        <f t="shared" si="181"/>
        <v>-2416.2800000000002</v>
      </c>
      <c r="P1514" s="2" t="str">
        <f t="shared" si="182"/>
        <v>5125654 - GHENT UNIT 42015</v>
      </c>
    </row>
    <row r="1515" spans="1:16" x14ac:dyDescent="0.25">
      <c r="A1515" s="1" t="s">
        <v>5</v>
      </c>
      <c r="B1515" s="1" t="s">
        <v>55</v>
      </c>
      <c r="C1515" s="1" t="s">
        <v>11</v>
      </c>
      <c r="D1515" s="5" t="str">
        <f t="shared" si="176"/>
        <v>512</v>
      </c>
      <c r="E1515" s="1" t="s">
        <v>59</v>
      </c>
      <c r="F1515" s="1" t="s">
        <v>81</v>
      </c>
      <c r="I1515">
        <v>201504</v>
      </c>
      <c r="J1515" t="str">
        <f t="shared" si="177"/>
        <v>2015</v>
      </c>
      <c r="K1515" s="2">
        <v>9578.2199999999993</v>
      </c>
      <c r="L1515">
        <f t="shared" si="178"/>
        <v>0</v>
      </c>
      <c r="M1515" s="2">
        <f t="shared" si="179"/>
        <v>9578.2199999999993</v>
      </c>
      <c r="N1515">
        <f t="shared" si="180"/>
        <v>0</v>
      </c>
      <c r="O1515">
        <f t="shared" si="181"/>
        <v>9578.2199999999993</v>
      </c>
      <c r="P1515" s="2" t="str">
        <f t="shared" si="182"/>
        <v>5125654 - GHENT UNIT 42015</v>
      </c>
    </row>
    <row r="1516" spans="1:16" x14ac:dyDescent="0.25">
      <c r="A1516" s="1" t="s">
        <v>5</v>
      </c>
      <c r="B1516" s="1" t="s">
        <v>55</v>
      </c>
      <c r="C1516" s="1" t="s">
        <v>11</v>
      </c>
      <c r="D1516" s="5" t="str">
        <f t="shared" si="176"/>
        <v>512</v>
      </c>
      <c r="E1516" s="1" t="s">
        <v>59</v>
      </c>
      <c r="F1516" s="1" t="s">
        <v>81</v>
      </c>
      <c r="I1516">
        <v>201509</v>
      </c>
      <c r="J1516" t="str">
        <f t="shared" si="177"/>
        <v>2015</v>
      </c>
      <c r="K1516" s="2">
        <v>323.14</v>
      </c>
      <c r="L1516">
        <f t="shared" si="178"/>
        <v>0</v>
      </c>
      <c r="M1516" s="2">
        <f t="shared" si="179"/>
        <v>323.14</v>
      </c>
      <c r="N1516">
        <f t="shared" si="180"/>
        <v>0</v>
      </c>
      <c r="O1516">
        <f t="shared" si="181"/>
        <v>323.14</v>
      </c>
      <c r="P1516" s="2" t="str">
        <f t="shared" si="182"/>
        <v>5125654 - GHENT UNIT 42015</v>
      </c>
    </row>
    <row r="1517" spans="1:16" x14ac:dyDescent="0.25">
      <c r="A1517" s="1" t="s">
        <v>5</v>
      </c>
      <c r="B1517" s="1" t="s">
        <v>55</v>
      </c>
      <c r="C1517" s="1" t="s">
        <v>11</v>
      </c>
      <c r="D1517" s="5" t="str">
        <f t="shared" si="176"/>
        <v>512</v>
      </c>
      <c r="E1517" s="1" t="s">
        <v>59</v>
      </c>
      <c r="F1517" s="1" t="s">
        <v>81</v>
      </c>
      <c r="I1517">
        <v>201601</v>
      </c>
      <c r="J1517" t="str">
        <f t="shared" si="177"/>
        <v>2016</v>
      </c>
      <c r="K1517" s="2">
        <v>41433.99</v>
      </c>
      <c r="L1517">
        <f t="shared" si="178"/>
        <v>0</v>
      </c>
      <c r="M1517" s="2">
        <f t="shared" si="179"/>
        <v>41433.99</v>
      </c>
      <c r="N1517">
        <f t="shared" si="180"/>
        <v>0</v>
      </c>
      <c r="O1517">
        <f t="shared" si="181"/>
        <v>41433.99</v>
      </c>
      <c r="P1517" s="2" t="str">
        <f t="shared" si="182"/>
        <v>5125654 - GHENT UNIT 42016</v>
      </c>
    </row>
    <row r="1518" spans="1:16" x14ac:dyDescent="0.25">
      <c r="A1518" s="1" t="s">
        <v>5</v>
      </c>
      <c r="B1518" s="1" t="s">
        <v>55</v>
      </c>
      <c r="C1518" s="1" t="s">
        <v>11</v>
      </c>
      <c r="D1518" s="5" t="str">
        <f t="shared" si="176"/>
        <v>512</v>
      </c>
      <c r="E1518" s="1" t="s">
        <v>59</v>
      </c>
      <c r="F1518" s="1" t="s">
        <v>81</v>
      </c>
      <c r="I1518">
        <v>201602</v>
      </c>
      <c r="J1518" t="str">
        <f t="shared" si="177"/>
        <v>2016</v>
      </c>
      <c r="K1518" s="2">
        <v>45102.96</v>
      </c>
      <c r="L1518">
        <f t="shared" si="178"/>
        <v>0</v>
      </c>
      <c r="M1518" s="2">
        <f t="shared" si="179"/>
        <v>45102.96</v>
      </c>
      <c r="N1518">
        <f t="shared" si="180"/>
        <v>0</v>
      </c>
      <c r="O1518">
        <f t="shared" si="181"/>
        <v>45102.96</v>
      </c>
      <c r="P1518" s="2" t="str">
        <f t="shared" si="182"/>
        <v>5125654 - GHENT UNIT 42016</v>
      </c>
    </row>
    <row r="1519" spans="1:16" x14ac:dyDescent="0.25">
      <c r="A1519" s="1" t="s">
        <v>5</v>
      </c>
      <c r="B1519" s="1" t="s">
        <v>55</v>
      </c>
      <c r="C1519" s="1" t="s">
        <v>11</v>
      </c>
      <c r="D1519" s="5" t="str">
        <f t="shared" si="176"/>
        <v>512</v>
      </c>
      <c r="E1519" s="1" t="s">
        <v>59</v>
      </c>
      <c r="F1519" s="1" t="s">
        <v>81</v>
      </c>
      <c r="I1519">
        <v>201603</v>
      </c>
      <c r="J1519" t="str">
        <f t="shared" si="177"/>
        <v>2016</v>
      </c>
      <c r="K1519" s="2">
        <v>241227.38</v>
      </c>
      <c r="L1519">
        <f t="shared" si="178"/>
        <v>0</v>
      </c>
      <c r="M1519" s="2">
        <f t="shared" si="179"/>
        <v>241227.38</v>
      </c>
      <c r="N1519">
        <f t="shared" si="180"/>
        <v>0</v>
      </c>
      <c r="O1519">
        <f t="shared" si="181"/>
        <v>241227.38</v>
      </c>
      <c r="P1519" s="2" t="str">
        <f t="shared" si="182"/>
        <v>5125654 - GHENT UNIT 42016</v>
      </c>
    </row>
    <row r="1520" spans="1:16" x14ac:dyDescent="0.25">
      <c r="A1520" s="1" t="s">
        <v>5</v>
      </c>
      <c r="B1520" s="1" t="s">
        <v>55</v>
      </c>
      <c r="C1520" s="1" t="s">
        <v>11</v>
      </c>
      <c r="D1520" s="5" t="str">
        <f t="shared" si="176"/>
        <v>512</v>
      </c>
      <c r="E1520" s="1" t="s">
        <v>59</v>
      </c>
      <c r="F1520" s="1" t="s">
        <v>81</v>
      </c>
      <c r="I1520">
        <v>201604</v>
      </c>
      <c r="J1520" t="str">
        <f t="shared" si="177"/>
        <v>2016</v>
      </c>
      <c r="K1520" s="2">
        <v>1621925.99</v>
      </c>
      <c r="L1520">
        <f t="shared" si="178"/>
        <v>0</v>
      </c>
      <c r="M1520" s="2">
        <f t="shared" si="179"/>
        <v>1621925.99</v>
      </c>
      <c r="N1520">
        <f t="shared" si="180"/>
        <v>0</v>
      </c>
      <c r="O1520">
        <f t="shared" si="181"/>
        <v>1621925.99</v>
      </c>
      <c r="P1520" s="2" t="str">
        <f t="shared" si="182"/>
        <v>5125654 - GHENT UNIT 42016</v>
      </c>
    </row>
    <row r="1521" spans="1:16" x14ac:dyDescent="0.25">
      <c r="A1521" s="1" t="s">
        <v>5</v>
      </c>
      <c r="B1521" s="1" t="s">
        <v>55</v>
      </c>
      <c r="C1521" s="1" t="s">
        <v>11</v>
      </c>
      <c r="D1521" s="5" t="str">
        <f t="shared" si="176"/>
        <v>512</v>
      </c>
      <c r="E1521" s="1" t="s">
        <v>59</v>
      </c>
      <c r="F1521" s="1" t="s">
        <v>81</v>
      </c>
      <c r="I1521">
        <v>201605</v>
      </c>
      <c r="J1521" t="str">
        <f t="shared" si="177"/>
        <v>2016</v>
      </c>
      <c r="K1521" s="2">
        <v>-91752.08</v>
      </c>
      <c r="L1521">
        <f t="shared" si="178"/>
        <v>0</v>
      </c>
      <c r="M1521" s="2">
        <f t="shared" si="179"/>
        <v>-91752.08</v>
      </c>
      <c r="N1521">
        <f t="shared" si="180"/>
        <v>0</v>
      </c>
      <c r="O1521">
        <f t="shared" si="181"/>
        <v>-91752.08</v>
      </c>
      <c r="P1521" s="2" t="str">
        <f t="shared" si="182"/>
        <v>5125654 - GHENT UNIT 42016</v>
      </c>
    </row>
    <row r="1522" spans="1:16" x14ac:dyDescent="0.25">
      <c r="A1522" s="1" t="s">
        <v>5</v>
      </c>
      <c r="B1522" s="1" t="s">
        <v>55</v>
      </c>
      <c r="C1522" s="1" t="s">
        <v>11</v>
      </c>
      <c r="D1522" s="5" t="str">
        <f t="shared" si="176"/>
        <v>512</v>
      </c>
      <c r="E1522" s="1" t="s">
        <v>59</v>
      </c>
      <c r="F1522" s="1" t="s">
        <v>81</v>
      </c>
      <c r="I1522">
        <v>201606</v>
      </c>
      <c r="J1522" t="str">
        <f t="shared" si="177"/>
        <v>2016</v>
      </c>
      <c r="K1522" s="2">
        <v>70027.42</v>
      </c>
      <c r="L1522">
        <f t="shared" si="178"/>
        <v>0</v>
      </c>
      <c r="M1522" s="2">
        <f t="shared" si="179"/>
        <v>70027.42</v>
      </c>
      <c r="N1522">
        <f t="shared" si="180"/>
        <v>0</v>
      </c>
      <c r="O1522">
        <f t="shared" si="181"/>
        <v>70027.42</v>
      </c>
      <c r="P1522" s="2" t="str">
        <f t="shared" si="182"/>
        <v>5125654 - GHENT UNIT 42016</v>
      </c>
    </row>
    <row r="1523" spans="1:16" x14ac:dyDescent="0.25">
      <c r="A1523" s="1" t="s">
        <v>5</v>
      </c>
      <c r="B1523" s="1" t="s">
        <v>55</v>
      </c>
      <c r="C1523" s="1" t="s">
        <v>11</v>
      </c>
      <c r="D1523" s="5" t="str">
        <f t="shared" si="176"/>
        <v>512</v>
      </c>
      <c r="E1523" s="1" t="s">
        <v>59</v>
      </c>
      <c r="F1523" s="1" t="s">
        <v>81</v>
      </c>
      <c r="I1523">
        <v>201607</v>
      </c>
      <c r="J1523" t="str">
        <f t="shared" si="177"/>
        <v>2016</v>
      </c>
      <c r="K1523" s="2">
        <v>19809.88</v>
      </c>
      <c r="L1523">
        <f t="shared" si="178"/>
        <v>0</v>
      </c>
      <c r="M1523" s="2">
        <f t="shared" si="179"/>
        <v>19809.88</v>
      </c>
      <c r="N1523">
        <f t="shared" si="180"/>
        <v>0</v>
      </c>
      <c r="O1523">
        <f t="shared" si="181"/>
        <v>19809.88</v>
      </c>
      <c r="P1523" s="2" t="str">
        <f t="shared" si="182"/>
        <v>5125654 - GHENT UNIT 42016</v>
      </c>
    </row>
    <row r="1524" spans="1:16" x14ac:dyDescent="0.25">
      <c r="A1524" s="1" t="s">
        <v>5</v>
      </c>
      <c r="B1524" s="1" t="s">
        <v>55</v>
      </c>
      <c r="C1524" s="1" t="s">
        <v>11</v>
      </c>
      <c r="D1524" s="5" t="str">
        <f t="shared" si="176"/>
        <v>512</v>
      </c>
      <c r="E1524" s="1" t="s">
        <v>59</v>
      </c>
      <c r="F1524" s="1" t="s">
        <v>81</v>
      </c>
      <c r="I1524">
        <v>201610</v>
      </c>
      <c r="J1524" t="str">
        <f t="shared" si="177"/>
        <v>2016</v>
      </c>
      <c r="K1524" s="2">
        <v>-133379.63</v>
      </c>
      <c r="L1524">
        <f t="shared" si="178"/>
        <v>0</v>
      </c>
      <c r="M1524" s="2">
        <f t="shared" si="179"/>
        <v>-133379.63</v>
      </c>
      <c r="N1524">
        <f t="shared" si="180"/>
        <v>0</v>
      </c>
      <c r="O1524">
        <f t="shared" si="181"/>
        <v>-133379.63</v>
      </c>
      <c r="P1524" s="2" t="str">
        <f t="shared" si="182"/>
        <v>5125654 - GHENT UNIT 42016</v>
      </c>
    </row>
    <row r="1525" spans="1:16" x14ac:dyDescent="0.25">
      <c r="A1525" s="1" t="s">
        <v>5</v>
      </c>
      <c r="B1525" s="1" t="s">
        <v>55</v>
      </c>
      <c r="C1525" s="1" t="s">
        <v>11</v>
      </c>
      <c r="D1525" s="5" t="str">
        <f t="shared" si="176"/>
        <v>512</v>
      </c>
      <c r="E1525" s="1" t="s">
        <v>59</v>
      </c>
      <c r="F1525" s="1" t="s">
        <v>81</v>
      </c>
      <c r="I1525">
        <v>201611</v>
      </c>
      <c r="J1525" t="str">
        <f t="shared" si="177"/>
        <v>2016</v>
      </c>
      <c r="K1525" s="2">
        <v>1965.85</v>
      </c>
      <c r="L1525">
        <f t="shared" si="178"/>
        <v>0</v>
      </c>
      <c r="M1525" s="2">
        <f t="shared" si="179"/>
        <v>1965.85</v>
      </c>
      <c r="N1525">
        <f t="shared" si="180"/>
        <v>0</v>
      </c>
      <c r="O1525">
        <f t="shared" si="181"/>
        <v>1965.85</v>
      </c>
      <c r="P1525" s="2" t="str">
        <f t="shared" si="182"/>
        <v>5125654 - GHENT UNIT 42016</v>
      </c>
    </row>
    <row r="1526" spans="1:16" x14ac:dyDescent="0.25">
      <c r="A1526" s="1" t="s">
        <v>5</v>
      </c>
      <c r="B1526" s="1" t="s">
        <v>55</v>
      </c>
      <c r="C1526" s="1" t="s">
        <v>11</v>
      </c>
      <c r="D1526" s="5" t="str">
        <f t="shared" ref="D1526:D1589" si="183">LEFT(C1526,3)</f>
        <v>512</v>
      </c>
      <c r="E1526" s="1" t="s">
        <v>59</v>
      </c>
      <c r="F1526" s="1" t="s">
        <v>81</v>
      </c>
      <c r="I1526">
        <v>201612</v>
      </c>
      <c r="J1526" t="str">
        <f t="shared" ref="J1526:J1589" si="184">LEFT(I1526,4)</f>
        <v>2016</v>
      </c>
      <c r="K1526" s="2">
        <v>678.4</v>
      </c>
      <c r="L1526">
        <f t="shared" ref="L1526:L1589" si="185">IF(LEFT(E1526,4)="0311",(K1526*-0.25),IF(LEFT(E1526,4)="0321",(K1526*-0.25),0))</f>
        <v>0</v>
      </c>
      <c r="M1526" s="2">
        <f t="shared" ref="M1526:M1589" si="186">+K1526+L1526</f>
        <v>678.4</v>
      </c>
      <c r="N1526">
        <f t="shared" ref="N1526:N1589" si="187">IF(F1526="LGE",M1526,0)+IF(F1526="Joint",M1526*G1526,0)</f>
        <v>0</v>
      </c>
      <c r="O1526">
        <f t="shared" ref="O1526:O1589" si="188">IF(F1526="KU",M1526,0)+IF(F1526="Joint",M1526*H1526,0)</f>
        <v>678.4</v>
      </c>
      <c r="P1526" s="2" t="str">
        <f t="shared" ref="P1526:P1589" si="189">D1526&amp;E1526&amp;J1526</f>
        <v>5125654 - GHENT UNIT 42016</v>
      </c>
    </row>
    <row r="1527" spans="1:16" x14ac:dyDescent="0.25">
      <c r="A1527" s="1" t="s">
        <v>5</v>
      </c>
      <c r="B1527" s="1" t="s">
        <v>55</v>
      </c>
      <c r="C1527" s="1" t="s">
        <v>11</v>
      </c>
      <c r="D1527" s="5" t="str">
        <f t="shared" si="183"/>
        <v>512</v>
      </c>
      <c r="E1527" s="1" t="s">
        <v>60</v>
      </c>
      <c r="F1527" s="1" t="s">
        <v>81</v>
      </c>
      <c r="I1527">
        <v>201201</v>
      </c>
      <c r="J1527" t="str">
        <f t="shared" si="184"/>
        <v>2012</v>
      </c>
      <c r="K1527" s="2">
        <v>393.63</v>
      </c>
      <c r="L1527">
        <f t="shared" si="185"/>
        <v>0</v>
      </c>
      <c r="M1527" s="2">
        <f t="shared" si="186"/>
        <v>393.63</v>
      </c>
      <c r="N1527">
        <f t="shared" si="187"/>
        <v>0</v>
      </c>
      <c r="O1527">
        <f t="shared" si="188"/>
        <v>393.63</v>
      </c>
      <c r="P1527" s="2" t="str">
        <f t="shared" si="189"/>
        <v>5125655 - GHENT UNITS 1 &amp; 22012</v>
      </c>
    </row>
    <row r="1528" spans="1:16" x14ac:dyDescent="0.25">
      <c r="A1528" s="1" t="s">
        <v>5</v>
      </c>
      <c r="B1528" s="1" t="s">
        <v>55</v>
      </c>
      <c r="C1528" s="1" t="s">
        <v>11</v>
      </c>
      <c r="D1528" s="5" t="str">
        <f t="shared" si="183"/>
        <v>512</v>
      </c>
      <c r="E1528" s="1" t="s">
        <v>60</v>
      </c>
      <c r="F1528" s="1" t="s">
        <v>81</v>
      </c>
      <c r="I1528">
        <v>201202</v>
      </c>
      <c r="J1528" t="str">
        <f t="shared" si="184"/>
        <v>2012</v>
      </c>
      <c r="K1528" s="2">
        <v>1478.19</v>
      </c>
      <c r="L1528">
        <f t="shared" si="185"/>
        <v>0</v>
      </c>
      <c r="M1528" s="2">
        <f t="shared" si="186"/>
        <v>1478.19</v>
      </c>
      <c r="N1528">
        <f t="shared" si="187"/>
        <v>0</v>
      </c>
      <c r="O1528">
        <f t="shared" si="188"/>
        <v>1478.19</v>
      </c>
      <c r="P1528" s="2" t="str">
        <f t="shared" si="189"/>
        <v>5125655 - GHENT UNITS 1 &amp; 22012</v>
      </c>
    </row>
    <row r="1529" spans="1:16" x14ac:dyDescent="0.25">
      <c r="A1529" s="1" t="s">
        <v>5</v>
      </c>
      <c r="B1529" s="1" t="s">
        <v>55</v>
      </c>
      <c r="C1529" s="1" t="s">
        <v>11</v>
      </c>
      <c r="D1529" s="5" t="str">
        <f t="shared" si="183"/>
        <v>512</v>
      </c>
      <c r="E1529" s="1" t="s">
        <v>60</v>
      </c>
      <c r="F1529" s="1" t="s">
        <v>81</v>
      </c>
      <c r="I1529">
        <v>201203</v>
      </c>
      <c r="J1529" t="str">
        <f t="shared" si="184"/>
        <v>2012</v>
      </c>
      <c r="K1529" s="2">
        <v>9571.23</v>
      </c>
      <c r="L1529">
        <f t="shared" si="185"/>
        <v>0</v>
      </c>
      <c r="M1529" s="2">
        <f t="shared" si="186"/>
        <v>9571.23</v>
      </c>
      <c r="N1529">
        <f t="shared" si="187"/>
        <v>0</v>
      </c>
      <c r="O1529">
        <f t="shared" si="188"/>
        <v>9571.23</v>
      </c>
      <c r="P1529" s="2" t="str">
        <f t="shared" si="189"/>
        <v>5125655 - GHENT UNITS 1 &amp; 22012</v>
      </c>
    </row>
    <row r="1530" spans="1:16" x14ac:dyDescent="0.25">
      <c r="A1530" s="1" t="s">
        <v>5</v>
      </c>
      <c r="B1530" s="1" t="s">
        <v>55</v>
      </c>
      <c r="C1530" s="1" t="s">
        <v>11</v>
      </c>
      <c r="D1530" s="5" t="str">
        <f t="shared" si="183"/>
        <v>512</v>
      </c>
      <c r="E1530" s="1" t="s">
        <v>60</v>
      </c>
      <c r="F1530" s="1" t="s">
        <v>81</v>
      </c>
      <c r="I1530">
        <v>201204</v>
      </c>
      <c r="J1530" t="str">
        <f t="shared" si="184"/>
        <v>2012</v>
      </c>
      <c r="K1530" s="2">
        <v>79407.31</v>
      </c>
      <c r="L1530">
        <f t="shared" si="185"/>
        <v>0</v>
      </c>
      <c r="M1530" s="2">
        <f t="shared" si="186"/>
        <v>79407.31</v>
      </c>
      <c r="N1530">
        <f t="shared" si="187"/>
        <v>0</v>
      </c>
      <c r="O1530">
        <f t="shared" si="188"/>
        <v>79407.31</v>
      </c>
      <c r="P1530" s="2" t="str">
        <f t="shared" si="189"/>
        <v>5125655 - GHENT UNITS 1 &amp; 22012</v>
      </c>
    </row>
    <row r="1531" spans="1:16" x14ac:dyDescent="0.25">
      <c r="A1531" s="1" t="s">
        <v>5</v>
      </c>
      <c r="B1531" s="1" t="s">
        <v>55</v>
      </c>
      <c r="C1531" s="1" t="s">
        <v>11</v>
      </c>
      <c r="D1531" s="5" t="str">
        <f t="shared" si="183"/>
        <v>512</v>
      </c>
      <c r="E1531" s="1" t="s">
        <v>60</v>
      </c>
      <c r="F1531" s="1" t="s">
        <v>81</v>
      </c>
      <c r="I1531">
        <v>201205</v>
      </c>
      <c r="J1531" t="str">
        <f t="shared" si="184"/>
        <v>2012</v>
      </c>
      <c r="K1531" s="2">
        <v>13200.41</v>
      </c>
      <c r="L1531">
        <f t="shared" si="185"/>
        <v>0</v>
      </c>
      <c r="M1531" s="2">
        <f t="shared" si="186"/>
        <v>13200.41</v>
      </c>
      <c r="N1531">
        <f t="shared" si="187"/>
        <v>0</v>
      </c>
      <c r="O1531">
        <f t="shared" si="188"/>
        <v>13200.41</v>
      </c>
      <c r="P1531" s="2" t="str">
        <f t="shared" si="189"/>
        <v>5125655 - GHENT UNITS 1 &amp; 22012</v>
      </c>
    </row>
    <row r="1532" spans="1:16" x14ac:dyDescent="0.25">
      <c r="A1532" s="1" t="s">
        <v>5</v>
      </c>
      <c r="B1532" s="1" t="s">
        <v>55</v>
      </c>
      <c r="C1532" s="1" t="s">
        <v>11</v>
      </c>
      <c r="D1532" s="5" t="str">
        <f t="shared" si="183"/>
        <v>512</v>
      </c>
      <c r="E1532" s="1" t="s">
        <v>60</v>
      </c>
      <c r="F1532" s="1" t="s">
        <v>81</v>
      </c>
      <c r="I1532">
        <v>201206</v>
      </c>
      <c r="J1532" t="str">
        <f t="shared" si="184"/>
        <v>2012</v>
      </c>
      <c r="K1532" s="2">
        <v>-10.73</v>
      </c>
      <c r="L1532">
        <f t="shared" si="185"/>
        <v>0</v>
      </c>
      <c r="M1532" s="2">
        <f t="shared" si="186"/>
        <v>-10.73</v>
      </c>
      <c r="N1532">
        <f t="shared" si="187"/>
        <v>0</v>
      </c>
      <c r="O1532">
        <f t="shared" si="188"/>
        <v>-10.73</v>
      </c>
      <c r="P1532" s="2" t="str">
        <f t="shared" si="189"/>
        <v>5125655 - GHENT UNITS 1 &amp; 22012</v>
      </c>
    </row>
    <row r="1533" spans="1:16" x14ac:dyDescent="0.25">
      <c r="A1533" s="1" t="s">
        <v>5</v>
      </c>
      <c r="B1533" s="1" t="s">
        <v>55</v>
      </c>
      <c r="C1533" s="1" t="s">
        <v>11</v>
      </c>
      <c r="D1533" s="5" t="str">
        <f t="shared" si="183"/>
        <v>512</v>
      </c>
      <c r="E1533" s="1" t="s">
        <v>60</v>
      </c>
      <c r="F1533" s="1" t="s">
        <v>81</v>
      </c>
      <c r="I1533">
        <v>201207</v>
      </c>
      <c r="J1533" t="str">
        <f t="shared" si="184"/>
        <v>2012</v>
      </c>
      <c r="K1533" s="2">
        <v>1771.61</v>
      </c>
      <c r="L1533">
        <f t="shared" si="185"/>
        <v>0</v>
      </c>
      <c r="M1533" s="2">
        <f t="shared" si="186"/>
        <v>1771.61</v>
      </c>
      <c r="N1533">
        <f t="shared" si="187"/>
        <v>0</v>
      </c>
      <c r="O1533">
        <f t="shared" si="188"/>
        <v>1771.61</v>
      </c>
      <c r="P1533" s="2" t="str">
        <f t="shared" si="189"/>
        <v>5125655 - GHENT UNITS 1 &amp; 22012</v>
      </c>
    </row>
    <row r="1534" spans="1:16" x14ac:dyDescent="0.25">
      <c r="A1534" s="1" t="s">
        <v>5</v>
      </c>
      <c r="B1534" s="1" t="s">
        <v>55</v>
      </c>
      <c r="C1534" s="1" t="s">
        <v>11</v>
      </c>
      <c r="D1534" s="5" t="str">
        <f t="shared" si="183"/>
        <v>512</v>
      </c>
      <c r="E1534" s="1" t="s">
        <v>60</v>
      </c>
      <c r="F1534" s="1" t="s">
        <v>81</v>
      </c>
      <c r="I1534">
        <v>201303</v>
      </c>
      <c r="J1534" t="str">
        <f t="shared" si="184"/>
        <v>2013</v>
      </c>
      <c r="K1534" s="2">
        <v>292.72000000000003</v>
      </c>
      <c r="L1534">
        <f t="shared" si="185"/>
        <v>0</v>
      </c>
      <c r="M1534" s="2">
        <f t="shared" si="186"/>
        <v>292.72000000000003</v>
      </c>
      <c r="N1534">
        <f t="shared" si="187"/>
        <v>0</v>
      </c>
      <c r="O1534">
        <f t="shared" si="188"/>
        <v>292.72000000000003</v>
      </c>
      <c r="P1534" s="2" t="str">
        <f t="shared" si="189"/>
        <v>5125655 - GHENT UNITS 1 &amp; 22013</v>
      </c>
    </row>
    <row r="1535" spans="1:16" x14ac:dyDescent="0.25">
      <c r="A1535" s="1" t="s">
        <v>5</v>
      </c>
      <c r="B1535" s="1" t="s">
        <v>55</v>
      </c>
      <c r="C1535" s="1" t="s">
        <v>11</v>
      </c>
      <c r="D1535" s="5" t="str">
        <f t="shared" si="183"/>
        <v>512</v>
      </c>
      <c r="E1535" s="1" t="s">
        <v>60</v>
      </c>
      <c r="F1535" s="1" t="s">
        <v>81</v>
      </c>
      <c r="I1535">
        <v>201304</v>
      </c>
      <c r="J1535" t="str">
        <f t="shared" si="184"/>
        <v>2013</v>
      </c>
      <c r="K1535" s="2">
        <v>20823.919999999998</v>
      </c>
      <c r="L1535">
        <f t="shared" si="185"/>
        <v>0</v>
      </c>
      <c r="M1535" s="2">
        <f t="shared" si="186"/>
        <v>20823.919999999998</v>
      </c>
      <c r="N1535">
        <f t="shared" si="187"/>
        <v>0</v>
      </c>
      <c r="O1535">
        <f t="shared" si="188"/>
        <v>20823.919999999998</v>
      </c>
      <c r="P1535" s="2" t="str">
        <f t="shared" si="189"/>
        <v>5125655 - GHENT UNITS 1 &amp; 22013</v>
      </c>
    </row>
    <row r="1536" spans="1:16" x14ac:dyDescent="0.25">
      <c r="A1536" s="1" t="s">
        <v>5</v>
      </c>
      <c r="B1536" s="1" t="s">
        <v>55</v>
      </c>
      <c r="C1536" s="1" t="s">
        <v>11</v>
      </c>
      <c r="D1536" s="5" t="str">
        <f t="shared" si="183"/>
        <v>512</v>
      </c>
      <c r="E1536" s="1" t="s">
        <v>60</v>
      </c>
      <c r="F1536" s="1" t="s">
        <v>81</v>
      </c>
      <c r="I1536">
        <v>201305</v>
      </c>
      <c r="J1536" t="str">
        <f t="shared" si="184"/>
        <v>2013</v>
      </c>
      <c r="K1536" s="2">
        <v>-11145.14</v>
      </c>
      <c r="L1536">
        <f t="shared" si="185"/>
        <v>0</v>
      </c>
      <c r="M1536" s="2">
        <f t="shared" si="186"/>
        <v>-11145.14</v>
      </c>
      <c r="N1536">
        <f t="shared" si="187"/>
        <v>0</v>
      </c>
      <c r="O1536">
        <f t="shared" si="188"/>
        <v>-11145.14</v>
      </c>
      <c r="P1536" s="2" t="str">
        <f t="shared" si="189"/>
        <v>5125655 - GHENT UNITS 1 &amp; 22013</v>
      </c>
    </row>
    <row r="1537" spans="1:16" x14ac:dyDescent="0.25">
      <c r="A1537" s="1" t="s">
        <v>5</v>
      </c>
      <c r="B1537" s="1" t="s">
        <v>55</v>
      </c>
      <c r="C1537" s="1" t="s">
        <v>11</v>
      </c>
      <c r="D1537" s="5" t="str">
        <f t="shared" si="183"/>
        <v>512</v>
      </c>
      <c r="E1537" s="1" t="s">
        <v>60</v>
      </c>
      <c r="F1537" s="1" t="s">
        <v>81</v>
      </c>
      <c r="I1537">
        <v>201306</v>
      </c>
      <c r="J1537" t="str">
        <f t="shared" si="184"/>
        <v>2013</v>
      </c>
      <c r="K1537" s="2">
        <v>13337.63</v>
      </c>
      <c r="L1537">
        <f t="shared" si="185"/>
        <v>0</v>
      </c>
      <c r="M1537" s="2">
        <f t="shared" si="186"/>
        <v>13337.63</v>
      </c>
      <c r="N1537">
        <f t="shared" si="187"/>
        <v>0</v>
      </c>
      <c r="O1537">
        <f t="shared" si="188"/>
        <v>13337.63</v>
      </c>
      <c r="P1537" s="2" t="str">
        <f t="shared" si="189"/>
        <v>5125655 - GHENT UNITS 1 &amp; 22013</v>
      </c>
    </row>
    <row r="1538" spans="1:16" x14ac:dyDescent="0.25">
      <c r="A1538" s="1" t="s">
        <v>5</v>
      </c>
      <c r="B1538" s="1" t="s">
        <v>55</v>
      </c>
      <c r="C1538" s="1" t="s">
        <v>11</v>
      </c>
      <c r="D1538" s="5" t="str">
        <f t="shared" si="183"/>
        <v>512</v>
      </c>
      <c r="E1538" s="1" t="s">
        <v>60</v>
      </c>
      <c r="F1538" s="1" t="s">
        <v>81</v>
      </c>
      <c r="I1538">
        <v>201402</v>
      </c>
      <c r="J1538" t="str">
        <f t="shared" si="184"/>
        <v>2014</v>
      </c>
      <c r="K1538" s="2">
        <v>322.64999999999998</v>
      </c>
      <c r="L1538">
        <f t="shared" si="185"/>
        <v>0</v>
      </c>
      <c r="M1538" s="2">
        <f t="shared" si="186"/>
        <v>322.64999999999998</v>
      </c>
      <c r="N1538">
        <f t="shared" si="187"/>
        <v>0</v>
      </c>
      <c r="O1538">
        <f t="shared" si="188"/>
        <v>322.64999999999998</v>
      </c>
      <c r="P1538" s="2" t="str">
        <f t="shared" si="189"/>
        <v>5125655 - GHENT UNITS 1 &amp; 22014</v>
      </c>
    </row>
    <row r="1539" spans="1:16" x14ac:dyDescent="0.25">
      <c r="A1539" s="1" t="s">
        <v>5</v>
      </c>
      <c r="B1539" s="1" t="s">
        <v>55</v>
      </c>
      <c r="C1539" s="1" t="s">
        <v>11</v>
      </c>
      <c r="D1539" s="5" t="str">
        <f t="shared" si="183"/>
        <v>512</v>
      </c>
      <c r="E1539" s="1" t="s">
        <v>60</v>
      </c>
      <c r="F1539" s="1" t="s">
        <v>81</v>
      </c>
      <c r="I1539">
        <v>201403</v>
      </c>
      <c r="J1539" t="str">
        <f t="shared" si="184"/>
        <v>2014</v>
      </c>
      <c r="K1539" s="2">
        <v>1373.22</v>
      </c>
      <c r="L1539">
        <f t="shared" si="185"/>
        <v>0</v>
      </c>
      <c r="M1539" s="2">
        <f t="shared" si="186"/>
        <v>1373.22</v>
      </c>
      <c r="N1539">
        <f t="shared" si="187"/>
        <v>0</v>
      </c>
      <c r="O1539">
        <f t="shared" si="188"/>
        <v>1373.22</v>
      </c>
      <c r="P1539" s="2" t="str">
        <f t="shared" si="189"/>
        <v>5125655 - GHENT UNITS 1 &amp; 22014</v>
      </c>
    </row>
    <row r="1540" spans="1:16" x14ac:dyDescent="0.25">
      <c r="A1540" s="1" t="s">
        <v>5</v>
      </c>
      <c r="B1540" s="1" t="s">
        <v>55</v>
      </c>
      <c r="C1540" s="1" t="s">
        <v>11</v>
      </c>
      <c r="D1540" s="5" t="str">
        <f t="shared" si="183"/>
        <v>512</v>
      </c>
      <c r="E1540" s="1" t="s">
        <v>60</v>
      </c>
      <c r="F1540" s="1" t="s">
        <v>81</v>
      </c>
      <c r="I1540">
        <v>201404</v>
      </c>
      <c r="J1540" t="str">
        <f t="shared" si="184"/>
        <v>2014</v>
      </c>
      <c r="K1540" s="2">
        <v>8343.48</v>
      </c>
      <c r="L1540">
        <f t="shared" si="185"/>
        <v>0</v>
      </c>
      <c r="M1540" s="2">
        <f t="shared" si="186"/>
        <v>8343.48</v>
      </c>
      <c r="N1540">
        <f t="shared" si="187"/>
        <v>0</v>
      </c>
      <c r="O1540">
        <f t="shared" si="188"/>
        <v>8343.48</v>
      </c>
      <c r="P1540" s="2" t="str">
        <f t="shared" si="189"/>
        <v>5125655 - GHENT UNITS 1 &amp; 22014</v>
      </c>
    </row>
    <row r="1541" spans="1:16" x14ac:dyDescent="0.25">
      <c r="A1541" s="1" t="s">
        <v>5</v>
      </c>
      <c r="B1541" s="1" t="s">
        <v>55</v>
      </c>
      <c r="C1541" s="1" t="s">
        <v>11</v>
      </c>
      <c r="D1541" s="5" t="str">
        <f t="shared" si="183"/>
        <v>512</v>
      </c>
      <c r="E1541" s="1" t="s">
        <v>60</v>
      </c>
      <c r="F1541" s="1" t="s">
        <v>81</v>
      </c>
      <c r="I1541">
        <v>201505</v>
      </c>
      <c r="J1541" t="str">
        <f t="shared" si="184"/>
        <v>2015</v>
      </c>
      <c r="K1541" s="2">
        <v>1123.28</v>
      </c>
      <c r="L1541">
        <f t="shared" si="185"/>
        <v>0</v>
      </c>
      <c r="M1541" s="2">
        <f t="shared" si="186"/>
        <v>1123.28</v>
      </c>
      <c r="N1541">
        <f t="shared" si="187"/>
        <v>0</v>
      </c>
      <c r="O1541">
        <f t="shared" si="188"/>
        <v>1123.28</v>
      </c>
      <c r="P1541" s="2" t="str">
        <f t="shared" si="189"/>
        <v>5125655 - GHENT UNITS 1 &amp; 22015</v>
      </c>
    </row>
    <row r="1542" spans="1:16" x14ac:dyDescent="0.25">
      <c r="A1542" s="1" t="s">
        <v>5</v>
      </c>
      <c r="B1542" s="1" t="s">
        <v>55</v>
      </c>
      <c r="C1542" s="1" t="s">
        <v>11</v>
      </c>
      <c r="D1542" s="5" t="str">
        <f t="shared" si="183"/>
        <v>512</v>
      </c>
      <c r="E1542" s="1" t="s">
        <v>61</v>
      </c>
      <c r="F1542" s="1" t="s">
        <v>81</v>
      </c>
      <c r="I1542">
        <v>201203</v>
      </c>
      <c r="J1542" t="str">
        <f t="shared" si="184"/>
        <v>2012</v>
      </c>
      <c r="K1542" s="2">
        <v>467.3</v>
      </c>
      <c r="L1542">
        <f t="shared" si="185"/>
        <v>0</v>
      </c>
      <c r="M1542" s="2">
        <f t="shared" si="186"/>
        <v>467.3</v>
      </c>
      <c r="N1542">
        <f t="shared" si="187"/>
        <v>0</v>
      </c>
      <c r="O1542">
        <f t="shared" si="188"/>
        <v>467.3</v>
      </c>
      <c r="P1542" s="2" t="str">
        <f t="shared" si="189"/>
        <v>5125656 - GHENT UNITS 3 &amp; 42012</v>
      </c>
    </row>
    <row r="1543" spans="1:16" x14ac:dyDescent="0.25">
      <c r="A1543" s="1" t="s">
        <v>5</v>
      </c>
      <c r="B1543" s="1" t="s">
        <v>55</v>
      </c>
      <c r="C1543" s="1" t="s">
        <v>11</v>
      </c>
      <c r="D1543" s="5" t="str">
        <f t="shared" si="183"/>
        <v>512</v>
      </c>
      <c r="E1543" s="1" t="s">
        <v>61</v>
      </c>
      <c r="F1543" s="1" t="s">
        <v>81</v>
      </c>
      <c r="I1543">
        <v>201210</v>
      </c>
      <c r="J1543" t="str">
        <f t="shared" si="184"/>
        <v>2012</v>
      </c>
      <c r="K1543" s="2">
        <v>19517.009999999998</v>
      </c>
      <c r="L1543">
        <f t="shared" si="185"/>
        <v>0</v>
      </c>
      <c r="M1543" s="2">
        <f t="shared" si="186"/>
        <v>19517.009999999998</v>
      </c>
      <c r="N1543">
        <f t="shared" si="187"/>
        <v>0</v>
      </c>
      <c r="O1543">
        <f t="shared" si="188"/>
        <v>19517.009999999998</v>
      </c>
      <c r="P1543" s="2" t="str">
        <f t="shared" si="189"/>
        <v>5125656 - GHENT UNITS 3 &amp; 42012</v>
      </c>
    </row>
    <row r="1544" spans="1:16" x14ac:dyDescent="0.25">
      <c r="A1544" s="1" t="s">
        <v>5</v>
      </c>
      <c r="B1544" s="1" t="s">
        <v>55</v>
      </c>
      <c r="C1544" s="1" t="s">
        <v>11</v>
      </c>
      <c r="D1544" s="5" t="str">
        <f t="shared" si="183"/>
        <v>512</v>
      </c>
      <c r="E1544" s="1" t="s">
        <v>61</v>
      </c>
      <c r="F1544" s="1" t="s">
        <v>81</v>
      </c>
      <c r="I1544">
        <v>201211</v>
      </c>
      <c r="J1544" t="str">
        <f t="shared" si="184"/>
        <v>2012</v>
      </c>
      <c r="K1544" s="2">
        <v>7226.62</v>
      </c>
      <c r="L1544">
        <f t="shared" si="185"/>
        <v>0</v>
      </c>
      <c r="M1544" s="2">
        <f t="shared" si="186"/>
        <v>7226.62</v>
      </c>
      <c r="N1544">
        <f t="shared" si="187"/>
        <v>0</v>
      </c>
      <c r="O1544">
        <f t="shared" si="188"/>
        <v>7226.62</v>
      </c>
      <c r="P1544" s="2" t="str">
        <f t="shared" si="189"/>
        <v>5125656 - GHENT UNITS 3 &amp; 42012</v>
      </c>
    </row>
    <row r="1545" spans="1:16" x14ac:dyDescent="0.25">
      <c r="A1545" s="1" t="s">
        <v>5</v>
      </c>
      <c r="B1545" s="1" t="s">
        <v>55</v>
      </c>
      <c r="C1545" s="1" t="s">
        <v>11</v>
      </c>
      <c r="D1545" s="5" t="str">
        <f t="shared" si="183"/>
        <v>512</v>
      </c>
      <c r="E1545" s="1" t="s">
        <v>61</v>
      </c>
      <c r="F1545" s="1" t="s">
        <v>81</v>
      </c>
      <c r="I1545">
        <v>201309</v>
      </c>
      <c r="J1545" t="str">
        <f t="shared" si="184"/>
        <v>2013</v>
      </c>
      <c r="K1545" s="2">
        <v>656.71</v>
      </c>
      <c r="L1545">
        <f t="shared" si="185"/>
        <v>0</v>
      </c>
      <c r="M1545" s="2">
        <f t="shared" si="186"/>
        <v>656.71</v>
      </c>
      <c r="N1545">
        <f t="shared" si="187"/>
        <v>0</v>
      </c>
      <c r="O1545">
        <f t="shared" si="188"/>
        <v>656.71</v>
      </c>
      <c r="P1545" s="2" t="str">
        <f t="shared" si="189"/>
        <v>5125656 - GHENT UNITS 3 &amp; 42013</v>
      </c>
    </row>
    <row r="1546" spans="1:16" x14ac:dyDescent="0.25">
      <c r="A1546" s="1" t="s">
        <v>5</v>
      </c>
      <c r="B1546" s="1" t="s">
        <v>55</v>
      </c>
      <c r="C1546" s="1" t="s">
        <v>11</v>
      </c>
      <c r="D1546" s="5" t="str">
        <f t="shared" si="183"/>
        <v>512</v>
      </c>
      <c r="E1546" s="1" t="s">
        <v>61</v>
      </c>
      <c r="F1546" s="1" t="s">
        <v>81</v>
      </c>
      <c r="I1546">
        <v>201311</v>
      </c>
      <c r="J1546" t="str">
        <f t="shared" si="184"/>
        <v>2013</v>
      </c>
      <c r="K1546" s="2">
        <v>1301.49</v>
      </c>
      <c r="L1546">
        <f t="shared" si="185"/>
        <v>0</v>
      </c>
      <c r="M1546" s="2">
        <f t="shared" si="186"/>
        <v>1301.49</v>
      </c>
      <c r="N1546">
        <f t="shared" si="187"/>
        <v>0</v>
      </c>
      <c r="O1546">
        <f t="shared" si="188"/>
        <v>1301.49</v>
      </c>
      <c r="P1546" s="2" t="str">
        <f t="shared" si="189"/>
        <v>5125656 - GHENT UNITS 3 &amp; 42013</v>
      </c>
    </row>
    <row r="1547" spans="1:16" x14ac:dyDescent="0.25">
      <c r="A1547" s="1" t="s">
        <v>5</v>
      </c>
      <c r="B1547" s="1" t="s">
        <v>55</v>
      </c>
      <c r="C1547" s="1" t="s">
        <v>11</v>
      </c>
      <c r="D1547" s="5" t="str">
        <f t="shared" si="183"/>
        <v>512</v>
      </c>
      <c r="E1547" s="1" t="s">
        <v>61</v>
      </c>
      <c r="F1547" s="1" t="s">
        <v>81</v>
      </c>
      <c r="I1547">
        <v>201404</v>
      </c>
      <c r="J1547" t="str">
        <f t="shared" si="184"/>
        <v>2014</v>
      </c>
      <c r="K1547" s="2">
        <v>2213.16</v>
      </c>
      <c r="L1547">
        <f t="shared" si="185"/>
        <v>0</v>
      </c>
      <c r="M1547" s="2">
        <f t="shared" si="186"/>
        <v>2213.16</v>
      </c>
      <c r="N1547">
        <f t="shared" si="187"/>
        <v>0</v>
      </c>
      <c r="O1547">
        <f t="shared" si="188"/>
        <v>2213.16</v>
      </c>
      <c r="P1547" s="2" t="str">
        <f t="shared" si="189"/>
        <v>5125656 - GHENT UNITS 3 &amp; 42014</v>
      </c>
    </row>
    <row r="1548" spans="1:16" x14ac:dyDescent="0.25">
      <c r="A1548" s="1" t="s">
        <v>5</v>
      </c>
      <c r="B1548" s="1" t="s">
        <v>55</v>
      </c>
      <c r="C1548" s="1" t="s">
        <v>11</v>
      </c>
      <c r="D1548" s="5" t="str">
        <f t="shared" si="183"/>
        <v>512</v>
      </c>
      <c r="E1548" s="1" t="s">
        <v>62</v>
      </c>
      <c r="F1548" s="1" t="s">
        <v>81</v>
      </c>
      <c r="I1548">
        <v>201202</v>
      </c>
      <c r="J1548" t="str">
        <f t="shared" si="184"/>
        <v>2012</v>
      </c>
      <c r="K1548" s="2">
        <v>14342.69</v>
      </c>
      <c r="L1548" s="2">
        <f t="shared" ref="L1548:L1556" si="190">-K1548</f>
        <v>-14342.69</v>
      </c>
      <c r="M1548" s="2">
        <f t="shared" si="186"/>
        <v>0</v>
      </c>
      <c r="N1548">
        <f t="shared" si="187"/>
        <v>0</v>
      </c>
      <c r="O1548">
        <f t="shared" si="188"/>
        <v>0</v>
      </c>
      <c r="P1548" s="2" t="str">
        <f t="shared" si="189"/>
        <v>5125657 - GHENT COMMON2012</v>
      </c>
    </row>
    <row r="1549" spans="1:16" x14ac:dyDescent="0.25">
      <c r="A1549" s="1" t="s">
        <v>5</v>
      </c>
      <c r="B1549" s="1" t="s">
        <v>55</v>
      </c>
      <c r="C1549" s="1" t="s">
        <v>11</v>
      </c>
      <c r="D1549" s="5" t="str">
        <f t="shared" si="183"/>
        <v>512</v>
      </c>
      <c r="E1549" s="1" t="s">
        <v>62</v>
      </c>
      <c r="F1549" s="1" t="s">
        <v>81</v>
      </c>
      <c r="I1549">
        <v>201203</v>
      </c>
      <c r="J1549" t="str">
        <f t="shared" si="184"/>
        <v>2012</v>
      </c>
      <c r="K1549" s="2">
        <v>64477.41</v>
      </c>
      <c r="L1549" s="2">
        <f t="shared" si="190"/>
        <v>-64477.41</v>
      </c>
      <c r="M1549" s="2">
        <f t="shared" si="186"/>
        <v>0</v>
      </c>
      <c r="N1549">
        <f t="shared" si="187"/>
        <v>0</v>
      </c>
      <c r="O1549">
        <f t="shared" si="188"/>
        <v>0</v>
      </c>
      <c r="P1549" s="2" t="str">
        <f t="shared" si="189"/>
        <v>5125657 - GHENT COMMON2012</v>
      </c>
    </row>
    <row r="1550" spans="1:16" x14ac:dyDescent="0.25">
      <c r="A1550" s="1" t="s">
        <v>5</v>
      </c>
      <c r="B1550" s="1" t="s">
        <v>55</v>
      </c>
      <c r="C1550" s="1" t="s">
        <v>11</v>
      </c>
      <c r="D1550" s="5" t="str">
        <f t="shared" si="183"/>
        <v>512</v>
      </c>
      <c r="E1550" s="1" t="s">
        <v>62</v>
      </c>
      <c r="F1550" s="1" t="s">
        <v>81</v>
      </c>
      <c r="I1550">
        <v>201204</v>
      </c>
      <c r="J1550" t="str">
        <f t="shared" si="184"/>
        <v>2012</v>
      </c>
      <c r="K1550" s="2">
        <v>54255.44</v>
      </c>
      <c r="L1550" s="2">
        <f t="shared" si="190"/>
        <v>-54255.44</v>
      </c>
      <c r="M1550" s="2">
        <f t="shared" si="186"/>
        <v>0</v>
      </c>
      <c r="N1550">
        <f t="shared" si="187"/>
        <v>0</v>
      </c>
      <c r="O1550">
        <f t="shared" si="188"/>
        <v>0</v>
      </c>
      <c r="P1550" s="2" t="str">
        <f t="shared" si="189"/>
        <v>5125657 - GHENT COMMON2012</v>
      </c>
    </row>
    <row r="1551" spans="1:16" x14ac:dyDescent="0.25">
      <c r="A1551" s="1" t="s">
        <v>5</v>
      </c>
      <c r="B1551" s="1" t="s">
        <v>55</v>
      </c>
      <c r="C1551" s="1" t="s">
        <v>11</v>
      </c>
      <c r="D1551" s="5" t="str">
        <f t="shared" si="183"/>
        <v>512</v>
      </c>
      <c r="E1551" s="1" t="s">
        <v>62</v>
      </c>
      <c r="F1551" s="1" t="s">
        <v>81</v>
      </c>
      <c r="I1551">
        <v>201205</v>
      </c>
      <c r="J1551" t="str">
        <f t="shared" si="184"/>
        <v>2012</v>
      </c>
      <c r="K1551" s="2">
        <v>2243.35</v>
      </c>
      <c r="L1551" s="2">
        <f t="shared" si="190"/>
        <v>-2243.35</v>
      </c>
      <c r="M1551" s="2">
        <f t="shared" si="186"/>
        <v>0</v>
      </c>
      <c r="N1551">
        <f t="shared" si="187"/>
        <v>0</v>
      </c>
      <c r="O1551">
        <f t="shared" si="188"/>
        <v>0</v>
      </c>
      <c r="P1551" s="2" t="str">
        <f t="shared" si="189"/>
        <v>5125657 - GHENT COMMON2012</v>
      </c>
    </row>
    <row r="1552" spans="1:16" x14ac:dyDescent="0.25">
      <c r="A1552" s="1" t="s">
        <v>5</v>
      </c>
      <c r="B1552" s="1" t="s">
        <v>55</v>
      </c>
      <c r="C1552" s="1" t="s">
        <v>11</v>
      </c>
      <c r="D1552" s="5" t="str">
        <f t="shared" si="183"/>
        <v>512</v>
      </c>
      <c r="E1552" s="1" t="s">
        <v>62</v>
      </c>
      <c r="F1552" s="1" t="s">
        <v>81</v>
      </c>
      <c r="I1552">
        <v>201206</v>
      </c>
      <c r="J1552" t="str">
        <f t="shared" si="184"/>
        <v>2012</v>
      </c>
      <c r="K1552" s="2">
        <v>-2.75</v>
      </c>
      <c r="L1552" s="2">
        <f t="shared" si="190"/>
        <v>2.75</v>
      </c>
      <c r="M1552" s="2">
        <f t="shared" si="186"/>
        <v>0</v>
      </c>
      <c r="N1552">
        <f t="shared" si="187"/>
        <v>0</v>
      </c>
      <c r="O1552">
        <f t="shared" si="188"/>
        <v>0</v>
      </c>
      <c r="P1552" s="2" t="str">
        <f t="shared" si="189"/>
        <v>5125657 - GHENT COMMON2012</v>
      </c>
    </row>
    <row r="1553" spans="1:16" x14ac:dyDescent="0.25">
      <c r="A1553" s="1" t="s">
        <v>5</v>
      </c>
      <c r="B1553" s="1" t="s">
        <v>55</v>
      </c>
      <c r="C1553" s="1" t="s">
        <v>11</v>
      </c>
      <c r="D1553" s="5" t="str">
        <f t="shared" si="183"/>
        <v>512</v>
      </c>
      <c r="E1553" s="1" t="s">
        <v>62</v>
      </c>
      <c r="F1553" s="1" t="s">
        <v>81</v>
      </c>
      <c r="I1553">
        <v>201207</v>
      </c>
      <c r="J1553" t="str">
        <f t="shared" si="184"/>
        <v>2012</v>
      </c>
      <c r="K1553" s="2">
        <v>7557.84</v>
      </c>
      <c r="L1553" s="2">
        <f t="shared" si="190"/>
        <v>-7557.84</v>
      </c>
      <c r="M1553" s="2">
        <f t="shared" si="186"/>
        <v>0</v>
      </c>
      <c r="N1553">
        <f t="shared" si="187"/>
        <v>0</v>
      </c>
      <c r="O1553">
        <f t="shared" si="188"/>
        <v>0</v>
      </c>
      <c r="P1553" s="2" t="str">
        <f t="shared" si="189"/>
        <v>5125657 - GHENT COMMON2012</v>
      </c>
    </row>
    <row r="1554" spans="1:16" x14ac:dyDescent="0.25">
      <c r="A1554" s="1" t="s">
        <v>5</v>
      </c>
      <c r="B1554" s="1" t="s">
        <v>55</v>
      </c>
      <c r="C1554" s="1" t="s">
        <v>11</v>
      </c>
      <c r="D1554" s="5" t="str">
        <f t="shared" si="183"/>
        <v>512</v>
      </c>
      <c r="E1554" s="1" t="s">
        <v>62</v>
      </c>
      <c r="F1554" s="1" t="s">
        <v>81</v>
      </c>
      <c r="I1554">
        <v>201303</v>
      </c>
      <c r="J1554" t="str">
        <f t="shared" si="184"/>
        <v>2013</v>
      </c>
      <c r="K1554" s="2">
        <v>14233.02</v>
      </c>
      <c r="L1554" s="2">
        <f t="shared" si="190"/>
        <v>-14233.02</v>
      </c>
      <c r="M1554" s="2">
        <f t="shared" si="186"/>
        <v>0</v>
      </c>
      <c r="N1554">
        <f t="shared" si="187"/>
        <v>0</v>
      </c>
      <c r="O1554">
        <f t="shared" si="188"/>
        <v>0</v>
      </c>
      <c r="P1554" s="2" t="str">
        <f t="shared" si="189"/>
        <v>5125657 - GHENT COMMON2013</v>
      </c>
    </row>
    <row r="1555" spans="1:16" x14ac:dyDescent="0.25">
      <c r="A1555" s="1" t="s">
        <v>5</v>
      </c>
      <c r="B1555" s="1" t="s">
        <v>55</v>
      </c>
      <c r="C1555" s="1" t="s">
        <v>11</v>
      </c>
      <c r="D1555" s="5" t="str">
        <f t="shared" si="183"/>
        <v>512</v>
      </c>
      <c r="E1555" s="1" t="s">
        <v>62</v>
      </c>
      <c r="F1555" s="1" t="s">
        <v>81</v>
      </c>
      <c r="I1555">
        <v>201304</v>
      </c>
      <c r="J1555" t="str">
        <f t="shared" si="184"/>
        <v>2013</v>
      </c>
      <c r="K1555" s="2">
        <v>80476.58</v>
      </c>
      <c r="L1555" s="2">
        <f t="shared" si="190"/>
        <v>-80476.58</v>
      </c>
      <c r="M1555" s="2">
        <f t="shared" si="186"/>
        <v>0</v>
      </c>
      <c r="N1555">
        <f t="shared" si="187"/>
        <v>0</v>
      </c>
      <c r="O1555">
        <f t="shared" si="188"/>
        <v>0</v>
      </c>
      <c r="P1555" s="2" t="str">
        <f t="shared" si="189"/>
        <v>5125657 - GHENT COMMON2013</v>
      </c>
    </row>
    <row r="1556" spans="1:16" x14ac:dyDescent="0.25">
      <c r="A1556" s="1" t="s">
        <v>5</v>
      </c>
      <c r="B1556" s="1" t="s">
        <v>55</v>
      </c>
      <c r="C1556" s="1" t="s">
        <v>11</v>
      </c>
      <c r="D1556" s="5" t="str">
        <f t="shared" si="183"/>
        <v>512</v>
      </c>
      <c r="E1556" s="1" t="s">
        <v>62</v>
      </c>
      <c r="F1556" s="1" t="s">
        <v>81</v>
      </c>
      <c r="I1556">
        <v>201305</v>
      </c>
      <c r="J1556" t="str">
        <f t="shared" si="184"/>
        <v>2013</v>
      </c>
      <c r="K1556" s="2">
        <v>15755.4</v>
      </c>
      <c r="L1556" s="2">
        <f t="shared" si="190"/>
        <v>-15755.4</v>
      </c>
      <c r="M1556" s="2">
        <f t="shared" si="186"/>
        <v>0</v>
      </c>
      <c r="N1556">
        <f t="shared" si="187"/>
        <v>0</v>
      </c>
      <c r="O1556">
        <f t="shared" si="188"/>
        <v>0</v>
      </c>
      <c r="P1556" s="2" t="str">
        <f t="shared" si="189"/>
        <v>5125657 - GHENT COMMON2013</v>
      </c>
    </row>
    <row r="1557" spans="1:16" x14ac:dyDescent="0.25">
      <c r="A1557" s="1" t="s">
        <v>5</v>
      </c>
      <c r="B1557" s="1" t="s">
        <v>55</v>
      </c>
      <c r="C1557" s="1" t="s">
        <v>11</v>
      </c>
      <c r="D1557" s="5" t="str">
        <f t="shared" si="183"/>
        <v>512</v>
      </c>
      <c r="E1557" s="1" t="s">
        <v>62</v>
      </c>
      <c r="F1557" s="1" t="s">
        <v>81</v>
      </c>
      <c r="I1557">
        <v>201306</v>
      </c>
      <c r="J1557" t="str">
        <f t="shared" si="184"/>
        <v>2013</v>
      </c>
      <c r="K1557" s="2">
        <v>0</v>
      </c>
      <c r="L1557">
        <f t="shared" si="185"/>
        <v>0</v>
      </c>
      <c r="M1557" s="2">
        <f t="shared" si="186"/>
        <v>0</v>
      </c>
      <c r="N1557">
        <f t="shared" si="187"/>
        <v>0</v>
      </c>
      <c r="O1557">
        <f t="shared" si="188"/>
        <v>0</v>
      </c>
      <c r="P1557" s="2" t="str">
        <f t="shared" si="189"/>
        <v>5125657 - GHENT COMMON2013</v>
      </c>
    </row>
    <row r="1558" spans="1:16" x14ac:dyDescent="0.25">
      <c r="A1558" s="1" t="s">
        <v>5</v>
      </c>
      <c r="B1558" s="1" t="s">
        <v>55</v>
      </c>
      <c r="C1558" s="1" t="s">
        <v>11</v>
      </c>
      <c r="D1558" s="5" t="str">
        <f t="shared" si="183"/>
        <v>512</v>
      </c>
      <c r="E1558" s="1" t="s">
        <v>62</v>
      </c>
      <c r="F1558" s="1" t="s">
        <v>81</v>
      </c>
      <c r="I1558">
        <v>201307</v>
      </c>
      <c r="J1558" t="str">
        <f t="shared" si="184"/>
        <v>2013</v>
      </c>
      <c r="K1558" s="2">
        <v>0</v>
      </c>
      <c r="L1558">
        <f t="shared" si="185"/>
        <v>0</v>
      </c>
      <c r="M1558" s="2">
        <f t="shared" si="186"/>
        <v>0</v>
      </c>
      <c r="N1558">
        <f t="shared" si="187"/>
        <v>0</v>
      </c>
      <c r="O1558">
        <f t="shared" si="188"/>
        <v>0</v>
      </c>
      <c r="P1558" s="2" t="str">
        <f t="shared" si="189"/>
        <v>5125657 - GHENT COMMON2013</v>
      </c>
    </row>
    <row r="1559" spans="1:16" x14ac:dyDescent="0.25">
      <c r="A1559" s="1" t="s">
        <v>5</v>
      </c>
      <c r="B1559" s="1" t="s">
        <v>55</v>
      </c>
      <c r="C1559" s="1" t="s">
        <v>11</v>
      </c>
      <c r="D1559" s="5" t="str">
        <f t="shared" si="183"/>
        <v>512</v>
      </c>
      <c r="E1559" s="1" t="s">
        <v>62</v>
      </c>
      <c r="F1559" s="1" t="s">
        <v>81</v>
      </c>
      <c r="I1559">
        <v>201308</v>
      </c>
      <c r="J1559" t="str">
        <f t="shared" si="184"/>
        <v>2013</v>
      </c>
      <c r="K1559" s="2">
        <v>-3865</v>
      </c>
      <c r="L1559" s="2">
        <f>-K1559</f>
        <v>3865</v>
      </c>
      <c r="M1559" s="2">
        <f t="shared" si="186"/>
        <v>0</v>
      </c>
      <c r="N1559">
        <f t="shared" si="187"/>
        <v>0</v>
      </c>
      <c r="O1559">
        <f t="shared" si="188"/>
        <v>0</v>
      </c>
      <c r="P1559" s="2" t="str">
        <f t="shared" si="189"/>
        <v>5125657 - GHENT COMMON2013</v>
      </c>
    </row>
    <row r="1560" spans="1:16" x14ac:dyDescent="0.25">
      <c r="A1560" s="1" t="s">
        <v>5</v>
      </c>
      <c r="B1560" s="1" t="s">
        <v>55</v>
      </c>
      <c r="C1560" s="1" t="s">
        <v>11</v>
      </c>
      <c r="D1560" s="5" t="str">
        <f t="shared" si="183"/>
        <v>512</v>
      </c>
      <c r="E1560" s="1" t="s">
        <v>62</v>
      </c>
      <c r="F1560" s="1" t="s">
        <v>81</v>
      </c>
      <c r="I1560">
        <v>201403</v>
      </c>
      <c r="J1560" t="str">
        <f t="shared" si="184"/>
        <v>2014</v>
      </c>
      <c r="K1560" s="2">
        <v>176.19</v>
      </c>
      <c r="L1560" s="2">
        <f>-K1560</f>
        <v>-176.19</v>
      </c>
      <c r="M1560" s="2">
        <f t="shared" si="186"/>
        <v>0</v>
      </c>
      <c r="N1560">
        <f t="shared" si="187"/>
        <v>0</v>
      </c>
      <c r="O1560">
        <f t="shared" si="188"/>
        <v>0</v>
      </c>
      <c r="P1560" s="2" t="str">
        <f t="shared" si="189"/>
        <v>5125657 - GHENT COMMON2014</v>
      </c>
    </row>
    <row r="1561" spans="1:16" x14ac:dyDescent="0.25">
      <c r="A1561" s="1" t="s">
        <v>5</v>
      </c>
      <c r="B1561" s="1" t="s">
        <v>55</v>
      </c>
      <c r="C1561" s="1" t="s">
        <v>11</v>
      </c>
      <c r="D1561" s="5" t="str">
        <f t="shared" si="183"/>
        <v>512</v>
      </c>
      <c r="E1561" s="1" t="s">
        <v>62</v>
      </c>
      <c r="F1561" s="1" t="s">
        <v>81</v>
      </c>
      <c r="I1561">
        <v>201404</v>
      </c>
      <c r="J1561" t="str">
        <f t="shared" si="184"/>
        <v>2014</v>
      </c>
      <c r="K1561" s="2">
        <v>406.43</v>
      </c>
      <c r="L1561" s="2">
        <f>-K1561</f>
        <v>-406.43</v>
      </c>
      <c r="M1561" s="2">
        <f t="shared" si="186"/>
        <v>0</v>
      </c>
      <c r="N1561">
        <f t="shared" si="187"/>
        <v>0</v>
      </c>
      <c r="O1561">
        <f t="shared" si="188"/>
        <v>0</v>
      </c>
      <c r="P1561" s="2" t="str">
        <f t="shared" si="189"/>
        <v>5125657 - GHENT COMMON2014</v>
      </c>
    </row>
    <row r="1562" spans="1:16" x14ac:dyDescent="0.25">
      <c r="A1562" s="1" t="s">
        <v>5</v>
      </c>
      <c r="B1562" s="1" t="s">
        <v>55</v>
      </c>
      <c r="C1562" s="1" t="s">
        <v>22</v>
      </c>
      <c r="D1562" s="5" t="str">
        <f t="shared" si="183"/>
        <v>512</v>
      </c>
      <c r="E1562" s="1" t="s">
        <v>56</v>
      </c>
      <c r="F1562" s="1" t="s">
        <v>81</v>
      </c>
      <c r="I1562">
        <v>201202</v>
      </c>
      <c r="J1562" t="str">
        <f t="shared" si="184"/>
        <v>2012</v>
      </c>
      <c r="K1562" s="2">
        <v>3006.47</v>
      </c>
      <c r="L1562">
        <f t="shared" si="185"/>
        <v>0</v>
      </c>
      <c r="M1562" s="2">
        <f t="shared" si="186"/>
        <v>3006.47</v>
      </c>
      <c r="N1562">
        <f t="shared" si="187"/>
        <v>0</v>
      </c>
      <c r="O1562">
        <f t="shared" si="188"/>
        <v>3006.47</v>
      </c>
      <c r="P1562" s="2" t="str">
        <f t="shared" si="189"/>
        <v>5125651 - GHENT UNIT 12012</v>
      </c>
    </row>
    <row r="1563" spans="1:16" x14ac:dyDescent="0.25">
      <c r="A1563" s="1" t="s">
        <v>5</v>
      </c>
      <c r="B1563" s="1" t="s">
        <v>55</v>
      </c>
      <c r="C1563" s="1" t="s">
        <v>22</v>
      </c>
      <c r="D1563" s="5" t="str">
        <f t="shared" si="183"/>
        <v>512</v>
      </c>
      <c r="E1563" s="1" t="s">
        <v>56</v>
      </c>
      <c r="F1563" s="1" t="s">
        <v>81</v>
      </c>
      <c r="I1563">
        <v>201203</v>
      </c>
      <c r="J1563" t="str">
        <f t="shared" si="184"/>
        <v>2012</v>
      </c>
      <c r="K1563" s="2">
        <v>49115.91</v>
      </c>
      <c r="L1563">
        <f t="shared" si="185"/>
        <v>0</v>
      </c>
      <c r="M1563" s="2">
        <f t="shared" si="186"/>
        <v>49115.91</v>
      </c>
      <c r="N1563">
        <f t="shared" si="187"/>
        <v>0</v>
      </c>
      <c r="O1563">
        <f t="shared" si="188"/>
        <v>49115.91</v>
      </c>
      <c r="P1563" s="2" t="str">
        <f t="shared" si="189"/>
        <v>5125651 - GHENT UNIT 12012</v>
      </c>
    </row>
    <row r="1564" spans="1:16" x14ac:dyDescent="0.25">
      <c r="A1564" s="1" t="s">
        <v>5</v>
      </c>
      <c r="B1564" s="1" t="s">
        <v>55</v>
      </c>
      <c r="C1564" s="1" t="s">
        <v>22</v>
      </c>
      <c r="D1564" s="5" t="str">
        <f t="shared" si="183"/>
        <v>512</v>
      </c>
      <c r="E1564" s="1" t="s">
        <v>56</v>
      </c>
      <c r="F1564" s="1" t="s">
        <v>81</v>
      </c>
      <c r="I1564">
        <v>201304</v>
      </c>
      <c r="J1564" t="str">
        <f t="shared" si="184"/>
        <v>2013</v>
      </c>
      <c r="K1564" s="2">
        <v>142581.81</v>
      </c>
      <c r="L1564">
        <f t="shared" si="185"/>
        <v>0</v>
      </c>
      <c r="M1564" s="2">
        <f t="shared" si="186"/>
        <v>142581.81</v>
      </c>
      <c r="N1564">
        <f t="shared" si="187"/>
        <v>0</v>
      </c>
      <c r="O1564">
        <f t="shared" si="188"/>
        <v>142581.81</v>
      </c>
      <c r="P1564" s="2" t="str">
        <f t="shared" si="189"/>
        <v>5125651 - GHENT UNIT 12013</v>
      </c>
    </row>
    <row r="1565" spans="1:16" x14ac:dyDescent="0.25">
      <c r="A1565" s="1" t="s">
        <v>5</v>
      </c>
      <c r="B1565" s="1" t="s">
        <v>55</v>
      </c>
      <c r="C1565" s="1" t="s">
        <v>22</v>
      </c>
      <c r="D1565" s="5" t="str">
        <f t="shared" si="183"/>
        <v>512</v>
      </c>
      <c r="E1565" s="1" t="s">
        <v>56</v>
      </c>
      <c r="F1565" s="1" t="s">
        <v>81</v>
      </c>
      <c r="I1565">
        <v>201305</v>
      </c>
      <c r="J1565" t="str">
        <f t="shared" si="184"/>
        <v>2013</v>
      </c>
      <c r="K1565" s="2">
        <v>1351.34</v>
      </c>
      <c r="L1565">
        <f t="shared" si="185"/>
        <v>0</v>
      </c>
      <c r="M1565" s="2">
        <f t="shared" si="186"/>
        <v>1351.34</v>
      </c>
      <c r="N1565">
        <f t="shared" si="187"/>
        <v>0</v>
      </c>
      <c r="O1565">
        <f t="shared" si="188"/>
        <v>1351.34</v>
      </c>
      <c r="P1565" s="2" t="str">
        <f t="shared" si="189"/>
        <v>5125651 - GHENT UNIT 12013</v>
      </c>
    </row>
    <row r="1566" spans="1:16" x14ac:dyDescent="0.25">
      <c r="A1566" s="1" t="s">
        <v>5</v>
      </c>
      <c r="B1566" s="1" t="s">
        <v>55</v>
      </c>
      <c r="C1566" s="1" t="s">
        <v>22</v>
      </c>
      <c r="D1566" s="5" t="str">
        <f t="shared" si="183"/>
        <v>512</v>
      </c>
      <c r="E1566" s="1" t="s">
        <v>56</v>
      </c>
      <c r="F1566" s="1" t="s">
        <v>81</v>
      </c>
      <c r="I1566">
        <v>201306</v>
      </c>
      <c r="J1566" t="str">
        <f t="shared" si="184"/>
        <v>2013</v>
      </c>
      <c r="K1566" s="2">
        <v>22.25</v>
      </c>
      <c r="L1566">
        <f t="shared" si="185"/>
        <v>0</v>
      </c>
      <c r="M1566" s="2">
        <f t="shared" si="186"/>
        <v>22.25</v>
      </c>
      <c r="N1566">
        <f t="shared" si="187"/>
        <v>0</v>
      </c>
      <c r="O1566">
        <f t="shared" si="188"/>
        <v>22.25</v>
      </c>
      <c r="P1566" s="2" t="str">
        <f t="shared" si="189"/>
        <v>5125651 - GHENT UNIT 12013</v>
      </c>
    </row>
    <row r="1567" spans="1:16" x14ac:dyDescent="0.25">
      <c r="A1567" s="1" t="s">
        <v>5</v>
      </c>
      <c r="B1567" s="1" t="s">
        <v>55</v>
      </c>
      <c r="C1567" s="1" t="s">
        <v>22</v>
      </c>
      <c r="D1567" s="5" t="str">
        <f t="shared" si="183"/>
        <v>512</v>
      </c>
      <c r="E1567" s="1" t="s">
        <v>56</v>
      </c>
      <c r="F1567" s="1" t="s">
        <v>81</v>
      </c>
      <c r="I1567">
        <v>201403</v>
      </c>
      <c r="J1567" t="str">
        <f t="shared" si="184"/>
        <v>2014</v>
      </c>
      <c r="K1567" s="2">
        <v>456.43</v>
      </c>
      <c r="L1567">
        <f t="shared" si="185"/>
        <v>0</v>
      </c>
      <c r="M1567" s="2">
        <f t="shared" si="186"/>
        <v>456.43</v>
      </c>
      <c r="N1567">
        <f t="shared" si="187"/>
        <v>0</v>
      </c>
      <c r="O1567">
        <f t="shared" si="188"/>
        <v>456.43</v>
      </c>
      <c r="P1567" s="2" t="str">
        <f t="shared" si="189"/>
        <v>5125651 - GHENT UNIT 12014</v>
      </c>
    </row>
    <row r="1568" spans="1:16" x14ac:dyDescent="0.25">
      <c r="A1568" s="1" t="s">
        <v>5</v>
      </c>
      <c r="B1568" s="1" t="s">
        <v>55</v>
      </c>
      <c r="C1568" s="1" t="s">
        <v>22</v>
      </c>
      <c r="D1568" s="5" t="str">
        <f t="shared" si="183"/>
        <v>512</v>
      </c>
      <c r="E1568" s="1" t="s">
        <v>56</v>
      </c>
      <c r="F1568" s="1" t="s">
        <v>81</v>
      </c>
      <c r="I1568">
        <v>201404</v>
      </c>
      <c r="J1568" t="str">
        <f t="shared" si="184"/>
        <v>2014</v>
      </c>
      <c r="K1568" s="2">
        <v>3902.1</v>
      </c>
      <c r="L1568">
        <f t="shared" si="185"/>
        <v>0</v>
      </c>
      <c r="M1568" s="2">
        <f t="shared" si="186"/>
        <v>3902.1</v>
      </c>
      <c r="N1568">
        <f t="shared" si="187"/>
        <v>0</v>
      </c>
      <c r="O1568">
        <f t="shared" si="188"/>
        <v>3902.1</v>
      </c>
      <c r="P1568" s="2" t="str">
        <f t="shared" si="189"/>
        <v>5125651 - GHENT UNIT 12014</v>
      </c>
    </row>
    <row r="1569" spans="1:16" x14ac:dyDescent="0.25">
      <c r="A1569" s="1" t="s">
        <v>5</v>
      </c>
      <c r="B1569" s="1" t="s">
        <v>55</v>
      </c>
      <c r="C1569" s="1" t="s">
        <v>22</v>
      </c>
      <c r="D1569" s="5" t="str">
        <f t="shared" si="183"/>
        <v>512</v>
      </c>
      <c r="E1569" s="1" t="s">
        <v>56</v>
      </c>
      <c r="F1569" s="1" t="s">
        <v>81</v>
      </c>
      <c r="I1569">
        <v>201501</v>
      </c>
      <c r="J1569" t="str">
        <f t="shared" si="184"/>
        <v>2015</v>
      </c>
      <c r="K1569" s="2">
        <v>94.95</v>
      </c>
      <c r="L1569">
        <f t="shared" si="185"/>
        <v>0</v>
      </c>
      <c r="M1569" s="2">
        <f t="shared" si="186"/>
        <v>94.95</v>
      </c>
      <c r="N1569">
        <f t="shared" si="187"/>
        <v>0</v>
      </c>
      <c r="O1569">
        <f t="shared" si="188"/>
        <v>94.95</v>
      </c>
      <c r="P1569" s="2" t="str">
        <f t="shared" si="189"/>
        <v>5125651 - GHENT UNIT 12015</v>
      </c>
    </row>
    <row r="1570" spans="1:16" x14ac:dyDescent="0.25">
      <c r="A1570" s="1" t="s">
        <v>5</v>
      </c>
      <c r="B1570" s="1" t="s">
        <v>55</v>
      </c>
      <c r="C1570" s="1" t="s">
        <v>22</v>
      </c>
      <c r="D1570" s="5" t="str">
        <f t="shared" si="183"/>
        <v>512</v>
      </c>
      <c r="E1570" s="1" t="s">
        <v>56</v>
      </c>
      <c r="F1570" s="1" t="s">
        <v>81</v>
      </c>
      <c r="I1570">
        <v>201502</v>
      </c>
      <c r="J1570" t="str">
        <f t="shared" si="184"/>
        <v>2015</v>
      </c>
      <c r="K1570" s="2">
        <v>7277.3</v>
      </c>
      <c r="L1570">
        <f t="shared" si="185"/>
        <v>0</v>
      </c>
      <c r="M1570" s="2">
        <f t="shared" si="186"/>
        <v>7277.3</v>
      </c>
      <c r="N1570">
        <f t="shared" si="187"/>
        <v>0</v>
      </c>
      <c r="O1570">
        <f t="shared" si="188"/>
        <v>7277.3</v>
      </c>
      <c r="P1570" s="2" t="str">
        <f t="shared" si="189"/>
        <v>5125651 - GHENT UNIT 12015</v>
      </c>
    </row>
    <row r="1571" spans="1:16" x14ac:dyDescent="0.25">
      <c r="A1571" s="1" t="s">
        <v>5</v>
      </c>
      <c r="B1571" s="1" t="s">
        <v>55</v>
      </c>
      <c r="C1571" s="1" t="s">
        <v>22</v>
      </c>
      <c r="D1571" s="5" t="str">
        <f t="shared" si="183"/>
        <v>512</v>
      </c>
      <c r="E1571" s="1" t="s">
        <v>56</v>
      </c>
      <c r="F1571" s="1" t="s">
        <v>81</v>
      </c>
      <c r="I1571">
        <v>201503</v>
      </c>
      <c r="J1571" t="str">
        <f t="shared" si="184"/>
        <v>2015</v>
      </c>
      <c r="K1571" s="2">
        <v>8219.11</v>
      </c>
      <c r="L1571">
        <f t="shared" si="185"/>
        <v>0</v>
      </c>
      <c r="M1571" s="2">
        <f t="shared" si="186"/>
        <v>8219.11</v>
      </c>
      <c r="N1571">
        <f t="shared" si="187"/>
        <v>0</v>
      </c>
      <c r="O1571">
        <f t="shared" si="188"/>
        <v>8219.11</v>
      </c>
      <c r="P1571" s="2" t="str">
        <f t="shared" si="189"/>
        <v>5125651 - GHENT UNIT 12015</v>
      </c>
    </row>
    <row r="1572" spans="1:16" x14ac:dyDescent="0.25">
      <c r="A1572" s="1" t="s">
        <v>5</v>
      </c>
      <c r="B1572" s="1" t="s">
        <v>55</v>
      </c>
      <c r="C1572" s="1" t="s">
        <v>22</v>
      </c>
      <c r="D1572" s="5" t="str">
        <f t="shared" si="183"/>
        <v>512</v>
      </c>
      <c r="E1572" s="1" t="s">
        <v>56</v>
      </c>
      <c r="F1572" s="1" t="s">
        <v>81</v>
      </c>
      <c r="I1572">
        <v>201504</v>
      </c>
      <c r="J1572" t="str">
        <f t="shared" si="184"/>
        <v>2015</v>
      </c>
      <c r="K1572" s="2">
        <v>108064.15</v>
      </c>
      <c r="L1572">
        <f t="shared" si="185"/>
        <v>0</v>
      </c>
      <c r="M1572" s="2">
        <f t="shared" si="186"/>
        <v>108064.15</v>
      </c>
      <c r="N1572">
        <f t="shared" si="187"/>
        <v>0</v>
      </c>
      <c r="O1572">
        <f t="shared" si="188"/>
        <v>108064.15</v>
      </c>
      <c r="P1572" s="2" t="str">
        <f t="shared" si="189"/>
        <v>5125651 - GHENT UNIT 12015</v>
      </c>
    </row>
    <row r="1573" spans="1:16" x14ac:dyDescent="0.25">
      <c r="A1573" s="1" t="s">
        <v>5</v>
      </c>
      <c r="B1573" s="1" t="s">
        <v>55</v>
      </c>
      <c r="C1573" s="1" t="s">
        <v>22</v>
      </c>
      <c r="D1573" s="5" t="str">
        <f t="shared" si="183"/>
        <v>512</v>
      </c>
      <c r="E1573" s="1" t="s">
        <v>56</v>
      </c>
      <c r="F1573" s="1" t="s">
        <v>81</v>
      </c>
      <c r="I1573">
        <v>201505</v>
      </c>
      <c r="J1573" t="str">
        <f t="shared" si="184"/>
        <v>2015</v>
      </c>
      <c r="K1573" s="2">
        <v>26824.63</v>
      </c>
      <c r="L1573">
        <f t="shared" si="185"/>
        <v>0</v>
      </c>
      <c r="M1573" s="2">
        <f t="shared" si="186"/>
        <v>26824.63</v>
      </c>
      <c r="N1573">
        <f t="shared" si="187"/>
        <v>0</v>
      </c>
      <c r="O1573">
        <f t="shared" si="188"/>
        <v>26824.63</v>
      </c>
      <c r="P1573" s="2" t="str">
        <f t="shared" si="189"/>
        <v>5125651 - GHENT UNIT 12015</v>
      </c>
    </row>
    <row r="1574" spans="1:16" x14ac:dyDescent="0.25">
      <c r="A1574" s="1" t="s">
        <v>5</v>
      </c>
      <c r="B1574" s="1" t="s">
        <v>55</v>
      </c>
      <c r="C1574" s="1" t="s">
        <v>22</v>
      </c>
      <c r="D1574" s="5" t="str">
        <f t="shared" si="183"/>
        <v>512</v>
      </c>
      <c r="E1574" s="1" t="s">
        <v>56</v>
      </c>
      <c r="F1574" s="1" t="s">
        <v>81</v>
      </c>
      <c r="I1574">
        <v>201506</v>
      </c>
      <c r="J1574" t="str">
        <f t="shared" si="184"/>
        <v>2015</v>
      </c>
      <c r="K1574" s="2">
        <v>-48.52</v>
      </c>
      <c r="L1574">
        <f t="shared" si="185"/>
        <v>0</v>
      </c>
      <c r="M1574" s="2">
        <f t="shared" si="186"/>
        <v>-48.52</v>
      </c>
      <c r="N1574">
        <f t="shared" si="187"/>
        <v>0</v>
      </c>
      <c r="O1574">
        <f t="shared" si="188"/>
        <v>-48.52</v>
      </c>
      <c r="P1574" s="2" t="str">
        <f t="shared" si="189"/>
        <v>5125651 - GHENT UNIT 12015</v>
      </c>
    </row>
    <row r="1575" spans="1:16" x14ac:dyDescent="0.25">
      <c r="A1575" s="1" t="s">
        <v>5</v>
      </c>
      <c r="B1575" s="1" t="s">
        <v>55</v>
      </c>
      <c r="C1575" s="1" t="s">
        <v>22</v>
      </c>
      <c r="D1575" s="5" t="str">
        <f t="shared" si="183"/>
        <v>512</v>
      </c>
      <c r="E1575" s="1" t="s">
        <v>56</v>
      </c>
      <c r="F1575" s="1" t="s">
        <v>81</v>
      </c>
      <c r="I1575">
        <v>201602</v>
      </c>
      <c r="J1575" t="str">
        <f t="shared" si="184"/>
        <v>2016</v>
      </c>
      <c r="K1575" s="2">
        <v>2029.9</v>
      </c>
      <c r="L1575">
        <f t="shared" si="185"/>
        <v>0</v>
      </c>
      <c r="M1575" s="2">
        <f t="shared" si="186"/>
        <v>2029.9</v>
      </c>
      <c r="N1575">
        <f t="shared" si="187"/>
        <v>0</v>
      </c>
      <c r="O1575">
        <f t="shared" si="188"/>
        <v>2029.9</v>
      </c>
      <c r="P1575" s="2" t="str">
        <f t="shared" si="189"/>
        <v>5125651 - GHENT UNIT 12016</v>
      </c>
    </row>
    <row r="1576" spans="1:16" x14ac:dyDescent="0.25">
      <c r="A1576" s="1" t="s">
        <v>5</v>
      </c>
      <c r="B1576" s="1" t="s">
        <v>55</v>
      </c>
      <c r="C1576" s="1" t="s">
        <v>22</v>
      </c>
      <c r="D1576" s="5" t="str">
        <f t="shared" si="183"/>
        <v>512</v>
      </c>
      <c r="E1576" s="1" t="s">
        <v>56</v>
      </c>
      <c r="F1576" s="1" t="s">
        <v>81</v>
      </c>
      <c r="I1576">
        <v>201603</v>
      </c>
      <c r="J1576" t="str">
        <f t="shared" si="184"/>
        <v>2016</v>
      </c>
      <c r="K1576" s="2">
        <v>23025.98</v>
      </c>
      <c r="L1576">
        <f t="shared" si="185"/>
        <v>0</v>
      </c>
      <c r="M1576" s="2">
        <f t="shared" si="186"/>
        <v>23025.98</v>
      </c>
      <c r="N1576">
        <f t="shared" si="187"/>
        <v>0</v>
      </c>
      <c r="O1576">
        <f t="shared" si="188"/>
        <v>23025.98</v>
      </c>
      <c r="P1576" s="2" t="str">
        <f t="shared" si="189"/>
        <v>5125651 - GHENT UNIT 12016</v>
      </c>
    </row>
    <row r="1577" spans="1:16" x14ac:dyDescent="0.25">
      <c r="A1577" s="1" t="s">
        <v>5</v>
      </c>
      <c r="B1577" s="1" t="s">
        <v>55</v>
      </c>
      <c r="C1577" s="1" t="s">
        <v>22</v>
      </c>
      <c r="D1577" s="5" t="str">
        <f t="shared" si="183"/>
        <v>512</v>
      </c>
      <c r="E1577" s="1" t="s">
        <v>56</v>
      </c>
      <c r="F1577" s="1" t="s">
        <v>81</v>
      </c>
      <c r="I1577">
        <v>201604</v>
      </c>
      <c r="J1577" t="str">
        <f t="shared" si="184"/>
        <v>2016</v>
      </c>
      <c r="K1577" s="2">
        <v>-151.29</v>
      </c>
      <c r="L1577">
        <f t="shared" si="185"/>
        <v>0</v>
      </c>
      <c r="M1577" s="2">
        <f t="shared" si="186"/>
        <v>-151.29</v>
      </c>
      <c r="N1577">
        <f t="shared" si="187"/>
        <v>0</v>
      </c>
      <c r="O1577">
        <f t="shared" si="188"/>
        <v>-151.29</v>
      </c>
      <c r="P1577" s="2" t="str">
        <f t="shared" si="189"/>
        <v>5125651 - GHENT UNIT 12016</v>
      </c>
    </row>
    <row r="1578" spans="1:16" x14ac:dyDescent="0.25">
      <c r="A1578" s="1" t="s">
        <v>5</v>
      </c>
      <c r="B1578" s="1" t="s">
        <v>55</v>
      </c>
      <c r="C1578" s="1" t="s">
        <v>22</v>
      </c>
      <c r="D1578" s="5" t="str">
        <f t="shared" si="183"/>
        <v>512</v>
      </c>
      <c r="E1578" s="1" t="s">
        <v>58</v>
      </c>
      <c r="F1578" s="1" t="s">
        <v>81</v>
      </c>
      <c r="I1578">
        <v>201203</v>
      </c>
      <c r="J1578" t="str">
        <f t="shared" si="184"/>
        <v>2012</v>
      </c>
      <c r="K1578" s="2">
        <v>2609.0100000000002</v>
      </c>
      <c r="L1578">
        <f t="shared" si="185"/>
        <v>0</v>
      </c>
      <c r="M1578" s="2">
        <f t="shared" si="186"/>
        <v>2609.0100000000002</v>
      </c>
      <c r="N1578">
        <f t="shared" si="187"/>
        <v>0</v>
      </c>
      <c r="O1578">
        <f t="shared" si="188"/>
        <v>2609.0100000000002</v>
      </c>
      <c r="P1578" s="2" t="str">
        <f t="shared" si="189"/>
        <v>5125653 - GHENT UNIT 32012</v>
      </c>
    </row>
    <row r="1579" spans="1:16" x14ac:dyDescent="0.25">
      <c r="A1579" s="1" t="s">
        <v>5</v>
      </c>
      <c r="B1579" s="1" t="s">
        <v>55</v>
      </c>
      <c r="C1579" s="1" t="s">
        <v>22</v>
      </c>
      <c r="D1579" s="5" t="str">
        <f t="shared" si="183"/>
        <v>512</v>
      </c>
      <c r="E1579" s="1" t="s">
        <v>58</v>
      </c>
      <c r="F1579" s="1" t="s">
        <v>81</v>
      </c>
      <c r="I1579">
        <v>201204</v>
      </c>
      <c r="J1579" t="str">
        <f t="shared" si="184"/>
        <v>2012</v>
      </c>
      <c r="K1579" s="2">
        <v>38593.22</v>
      </c>
      <c r="L1579">
        <f t="shared" si="185"/>
        <v>0</v>
      </c>
      <c r="M1579" s="2">
        <f t="shared" si="186"/>
        <v>38593.22</v>
      </c>
      <c r="N1579">
        <f t="shared" si="187"/>
        <v>0</v>
      </c>
      <c r="O1579">
        <f t="shared" si="188"/>
        <v>38593.22</v>
      </c>
      <c r="P1579" s="2" t="str">
        <f t="shared" si="189"/>
        <v>5125653 - GHENT UNIT 32012</v>
      </c>
    </row>
    <row r="1580" spans="1:16" x14ac:dyDescent="0.25">
      <c r="A1580" s="1" t="s">
        <v>5</v>
      </c>
      <c r="B1580" s="1" t="s">
        <v>55</v>
      </c>
      <c r="C1580" s="1" t="s">
        <v>22</v>
      </c>
      <c r="D1580" s="5" t="str">
        <f t="shared" si="183"/>
        <v>512</v>
      </c>
      <c r="E1580" s="1" t="s">
        <v>58</v>
      </c>
      <c r="F1580" s="1" t="s">
        <v>81</v>
      </c>
      <c r="I1580">
        <v>201205</v>
      </c>
      <c r="J1580" t="str">
        <f t="shared" si="184"/>
        <v>2012</v>
      </c>
      <c r="K1580" s="2">
        <v>-4.3</v>
      </c>
      <c r="L1580">
        <f t="shared" si="185"/>
        <v>0</v>
      </c>
      <c r="M1580" s="2">
        <f t="shared" si="186"/>
        <v>-4.3</v>
      </c>
      <c r="N1580">
        <f t="shared" si="187"/>
        <v>0</v>
      </c>
      <c r="O1580">
        <f t="shared" si="188"/>
        <v>-4.3</v>
      </c>
      <c r="P1580" s="2" t="str">
        <f t="shared" si="189"/>
        <v>5125653 - GHENT UNIT 32012</v>
      </c>
    </row>
    <row r="1581" spans="1:16" x14ac:dyDescent="0.25">
      <c r="A1581" s="1" t="s">
        <v>5</v>
      </c>
      <c r="B1581" s="1" t="s">
        <v>55</v>
      </c>
      <c r="C1581" s="1" t="s">
        <v>22</v>
      </c>
      <c r="D1581" s="5" t="str">
        <f t="shared" si="183"/>
        <v>512</v>
      </c>
      <c r="E1581" s="1" t="s">
        <v>58</v>
      </c>
      <c r="F1581" s="1" t="s">
        <v>81</v>
      </c>
      <c r="I1581">
        <v>201206</v>
      </c>
      <c r="J1581" t="str">
        <f t="shared" si="184"/>
        <v>2012</v>
      </c>
      <c r="K1581" s="2">
        <v>0.28999999999999998</v>
      </c>
      <c r="L1581">
        <f t="shared" si="185"/>
        <v>0</v>
      </c>
      <c r="M1581" s="2">
        <f t="shared" si="186"/>
        <v>0.28999999999999998</v>
      </c>
      <c r="N1581">
        <f t="shared" si="187"/>
        <v>0</v>
      </c>
      <c r="O1581">
        <f t="shared" si="188"/>
        <v>0.28999999999999998</v>
      </c>
      <c r="P1581" s="2" t="str">
        <f t="shared" si="189"/>
        <v>5125653 - GHENT UNIT 32012</v>
      </c>
    </row>
    <row r="1582" spans="1:16" x14ac:dyDescent="0.25">
      <c r="A1582" s="1" t="s">
        <v>5</v>
      </c>
      <c r="B1582" s="1" t="s">
        <v>55</v>
      </c>
      <c r="C1582" s="1" t="s">
        <v>22</v>
      </c>
      <c r="D1582" s="5" t="str">
        <f t="shared" si="183"/>
        <v>512</v>
      </c>
      <c r="E1582" s="1" t="s">
        <v>58</v>
      </c>
      <c r="F1582" s="1" t="s">
        <v>81</v>
      </c>
      <c r="I1582">
        <v>201310</v>
      </c>
      <c r="J1582" t="str">
        <f t="shared" si="184"/>
        <v>2013</v>
      </c>
      <c r="K1582" s="2">
        <v>5597.22</v>
      </c>
      <c r="L1582">
        <f t="shared" si="185"/>
        <v>0</v>
      </c>
      <c r="M1582" s="2">
        <f t="shared" si="186"/>
        <v>5597.22</v>
      </c>
      <c r="N1582">
        <f t="shared" si="187"/>
        <v>0</v>
      </c>
      <c r="O1582">
        <f t="shared" si="188"/>
        <v>5597.22</v>
      </c>
      <c r="P1582" s="2" t="str">
        <f t="shared" si="189"/>
        <v>5125653 - GHENT UNIT 32013</v>
      </c>
    </row>
    <row r="1583" spans="1:16" x14ac:dyDescent="0.25">
      <c r="A1583" s="1" t="s">
        <v>5</v>
      </c>
      <c r="B1583" s="1" t="s">
        <v>55</v>
      </c>
      <c r="C1583" s="1" t="s">
        <v>22</v>
      </c>
      <c r="D1583" s="5" t="str">
        <f t="shared" si="183"/>
        <v>512</v>
      </c>
      <c r="E1583" s="1" t="s">
        <v>58</v>
      </c>
      <c r="F1583" s="1" t="s">
        <v>81</v>
      </c>
      <c r="I1583">
        <v>201311</v>
      </c>
      <c r="J1583" t="str">
        <f t="shared" si="184"/>
        <v>2013</v>
      </c>
      <c r="K1583" s="2">
        <v>3887.46</v>
      </c>
      <c r="L1583">
        <f t="shared" si="185"/>
        <v>0</v>
      </c>
      <c r="M1583" s="2">
        <f t="shared" si="186"/>
        <v>3887.46</v>
      </c>
      <c r="N1583">
        <f t="shared" si="187"/>
        <v>0</v>
      </c>
      <c r="O1583">
        <f t="shared" si="188"/>
        <v>3887.46</v>
      </c>
      <c r="P1583" s="2" t="str">
        <f t="shared" si="189"/>
        <v>5125653 - GHENT UNIT 32013</v>
      </c>
    </row>
    <row r="1584" spans="1:16" x14ac:dyDescent="0.25">
      <c r="A1584" s="1" t="s">
        <v>5</v>
      </c>
      <c r="B1584" s="1" t="s">
        <v>55</v>
      </c>
      <c r="C1584" s="1" t="s">
        <v>22</v>
      </c>
      <c r="D1584" s="5" t="str">
        <f t="shared" si="183"/>
        <v>512</v>
      </c>
      <c r="E1584" s="1" t="s">
        <v>58</v>
      </c>
      <c r="F1584" s="1" t="s">
        <v>81</v>
      </c>
      <c r="I1584">
        <v>201312</v>
      </c>
      <c r="J1584" t="str">
        <f t="shared" si="184"/>
        <v>2013</v>
      </c>
      <c r="K1584" s="2">
        <v>288.04000000000002</v>
      </c>
      <c r="L1584">
        <f t="shared" si="185"/>
        <v>0</v>
      </c>
      <c r="M1584" s="2">
        <f t="shared" si="186"/>
        <v>288.04000000000002</v>
      </c>
      <c r="N1584">
        <f t="shared" si="187"/>
        <v>0</v>
      </c>
      <c r="O1584">
        <f t="shared" si="188"/>
        <v>288.04000000000002</v>
      </c>
      <c r="P1584" s="2" t="str">
        <f t="shared" si="189"/>
        <v>5125653 - GHENT UNIT 32013</v>
      </c>
    </row>
    <row r="1585" spans="1:16" x14ac:dyDescent="0.25">
      <c r="A1585" s="1" t="s">
        <v>5</v>
      </c>
      <c r="B1585" s="1" t="s">
        <v>55</v>
      </c>
      <c r="C1585" s="1" t="s">
        <v>22</v>
      </c>
      <c r="D1585" s="5" t="str">
        <f t="shared" si="183"/>
        <v>512</v>
      </c>
      <c r="E1585" s="1" t="s">
        <v>58</v>
      </c>
      <c r="F1585" s="1" t="s">
        <v>81</v>
      </c>
      <c r="I1585">
        <v>201402</v>
      </c>
      <c r="J1585" t="str">
        <f t="shared" si="184"/>
        <v>2014</v>
      </c>
      <c r="K1585" s="2">
        <v>318.83</v>
      </c>
      <c r="L1585">
        <f t="shared" si="185"/>
        <v>0</v>
      </c>
      <c r="M1585" s="2">
        <f t="shared" si="186"/>
        <v>318.83</v>
      </c>
      <c r="N1585">
        <f t="shared" si="187"/>
        <v>0</v>
      </c>
      <c r="O1585">
        <f t="shared" si="188"/>
        <v>318.83</v>
      </c>
      <c r="P1585" s="2" t="str">
        <f t="shared" si="189"/>
        <v>5125653 - GHENT UNIT 32014</v>
      </c>
    </row>
    <row r="1586" spans="1:16" x14ac:dyDescent="0.25">
      <c r="A1586" s="1" t="s">
        <v>5</v>
      </c>
      <c r="B1586" s="1" t="s">
        <v>55</v>
      </c>
      <c r="C1586" s="1" t="s">
        <v>22</v>
      </c>
      <c r="D1586" s="5" t="str">
        <f t="shared" si="183"/>
        <v>512</v>
      </c>
      <c r="E1586" s="1" t="s">
        <v>58</v>
      </c>
      <c r="F1586" s="1" t="s">
        <v>81</v>
      </c>
      <c r="I1586">
        <v>201403</v>
      </c>
      <c r="J1586" t="str">
        <f t="shared" si="184"/>
        <v>2014</v>
      </c>
      <c r="K1586" s="2">
        <v>2392.94</v>
      </c>
      <c r="L1586">
        <f t="shared" si="185"/>
        <v>0</v>
      </c>
      <c r="M1586" s="2">
        <f t="shared" si="186"/>
        <v>2392.94</v>
      </c>
      <c r="N1586">
        <f t="shared" si="187"/>
        <v>0</v>
      </c>
      <c r="O1586">
        <f t="shared" si="188"/>
        <v>2392.94</v>
      </c>
      <c r="P1586" s="2" t="str">
        <f t="shared" si="189"/>
        <v>5125653 - GHENT UNIT 32014</v>
      </c>
    </row>
    <row r="1587" spans="1:16" x14ac:dyDescent="0.25">
      <c r="A1587" s="1" t="s">
        <v>5</v>
      </c>
      <c r="B1587" s="1" t="s">
        <v>55</v>
      </c>
      <c r="C1587" s="1" t="s">
        <v>22</v>
      </c>
      <c r="D1587" s="5" t="str">
        <f t="shared" si="183"/>
        <v>512</v>
      </c>
      <c r="E1587" s="1" t="s">
        <v>58</v>
      </c>
      <c r="F1587" s="1" t="s">
        <v>81</v>
      </c>
      <c r="I1587">
        <v>201404</v>
      </c>
      <c r="J1587" t="str">
        <f t="shared" si="184"/>
        <v>2014</v>
      </c>
      <c r="K1587" s="2">
        <v>61631.74</v>
      </c>
      <c r="L1587">
        <f t="shared" si="185"/>
        <v>0</v>
      </c>
      <c r="M1587" s="2">
        <f t="shared" si="186"/>
        <v>61631.74</v>
      </c>
      <c r="N1587">
        <f t="shared" si="187"/>
        <v>0</v>
      </c>
      <c r="O1587">
        <f t="shared" si="188"/>
        <v>61631.74</v>
      </c>
      <c r="P1587" s="2" t="str">
        <f t="shared" si="189"/>
        <v>5125653 - GHENT UNIT 32014</v>
      </c>
    </row>
    <row r="1588" spans="1:16" x14ac:dyDescent="0.25">
      <c r="A1588" s="1" t="s">
        <v>5</v>
      </c>
      <c r="B1588" s="1" t="s">
        <v>55</v>
      </c>
      <c r="C1588" s="1" t="s">
        <v>22</v>
      </c>
      <c r="D1588" s="5" t="str">
        <f t="shared" si="183"/>
        <v>512</v>
      </c>
      <c r="E1588" s="1" t="s">
        <v>58</v>
      </c>
      <c r="F1588" s="1" t="s">
        <v>81</v>
      </c>
      <c r="I1588">
        <v>201405</v>
      </c>
      <c r="J1588" t="str">
        <f t="shared" si="184"/>
        <v>2014</v>
      </c>
      <c r="K1588" s="2">
        <v>19031.32</v>
      </c>
      <c r="L1588">
        <f t="shared" si="185"/>
        <v>0</v>
      </c>
      <c r="M1588" s="2">
        <f t="shared" si="186"/>
        <v>19031.32</v>
      </c>
      <c r="N1588">
        <f t="shared" si="187"/>
        <v>0</v>
      </c>
      <c r="O1588">
        <f t="shared" si="188"/>
        <v>19031.32</v>
      </c>
      <c r="P1588" s="2" t="str">
        <f t="shared" si="189"/>
        <v>5125653 - GHENT UNIT 32014</v>
      </c>
    </row>
    <row r="1589" spans="1:16" x14ac:dyDescent="0.25">
      <c r="A1589" s="1" t="s">
        <v>5</v>
      </c>
      <c r="B1589" s="1" t="s">
        <v>55</v>
      </c>
      <c r="C1589" s="1" t="s">
        <v>22</v>
      </c>
      <c r="D1589" s="5" t="str">
        <f t="shared" si="183"/>
        <v>512</v>
      </c>
      <c r="E1589" s="1" t="s">
        <v>58</v>
      </c>
      <c r="F1589" s="1" t="s">
        <v>81</v>
      </c>
      <c r="I1589">
        <v>201406</v>
      </c>
      <c r="J1589" t="str">
        <f t="shared" si="184"/>
        <v>2014</v>
      </c>
      <c r="K1589" s="2">
        <v>728.75</v>
      </c>
      <c r="L1589">
        <f t="shared" si="185"/>
        <v>0</v>
      </c>
      <c r="M1589" s="2">
        <f t="shared" si="186"/>
        <v>728.75</v>
      </c>
      <c r="N1589">
        <f t="shared" si="187"/>
        <v>0</v>
      </c>
      <c r="O1589">
        <f t="shared" si="188"/>
        <v>728.75</v>
      </c>
      <c r="P1589" s="2" t="str">
        <f t="shared" si="189"/>
        <v>5125653 - GHENT UNIT 32014</v>
      </c>
    </row>
    <row r="1590" spans="1:16" x14ac:dyDescent="0.25">
      <c r="A1590" s="1" t="s">
        <v>5</v>
      </c>
      <c r="B1590" s="1" t="s">
        <v>55</v>
      </c>
      <c r="C1590" s="1" t="s">
        <v>22</v>
      </c>
      <c r="D1590" s="5" t="str">
        <f t="shared" ref="D1590:D1653" si="191">LEFT(C1590,3)</f>
        <v>512</v>
      </c>
      <c r="E1590" s="1" t="s">
        <v>58</v>
      </c>
      <c r="F1590" s="1" t="s">
        <v>81</v>
      </c>
      <c r="I1590">
        <v>201508</v>
      </c>
      <c r="J1590" t="str">
        <f t="shared" ref="J1590:J1653" si="192">LEFT(I1590,4)</f>
        <v>2015</v>
      </c>
      <c r="K1590" s="2">
        <v>4769.78</v>
      </c>
      <c r="L1590">
        <f t="shared" ref="L1590:L1653" si="193">IF(LEFT(E1590,4)="0311",(K1590*-0.25),IF(LEFT(E1590,4)="0321",(K1590*-0.25),0))</f>
        <v>0</v>
      </c>
      <c r="M1590" s="2">
        <f t="shared" ref="M1590:M1653" si="194">+K1590+L1590</f>
        <v>4769.78</v>
      </c>
      <c r="N1590">
        <f t="shared" ref="N1590:N1653" si="195">IF(F1590="LGE",M1590,0)+IF(F1590="Joint",M1590*G1590,0)</f>
        <v>0</v>
      </c>
      <c r="O1590">
        <f t="shared" ref="O1590:O1653" si="196">IF(F1590="KU",M1590,0)+IF(F1590="Joint",M1590*H1590,0)</f>
        <v>4769.78</v>
      </c>
      <c r="P1590" s="2" t="str">
        <f t="shared" ref="P1590:P1653" si="197">D1590&amp;E1590&amp;J1590</f>
        <v>5125653 - GHENT UNIT 32015</v>
      </c>
    </row>
    <row r="1591" spans="1:16" x14ac:dyDescent="0.25">
      <c r="A1591" s="1" t="s">
        <v>5</v>
      </c>
      <c r="B1591" s="1" t="s">
        <v>55</v>
      </c>
      <c r="C1591" s="1" t="s">
        <v>22</v>
      </c>
      <c r="D1591" s="5" t="str">
        <f t="shared" si="191"/>
        <v>512</v>
      </c>
      <c r="E1591" s="1" t="s">
        <v>58</v>
      </c>
      <c r="F1591" s="1" t="s">
        <v>81</v>
      </c>
      <c r="I1591">
        <v>201509</v>
      </c>
      <c r="J1591" t="str">
        <f t="shared" si="192"/>
        <v>2015</v>
      </c>
      <c r="K1591" s="2">
        <v>2119.44</v>
      </c>
      <c r="L1591">
        <f t="shared" si="193"/>
        <v>0</v>
      </c>
      <c r="M1591" s="2">
        <f t="shared" si="194"/>
        <v>2119.44</v>
      </c>
      <c r="N1591">
        <f t="shared" si="195"/>
        <v>0</v>
      </c>
      <c r="O1591">
        <f t="shared" si="196"/>
        <v>2119.44</v>
      </c>
      <c r="P1591" s="2" t="str">
        <f t="shared" si="197"/>
        <v>5125653 - GHENT UNIT 32015</v>
      </c>
    </row>
    <row r="1592" spans="1:16" x14ac:dyDescent="0.25">
      <c r="A1592" s="1" t="s">
        <v>5</v>
      </c>
      <c r="B1592" s="1" t="s">
        <v>55</v>
      </c>
      <c r="C1592" s="1" t="s">
        <v>22</v>
      </c>
      <c r="D1592" s="5" t="str">
        <f t="shared" si="191"/>
        <v>512</v>
      </c>
      <c r="E1592" s="1" t="s">
        <v>58</v>
      </c>
      <c r="F1592" s="1" t="s">
        <v>81</v>
      </c>
      <c r="I1592">
        <v>201510</v>
      </c>
      <c r="J1592" t="str">
        <f t="shared" si="192"/>
        <v>2015</v>
      </c>
      <c r="K1592" s="2">
        <v>4170.93</v>
      </c>
      <c r="L1592">
        <f t="shared" si="193"/>
        <v>0</v>
      </c>
      <c r="M1592" s="2">
        <f t="shared" si="194"/>
        <v>4170.93</v>
      </c>
      <c r="N1592">
        <f t="shared" si="195"/>
        <v>0</v>
      </c>
      <c r="O1592">
        <f t="shared" si="196"/>
        <v>4170.93</v>
      </c>
      <c r="P1592" s="2" t="str">
        <f t="shared" si="197"/>
        <v>5125653 - GHENT UNIT 32015</v>
      </c>
    </row>
    <row r="1593" spans="1:16" x14ac:dyDescent="0.25">
      <c r="A1593" s="1" t="s">
        <v>5</v>
      </c>
      <c r="B1593" s="1" t="s">
        <v>55</v>
      </c>
      <c r="C1593" s="1" t="s">
        <v>22</v>
      </c>
      <c r="D1593" s="5" t="str">
        <f t="shared" si="191"/>
        <v>512</v>
      </c>
      <c r="E1593" s="1" t="s">
        <v>58</v>
      </c>
      <c r="F1593" s="1" t="s">
        <v>81</v>
      </c>
      <c r="I1593">
        <v>201511</v>
      </c>
      <c r="J1593" t="str">
        <f t="shared" si="192"/>
        <v>2015</v>
      </c>
      <c r="K1593" s="2">
        <v>68463.39</v>
      </c>
      <c r="L1593">
        <f t="shared" si="193"/>
        <v>0</v>
      </c>
      <c r="M1593" s="2">
        <f t="shared" si="194"/>
        <v>68463.39</v>
      </c>
      <c r="N1593">
        <f t="shared" si="195"/>
        <v>0</v>
      </c>
      <c r="O1593">
        <f t="shared" si="196"/>
        <v>68463.39</v>
      </c>
      <c r="P1593" s="2" t="str">
        <f t="shared" si="197"/>
        <v>5125653 - GHENT UNIT 32015</v>
      </c>
    </row>
    <row r="1594" spans="1:16" x14ac:dyDescent="0.25">
      <c r="A1594" s="1" t="s">
        <v>5</v>
      </c>
      <c r="B1594" s="1" t="s">
        <v>55</v>
      </c>
      <c r="C1594" s="1" t="s">
        <v>22</v>
      </c>
      <c r="D1594" s="5" t="str">
        <f t="shared" si="191"/>
        <v>512</v>
      </c>
      <c r="E1594" s="1" t="s">
        <v>58</v>
      </c>
      <c r="F1594" s="1" t="s">
        <v>81</v>
      </c>
      <c r="I1594">
        <v>201512</v>
      </c>
      <c r="J1594" t="str">
        <f t="shared" si="192"/>
        <v>2015</v>
      </c>
      <c r="K1594" s="2">
        <v>5140</v>
      </c>
      <c r="L1594">
        <f t="shared" si="193"/>
        <v>0</v>
      </c>
      <c r="M1594" s="2">
        <f t="shared" si="194"/>
        <v>5140</v>
      </c>
      <c r="N1594">
        <f t="shared" si="195"/>
        <v>0</v>
      </c>
      <c r="O1594">
        <f t="shared" si="196"/>
        <v>5140</v>
      </c>
      <c r="P1594" s="2" t="str">
        <f t="shared" si="197"/>
        <v>5125653 - GHENT UNIT 32015</v>
      </c>
    </row>
    <row r="1595" spans="1:16" x14ac:dyDescent="0.25">
      <c r="A1595" s="1" t="s">
        <v>5</v>
      </c>
      <c r="B1595" s="1" t="s">
        <v>55</v>
      </c>
      <c r="C1595" s="1" t="s">
        <v>22</v>
      </c>
      <c r="D1595" s="5" t="str">
        <f t="shared" si="191"/>
        <v>512</v>
      </c>
      <c r="E1595" s="1" t="s">
        <v>58</v>
      </c>
      <c r="F1595" s="1" t="s">
        <v>81</v>
      </c>
      <c r="I1595">
        <v>201601</v>
      </c>
      <c r="J1595" t="str">
        <f t="shared" si="192"/>
        <v>2016</v>
      </c>
      <c r="K1595" s="2">
        <v>-5140</v>
      </c>
      <c r="L1595">
        <f t="shared" si="193"/>
        <v>0</v>
      </c>
      <c r="M1595" s="2">
        <f t="shared" si="194"/>
        <v>-5140</v>
      </c>
      <c r="N1595">
        <f t="shared" si="195"/>
        <v>0</v>
      </c>
      <c r="O1595">
        <f t="shared" si="196"/>
        <v>-5140</v>
      </c>
      <c r="P1595" s="2" t="str">
        <f t="shared" si="197"/>
        <v>5125653 - GHENT UNIT 32016</v>
      </c>
    </row>
    <row r="1596" spans="1:16" x14ac:dyDescent="0.25">
      <c r="A1596" s="1" t="s">
        <v>5</v>
      </c>
      <c r="B1596" s="1" t="s">
        <v>55</v>
      </c>
      <c r="C1596" s="1" t="s">
        <v>22</v>
      </c>
      <c r="D1596" s="5" t="str">
        <f t="shared" si="191"/>
        <v>512</v>
      </c>
      <c r="E1596" s="1" t="s">
        <v>58</v>
      </c>
      <c r="F1596" s="1" t="s">
        <v>81</v>
      </c>
      <c r="I1596">
        <v>201605</v>
      </c>
      <c r="J1596" t="str">
        <f t="shared" si="192"/>
        <v>2016</v>
      </c>
      <c r="K1596" s="2">
        <v>4112.01</v>
      </c>
      <c r="L1596">
        <f t="shared" si="193"/>
        <v>0</v>
      </c>
      <c r="M1596" s="2">
        <f t="shared" si="194"/>
        <v>4112.01</v>
      </c>
      <c r="N1596">
        <f t="shared" si="195"/>
        <v>0</v>
      </c>
      <c r="O1596">
        <f t="shared" si="196"/>
        <v>4112.01</v>
      </c>
      <c r="P1596" s="2" t="str">
        <f t="shared" si="197"/>
        <v>5125653 - GHENT UNIT 32016</v>
      </c>
    </row>
    <row r="1597" spans="1:16" x14ac:dyDescent="0.25">
      <c r="A1597" s="1" t="s">
        <v>5</v>
      </c>
      <c r="B1597" s="1" t="s">
        <v>55</v>
      </c>
      <c r="C1597" s="1" t="s">
        <v>22</v>
      </c>
      <c r="D1597" s="5" t="str">
        <f t="shared" si="191"/>
        <v>512</v>
      </c>
      <c r="E1597" s="1" t="s">
        <v>58</v>
      </c>
      <c r="F1597" s="1" t="s">
        <v>81</v>
      </c>
      <c r="I1597">
        <v>201606</v>
      </c>
      <c r="J1597" t="str">
        <f t="shared" si="192"/>
        <v>2016</v>
      </c>
      <c r="K1597" s="2">
        <v>46591.15</v>
      </c>
      <c r="L1597">
        <f t="shared" si="193"/>
        <v>0</v>
      </c>
      <c r="M1597" s="2">
        <f t="shared" si="194"/>
        <v>46591.15</v>
      </c>
      <c r="N1597">
        <f t="shared" si="195"/>
        <v>0</v>
      </c>
      <c r="O1597">
        <f t="shared" si="196"/>
        <v>46591.15</v>
      </c>
      <c r="P1597" s="2" t="str">
        <f t="shared" si="197"/>
        <v>5125653 - GHENT UNIT 32016</v>
      </c>
    </row>
    <row r="1598" spans="1:16" x14ac:dyDescent="0.25">
      <c r="A1598" s="1" t="s">
        <v>5</v>
      </c>
      <c r="B1598" s="1" t="s">
        <v>55</v>
      </c>
      <c r="C1598" s="1" t="s">
        <v>22</v>
      </c>
      <c r="D1598" s="5" t="str">
        <f t="shared" si="191"/>
        <v>512</v>
      </c>
      <c r="E1598" s="1" t="s">
        <v>58</v>
      </c>
      <c r="F1598" s="1" t="s">
        <v>81</v>
      </c>
      <c r="I1598">
        <v>201608</v>
      </c>
      <c r="J1598" t="str">
        <f t="shared" si="192"/>
        <v>2016</v>
      </c>
      <c r="K1598" s="2">
        <v>880.63</v>
      </c>
      <c r="L1598">
        <f t="shared" si="193"/>
        <v>0</v>
      </c>
      <c r="M1598" s="2">
        <f t="shared" si="194"/>
        <v>880.63</v>
      </c>
      <c r="N1598">
        <f t="shared" si="195"/>
        <v>0</v>
      </c>
      <c r="O1598">
        <f t="shared" si="196"/>
        <v>880.63</v>
      </c>
      <c r="P1598" s="2" t="str">
        <f t="shared" si="197"/>
        <v>5125653 - GHENT UNIT 32016</v>
      </c>
    </row>
    <row r="1599" spans="1:16" x14ac:dyDescent="0.25">
      <c r="A1599" s="1" t="s">
        <v>5</v>
      </c>
      <c r="B1599" s="1" t="s">
        <v>55</v>
      </c>
      <c r="C1599" s="1" t="s">
        <v>22</v>
      </c>
      <c r="D1599" s="5" t="str">
        <f t="shared" si="191"/>
        <v>512</v>
      </c>
      <c r="E1599" s="1" t="s">
        <v>58</v>
      </c>
      <c r="F1599" s="1" t="s">
        <v>81</v>
      </c>
      <c r="I1599">
        <v>201610</v>
      </c>
      <c r="J1599" t="str">
        <f t="shared" si="192"/>
        <v>2016</v>
      </c>
      <c r="K1599" s="2">
        <v>104.42</v>
      </c>
      <c r="L1599">
        <f t="shared" si="193"/>
        <v>0</v>
      </c>
      <c r="M1599" s="2">
        <f t="shared" si="194"/>
        <v>104.42</v>
      </c>
      <c r="N1599">
        <f t="shared" si="195"/>
        <v>0</v>
      </c>
      <c r="O1599">
        <f t="shared" si="196"/>
        <v>104.42</v>
      </c>
      <c r="P1599" s="2" t="str">
        <f t="shared" si="197"/>
        <v>5125653 - GHENT UNIT 32016</v>
      </c>
    </row>
    <row r="1600" spans="1:16" x14ac:dyDescent="0.25">
      <c r="A1600" s="1" t="s">
        <v>5</v>
      </c>
      <c r="B1600" s="1" t="s">
        <v>55</v>
      </c>
      <c r="C1600" s="1" t="s">
        <v>22</v>
      </c>
      <c r="D1600" s="5" t="str">
        <f t="shared" si="191"/>
        <v>512</v>
      </c>
      <c r="E1600" s="1" t="s">
        <v>58</v>
      </c>
      <c r="F1600" s="1" t="s">
        <v>81</v>
      </c>
      <c r="I1600">
        <v>201611</v>
      </c>
      <c r="J1600" t="str">
        <f t="shared" si="192"/>
        <v>2016</v>
      </c>
      <c r="K1600" s="2">
        <v>59018.01</v>
      </c>
      <c r="L1600">
        <f t="shared" si="193"/>
        <v>0</v>
      </c>
      <c r="M1600" s="2">
        <f t="shared" si="194"/>
        <v>59018.01</v>
      </c>
      <c r="N1600">
        <f t="shared" si="195"/>
        <v>0</v>
      </c>
      <c r="O1600">
        <f t="shared" si="196"/>
        <v>59018.01</v>
      </c>
      <c r="P1600" s="2" t="str">
        <f t="shared" si="197"/>
        <v>5125653 - GHENT UNIT 32016</v>
      </c>
    </row>
    <row r="1601" spans="1:16" x14ac:dyDescent="0.25">
      <c r="A1601" s="1" t="s">
        <v>5</v>
      </c>
      <c r="B1601" s="1" t="s">
        <v>55</v>
      </c>
      <c r="C1601" s="1" t="s">
        <v>22</v>
      </c>
      <c r="D1601" s="5" t="str">
        <f t="shared" si="191"/>
        <v>512</v>
      </c>
      <c r="E1601" s="1" t="s">
        <v>58</v>
      </c>
      <c r="F1601" s="1" t="s">
        <v>81</v>
      </c>
      <c r="I1601">
        <v>201612</v>
      </c>
      <c r="J1601" t="str">
        <f t="shared" si="192"/>
        <v>2016</v>
      </c>
      <c r="K1601" s="2">
        <v>35400</v>
      </c>
      <c r="L1601">
        <f t="shared" si="193"/>
        <v>0</v>
      </c>
      <c r="M1601" s="2">
        <f t="shared" si="194"/>
        <v>35400</v>
      </c>
      <c r="N1601">
        <f t="shared" si="195"/>
        <v>0</v>
      </c>
      <c r="O1601">
        <f t="shared" si="196"/>
        <v>35400</v>
      </c>
      <c r="P1601" s="2" t="str">
        <f t="shared" si="197"/>
        <v>5125653 - GHENT UNIT 32016</v>
      </c>
    </row>
    <row r="1602" spans="1:16" x14ac:dyDescent="0.25">
      <c r="A1602" s="1" t="s">
        <v>5</v>
      </c>
      <c r="B1602" s="1" t="s">
        <v>55</v>
      </c>
      <c r="C1602" s="1" t="s">
        <v>22</v>
      </c>
      <c r="D1602" s="5" t="str">
        <f t="shared" si="191"/>
        <v>512</v>
      </c>
      <c r="E1602" s="1" t="s">
        <v>59</v>
      </c>
      <c r="F1602" s="1" t="s">
        <v>81</v>
      </c>
      <c r="I1602">
        <v>201208</v>
      </c>
      <c r="J1602" t="str">
        <f t="shared" si="192"/>
        <v>2012</v>
      </c>
      <c r="K1602" s="2">
        <v>4700.05</v>
      </c>
      <c r="L1602">
        <f t="shared" si="193"/>
        <v>0</v>
      </c>
      <c r="M1602" s="2">
        <f t="shared" si="194"/>
        <v>4700.05</v>
      </c>
      <c r="N1602">
        <f t="shared" si="195"/>
        <v>0</v>
      </c>
      <c r="O1602">
        <f t="shared" si="196"/>
        <v>4700.05</v>
      </c>
      <c r="P1602" s="2" t="str">
        <f t="shared" si="197"/>
        <v>5125654 - GHENT UNIT 42012</v>
      </c>
    </row>
    <row r="1603" spans="1:16" x14ac:dyDescent="0.25">
      <c r="A1603" s="1" t="s">
        <v>5</v>
      </c>
      <c r="B1603" s="1" t="s">
        <v>55</v>
      </c>
      <c r="C1603" s="1" t="s">
        <v>22</v>
      </c>
      <c r="D1603" s="5" t="str">
        <f t="shared" si="191"/>
        <v>512</v>
      </c>
      <c r="E1603" s="1" t="s">
        <v>59</v>
      </c>
      <c r="F1603" s="1" t="s">
        <v>81</v>
      </c>
      <c r="I1603">
        <v>201209</v>
      </c>
      <c r="J1603" t="str">
        <f t="shared" si="192"/>
        <v>2012</v>
      </c>
      <c r="K1603" s="2">
        <v>8327.19</v>
      </c>
      <c r="L1603">
        <f t="shared" si="193"/>
        <v>0</v>
      </c>
      <c r="M1603" s="2">
        <f t="shared" si="194"/>
        <v>8327.19</v>
      </c>
      <c r="N1603">
        <f t="shared" si="195"/>
        <v>0</v>
      </c>
      <c r="O1603">
        <f t="shared" si="196"/>
        <v>8327.19</v>
      </c>
      <c r="P1603" s="2" t="str">
        <f t="shared" si="197"/>
        <v>5125654 - GHENT UNIT 42012</v>
      </c>
    </row>
    <row r="1604" spans="1:16" x14ac:dyDescent="0.25">
      <c r="A1604" s="1" t="s">
        <v>5</v>
      </c>
      <c r="B1604" s="1" t="s">
        <v>55</v>
      </c>
      <c r="C1604" s="1" t="s">
        <v>22</v>
      </c>
      <c r="D1604" s="5" t="str">
        <f t="shared" si="191"/>
        <v>512</v>
      </c>
      <c r="E1604" s="1" t="s">
        <v>59</v>
      </c>
      <c r="F1604" s="1" t="s">
        <v>81</v>
      </c>
      <c r="I1604">
        <v>201210</v>
      </c>
      <c r="J1604" t="str">
        <f t="shared" si="192"/>
        <v>2012</v>
      </c>
      <c r="K1604" s="2">
        <v>80004.88</v>
      </c>
      <c r="L1604">
        <f t="shared" si="193"/>
        <v>0</v>
      </c>
      <c r="M1604" s="2">
        <f t="shared" si="194"/>
        <v>80004.88</v>
      </c>
      <c r="N1604">
        <f t="shared" si="195"/>
        <v>0</v>
      </c>
      <c r="O1604">
        <f t="shared" si="196"/>
        <v>80004.88</v>
      </c>
      <c r="P1604" s="2" t="str">
        <f t="shared" si="197"/>
        <v>5125654 - GHENT UNIT 42012</v>
      </c>
    </row>
    <row r="1605" spans="1:16" x14ac:dyDescent="0.25">
      <c r="A1605" s="1" t="s">
        <v>5</v>
      </c>
      <c r="B1605" s="1" t="s">
        <v>55</v>
      </c>
      <c r="C1605" s="1" t="s">
        <v>22</v>
      </c>
      <c r="D1605" s="5" t="str">
        <f t="shared" si="191"/>
        <v>512</v>
      </c>
      <c r="E1605" s="1" t="s">
        <v>59</v>
      </c>
      <c r="F1605" s="1" t="s">
        <v>81</v>
      </c>
      <c r="I1605">
        <v>201211</v>
      </c>
      <c r="J1605" t="str">
        <f t="shared" si="192"/>
        <v>2012</v>
      </c>
      <c r="K1605" s="2">
        <v>-33731.29</v>
      </c>
      <c r="L1605">
        <f t="shared" si="193"/>
        <v>0</v>
      </c>
      <c r="M1605" s="2">
        <f t="shared" si="194"/>
        <v>-33731.29</v>
      </c>
      <c r="N1605">
        <f t="shared" si="195"/>
        <v>0</v>
      </c>
      <c r="O1605">
        <f t="shared" si="196"/>
        <v>-33731.29</v>
      </c>
      <c r="P1605" s="2" t="str">
        <f t="shared" si="197"/>
        <v>5125654 - GHENT UNIT 42012</v>
      </c>
    </row>
    <row r="1606" spans="1:16" x14ac:dyDescent="0.25">
      <c r="A1606" s="1" t="s">
        <v>5</v>
      </c>
      <c r="B1606" s="1" t="s">
        <v>55</v>
      </c>
      <c r="C1606" s="1" t="s">
        <v>22</v>
      </c>
      <c r="D1606" s="5" t="str">
        <f t="shared" si="191"/>
        <v>512</v>
      </c>
      <c r="E1606" s="1" t="s">
        <v>59</v>
      </c>
      <c r="F1606" s="1" t="s">
        <v>81</v>
      </c>
      <c r="I1606">
        <v>201309</v>
      </c>
      <c r="J1606" t="str">
        <f t="shared" si="192"/>
        <v>2013</v>
      </c>
      <c r="K1606" s="2">
        <v>698.14</v>
      </c>
      <c r="L1606">
        <f t="shared" si="193"/>
        <v>0</v>
      </c>
      <c r="M1606" s="2">
        <f t="shared" si="194"/>
        <v>698.14</v>
      </c>
      <c r="N1606">
        <f t="shared" si="195"/>
        <v>0</v>
      </c>
      <c r="O1606">
        <f t="shared" si="196"/>
        <v>698.14</v>
      </c>
      <c r="P1606" s="2" t="str">
        <f t="shared" si="197"/>
        <v>5125654 - GHENT UNIT 42013</v>
      </c>
    </row>
    <row r="1607" spans="1:16" x14ac:dyDescent="0.25">
      <c r="A1607" s="1" t="s">
        <v>5</v>
      </c>
      <c r="B1607" s="1" t="s">
        <v>55</v>
      </c>
      <c r="C1607" s="1" t="s">
        <v>22</v>
      </c>
      <c r="D1607" s="5" t="str">
        <f t="shared" si="191"/>
        <v>512</v>
      </c>
      <c r="E1607" s="1" t="s">
        <v>59</v>
      </c>
      <c r="F1607" s="1" t="s">
        <v>81</v>
      </c>
      <c r="I1607">
        <v>201310</v>
      </c>
      <c r="J1607" t="str">
        <f t="shared" si="192"/>
        <v>2013</v>
      </c>
      <c r="K1607" s="2">
        <v>12038.37</v>
      </c>
      <c r="L1607">
        <f t="shared" si="193"/>
        <v>0</v>
      </c>
      <c r="M1607" s="2">
        <f t="shared" si="194"/>
        <v>12038.37</v>
      </c>
      <c r="N1607">
        <f t="shared" si="195"/>
        <v>0</v>
      </c>
      <c r="O1607">
        <f t="shared" si="196"/>
        <v>12038.37</v>
      </c>
      <c r="P1607" s="2" t="str">
        <f t="shared" si="197"/>
        <v>5125654 - GHENT UNIT 42013</v>
      </c>
    </row>
    <row r="1608" spans="1:16" x14ac:dyDescent="0.25">
      <c r="A1608" s="1" t="s">
        <v>5</v>
      </c>
      <c r="B1608" s="1" t="s">
        <v>55</v>
      </c>
      <c r="C1608" s="1" t="s">
        <v>22</v>
      </c>
      <c r="D1608" s="5" t="str">
        <f t="shared" si="191"/>
        <v>512</v>
      </c>
      <c r="E1608" s="1" t="s">
        <v>59</v>
      </c>
      <c r="F1608" s="1" t="s">
        <v>81</v>
      </c>
      <c r="I1608">
        <v>201311</v>
      </c>
      <c r="J1608" t="str">
        <f t="shared" si="192"/>
        <v>2013</v>
      </c>
      <c r="K1608" s="2">
        <v>-35.020000000000003</v>
      </c>
      <c r="L1608">
        <f t="shared" si="193"/>
        <v>0</v>
      </c>
      <c r="M1608" s="2">
        <f t="shared" si="194"/>
        <v>-35.020000000000003</v>
      </c>
      <c r="N1608">
        <f t="shared" si="195"/>
        <v>0</v>
      </c>
      <c r="O1608">
        <f t="shared" si="196"/>
        <v>-35.020000000000003</v>
      </c>
      <c r="P1608" s="2" t="str">
        <f t="shared" si="197"/>
        <v>5125654 - GHENT UNIT 42013</v>
      </c>
    </row>
    <row r="1609" spans="1:16" x14ac:dyDescent="0.25">
      <c r="A1609" s="1" t="s">
        <v>5</v>
      </c>
      <c r="B1609" s="1" t="s">
        <v>55</v>
      </c>
      <c r="C1609" s="1" t="s">
        <v>22</v>
      </c>
      <c r="D1609" s="5" t="str">
        <f t="shared" si="191"/>
        <v>512</v>
      </c>
      <c r="E1609" s="1" t="s">
        <v>59</v>
      </c>
      <c r="F1609" s="1" t="s">
        <v>81</v>
      </c>
      <c r="I1609">
        <v>201409</v>
      </c>
      <c r="J1609" t="str">
        <f t="shared" si="192"/>
        <v>2014</v>
      </c>
      <c r="K1609" s="2">
        <v>1650</v>
      </c>
      <c r="L1609">
        <f t="shared" si="193"/>
        <v>0</v>
      </c>
      <c r="M1609" s="2">
        <f t="shared" si="194"/>
        <v>1650</v>
      </c>
      <c r="N1609">
        <f t="shared" si="195"/>
        <v>0</v>
      </c>
      <c r="O1609">
        <f t="shared" si="196"/>
        <v>1650</v>
      </c>
      <c r="P1609" s="2" t="str">
        <f t="shared" si="197"/>
        <v>5125654 - GHENT UNIT 42014</v>
      </c>
    </row>
    <row r="1610" spans="1:16" x14ac:dyDescent="0.25">
      <c r="A1610" s="1" t="s">
        <v>5</v>
      </c>
      <c r="B1610" s="1" t="s">
        <v>55</v>
      </c>
      <c r="C1610" s="1" t="s">
        <v>22</v>
      </c>
      <c r="D1610" s="5" t="str">
        <f t="shared" si="191"/>
        <v>512</v>
      </c>
      <c r="E1610" s="1" t="s">
        <v>59</v>
      </c>
      <c r="F1610" s="1" t="s">
        <v>81</v>
      </c>
      <c r="I1610">
        <v>201410</v>
      </c>
      <c r="J1610" t="str">
        <f t="shared" si="192"/>
        <v>2014</v>
      </c>
      <c r="K1610" s="2">
        <v>135522.75</v>
      </c>
      <c r="L1610">
        <f t="shared" si="193"/>
        <v>0</v>
      </c>
      <c r="M1610" s="2">
        <f t="shared" si="194"/>
        <v>135522.75</v>
      </c>
      <c r="N1610">
        <f t="shared" si="195"/>
        <v>0</v>
      </c>
      <c r="O1610">
        <f t="shared" si="196"/>
        <v>135522.75</v>
      </c>
      <c r="P1610" s="2" t="str">
        <f t="shared" si="197"/>
        <v>5125654 - GHENT UNIT 42014</v>
      </c>
    </row>
    <row r="1611" spans="1:16" x14ac:dyDescent="0.25">
      <c r="A1611" s="1" t="s">
        <v>5</v>
      </c>
      <c r="B1611" s="1" t="s">
        <v>55</v>
      </c>
      <c r="C1611" s="1" t="s">
        <v>22</v>
      </c>
      <c r="D1611" s="5" t="str">
        <f t="shared" si="191"/>
        <v>512</v>
      </c>
      <c r="E1611" s="1" t="s">
        <v>59</v>
      </c>
      <c r="F1611" s="1" t="s">
        <v>81</v>
      </c>
      <c r="I1611">
        <v>201411</v>
      </c>
      <c r="J1611" t="str">
        <f t="shared" si="192"/>
        <v>2014</v>
      </c>
      <c r="K1611" s="2">
        <v>1668.91</v>
      </c>
      <c r="L1611">
        <f t="shared" si="193"/>
        <v>0</v>
      </c>
      <c r="M1611" s="2">
        <f t="shared" si="194"/>
        <v>1668.91</v>
      </c>
      <c r="N1611">
        <f t="shared" si="195"/>
        <v>0</v>
      </c>
      <c r="O1611">
        <f t="shared" si="196"/>
        <v>1668.91</v>
      </c>
      <c r="P1611" s="2" t="str">
        <f t="shared" si="197"/>
        <v>5125654 - GHENT UNIT 42014</v>
      </c>
    </row>
    <row r="1612" spans="1:16" x14ac:dyDescent="0.25">
      <c r="A1612" s="1" t="s">
        <v>5</v>
      </c>
      <c r="B1612" s="1" t="s">
        <v>55</v>
      </c>
      <c r="C1612" s="1" t="s">
        <v>22</v>
      </c>
      <c r="D1612" s="5" t="str">
        <f t="shared" si="191"/>
        <v>512</v>
      </c>
      <c r="E1612" s="1" t="s">
        <v>59</v>
      </c>
      <c r="F1612" s="1" t="s">
        <v>81</v>
      </c>
      <c r="I1612">
        <v>201412</v>
      </c>
      <c r="J1612" t="str">
        <f t="shared" si="192"/>
        <v>2014</v>
      </c>
      <c r="K1612" s="2">
        <v>117.72</v>
      </c>
      <c r="L1612">
        <f t="shared" si="193"/>
        <v>0</v>
      </c>
      <c r="M1612" s="2">
        <f t="shared" si="194"/>
        <v>117.72</v>
      </c>
      <c r="N1612">
        <f t="shared" si="195"/>
        <v>0</v>
      </c>
      <c r="O1612">
        <f t="shared" si="196"/>
        <v>117.72</v>
      </c>
      <c r="P1612" s="2" t="str">
        <f t="shared" si="197"/>
        <v>5125654 - GHENT UNIT 42014</v>
      </c>
    </row>
    <row r="1613" spans="1:16" x14ac:dyDescent="0.25">
      <c r="A1613" s="1" t="s">
        <v>5</v>
      </c>
      <c r="B1613" s="1" t="s">
        <v>55</v>
      </c>
      <c r="C1613" s="1" t="s">
        <v>22</v>
      </c>
      <c r="D1613" s="5" t="str">
        <f t="shared" si="191"/>
        <v>512</v>
      </c>
      <c r="E1613" s="1" t="s">
        <v>59</v>
      </c>
      <c r="F1613" s="1" t="s">
        <v>81</v>
      </c>
      <c r="I1613">
        <v>201603</v>
      </c>
      <c r="J1613" t="str">
        <f t="shared" si="192"/>
        <v>2016</v>
      </c>
      <c r="K1613" s="2">
        <v>371.35</v>
      </c>
      <c r="L1613">
        <f t="shared" si="193"/>
        <v>0</v>
      </c>
      <c r="M1613" s="2">
        <f t="shared" si="194"/>
        <v>371.35</v>
      </c>
      <c r="N1613">
        <f t="shared" si="195"/>
        <v>0</v>
      </c>
      <c r="O1613">
        <f t="shared" si="196"/>
        <v>371.35</v>
      </c>
      <c r="P1613" s="2" t="str">
        <f t="shared" si="197"/>
        <v>5125654 - GHENT UNIT 42016</v>
      </c>
    </row>
    <row r="1614" spans="1:16" x14ac:dyDescent="0.25">
      <c r="A1614" s="1" t="s">
        <v>5</v>
      </c>
      <c r="B1614" s="1" t="s">
        <v>55</v>
      </c>
      <c r="C1614" s="1" t="s">
        <v>22</v>
      </c>
      <c r="D1614" s="5" t="str">
        <f t="shared" si="191"/>
        <v>512</v>
      </c>
      <c r="E1614" s="1" t="s">
        <v>59</v>
      </c>
      <c r="F1614" s="1" t="s">
        <v>81</v>
      </c>
      <c r="I1614">
        <v>201604</v>
      </c>
      <c r="J1614" t="str">
        <f t="shared" si="192"/>
        <v>2016</v>
      </c>
      <c r="K1614" s="2">
        <v>85869.26</v>
      </c>
      <c r="L1614">
        <f t="shared" si="193"/>
        <v>0</v>
      </c>
      <c r="M1614" s="2">
        <f t="shared" si="194"/>
        <v>85869.26</v>
      </c>
      <c r="N1614">
        <f t="shared" si="195"/>
        <v>0</v>
      </c>
      <c r="O1614">
        <f t="shared" si="196"/>
        <v>85869.26</v>
      </c>
      <c r="P1614" s="2" t="str">
        <f t="shared" si="197"/>
        <v>5125654 - GHENT UNIT 42016</v>
      </c>
    </row>
    <row r="1615" spans="1:16" x14ac:dyDescent="0.25">
      <c r="A1615" s="1" t="s">
        <v>5</v>
      </c>
      <c r="B1615" s="1" t="s">
        <v>55</v>
      </c>
      <c r="C1615" s="1" t="s">
        <v>22</v>
      </c>
      <c r="D1615" s="5" t="str">
        <f t="shared" si="191"/>
        <v>512</v>
      </c>
      <c r="E1615" s="1" t="s">
        <v>59</v>
      </c>
      <c r="F1615" s="1" t="s">
        <v>81</v>
      </c>
      <c r="I1615">
        <v>201605</v>
      </c>
      <c r="J1615" t="str">
        <f t="shared" si="192"/>
        <v>2016</v>
      </c>
      <c r="K1615" s="2">
        <v>-116.78</v>
      </c>
      <c r="L1615">
        <f t="shared" si="193"/>
        <v>0</v>
      </c>
      <c r="M1615" s="2">
        <f t="shared" si="194"/>
        <v>-116.78</v>
      </c>
      <c r="N1615">
        <f t="shared" si="195"/>
        <v>0</v>
      </c>
      <c r="O1615">
        <f t="shared" si="196"/>
        <v>-116.78</v>
      </c>
      <c r="P1615" s="2" t="str">
        <f t="shared" si="197"/>
        <v>5125654 - GHENT UNIT 42016</v>
      </c>
    </row>
    <row r="1616" spans="1:16" x14ac:dyDescent="0.25">
      <c r="A1616" s="1" t="s">
        <v>5</v>
      </c>
      <c r="B1616" s="1" t="s">
        <v>55</v>
      </c>
      <c r="C1616" s="1" t="s">
        <v>30</v>
      </c>
      <c r="D1616" s="5" t="str">
        <f t="shared" si="191"/>
        <v>512</v>
      </c>
      <c r="E1616" s="1" t="s">
        <v>57</v>
      </c>
      <c r="F1616" s="1" t="s">
        <v>81</v>
      </c>
      <c r="I1616">
        <v>201204</v>
      </c>
      <c r="J1616" t="str">
        <f t="shared" si="192"/>
        <v>2012</v>
      </c>
      <c r="K1616" s="2">
        <v>506.42</v>
      </c>
      <c r="L1616">
        <f t="shared" si="193"/>
        <v>0</v>
      </c>
      <c r="M1616" s="2">
        <f t="shared" si="194"/>
        <v>506.42</v>
      </c>
      <c r="N1616">
        <f t="shared" si="195"/>
        <v>0</v>
      </c>
      <c r="O1616">
        <f t="shared" si="196"/>
        <v>506.42</v>
      </c>
      <c r="P1616" s="2" t="str">
        <f t="shared" si="197"/>
        <v>5125652 - GHENT UNIT 22012</v>
      </c>
    </row>
    <row r="1617" spans="1:16" x14ac:dyDescent="0.25">
      <c r="A1617" s="1" t="s">
        <v>5</v>
      </c>
      <c r="B1617" s="1" t="s">
        <v>55</v>
      </c>
      <c r="C1617" s="1" t="s">
        <v>30</v>
      </c>
      <c r="D1617" s="5" t="str">
        <f t="shared" si="191"/>
        <v>512</v>
      </c>
      <c r="E1617" s="1" t="s">
        <v>57</v>
      </c>
      <c r="F1617" s="1" t="s">
        <v>81</v>
      </c>
      <c r="I1617">
        <v>201305</v>
      </c>
      <c r="J1617" t="str">
        <f t="shared" si="192"/>
        <v>2013</v>
      </c>
      <c r="K1617" s="2">
        <v>2832.48</v>
      </c>
      <c r="L1617">
        <f t="shared" si="193"/>
        <v>0</v>
      </c>
      <c r="M1617" s="2">
        <f t="shared" si="194"/>
        <v>2832.48</v>
      </c>
      <c r="N1617">
        <f t="shared" si="195"/>
        <v>0</v>
      </c>
      <c r="O1617">
        <f t="shared" si="196"/>
        <v>2832.48</v>
      </c>
      <c r="P1617" s="2" t="str">
        <f t="shared" si="197"/>
        <v>5125652 - GHENT UNIT 22013</v>
      </c>
    </row>
    <row r="1618" spans="1:16" x14ac:dyDescent="0.25">
      <c r="A1618" s="1" t="s">
        <v>5</v>
      </c>
      <c r="B1618" s="1" t="s">
        <v>55</v>
      </c>
      <c r="C1618" s="1" t="s">
        <v>30</v>
      </c>
      <c r="D1618" s="5" t="str">
        <f t="shared" si="191"/>
        <v>512</v>
      </c>
      <c r="E1618" s="1" t="s">
        <v>57</v>
      </c>
      <c r="F1618" s="1" t="s">
        <v>81</v>
      </c>
      <c r="I1618">
        <v>201403</v>
      </c>
      <c r="J1618" t="str">
        <f t="shared" si="192"/>
        <v>2014</v>
      </c>
      <c r="K1618" s="2">
        <v>846.23</v>
      </c>
      <c r="L1618">
        <f t="shared" si="193"/>
        <v>0</v>
      </c>
      <c r="M1618" s="2">
        <f t="shared" si="194"/>
        <v>846.23</v>
      </c>
      <c r="N1618">
        <f t="shared" si="195"/>
        <v>0</v>
      </c>
      <c r="O1618">
        <f t="shared" si="196"/>
        <v>846.23</v>
      </c>
      <c r="P1618" s="2" t="str">
        <f t="shared" si="197"/>
        <v>5125652 - GHENT UNIT 22014</v>
      </c>
    </row>
    <row r="1619" spans="1:16" x14ac:dyDescent="0.25">
      <c r="A1619" s="1" t="s">
        <v>5</v>
      </c>
      <c r="B1619" s="1" t="s">
        <v>55</v>
      </c>
      <c r="C1619" s="1" t="s">
        <v>30</v>
      </c>
      <c r="D1619" s="5" t="str">
        <f t="shared" si="191"/>
        <v>512</v>
      </c>
      <c r="E1619" s="1" t="s">
        <v>57</v>
      </c>
      <c r="F1619" s="1" t="s">
        <v>81</v>
      </c>
      <c r="I1619">
        <v>201404</v>
      </c>
      <c r="J1619" t="str">
        <f t="shared" si="192"/>
        <v>2014</v>
      </c>
      <c r="K1619" s="2">
        <v>-3.99</v>
      </c>
      <c r="L1619">
        <f t="shared" si="193"/>
        <v>0</v>
      </c>
      <c r="M1619" s="2">
        <f t="shared" si="194"/>
        <v>-3.99</v>
      </c>
      <c r="N1619">
        <f t="shared" si="195"/>
        <v>0</v>
      </c>
      <c r="O1619">
        <f t="shared" si="196"/>
        <v>-3.99</v>
      </c>
      <c r="P1619" s="2" t="str">
        <f t="shared" si="197"/>
        <v>5125652 - GHENT UNIT 22014</v>
      </c>
    </row>
    <row r="1620" spans="1:16" x14ac:dyDescent="0.25">
      <c r="A1620" s="1" t="s">
        <v>5</v>
      </c>
      <c r="B1620" s="1" t="s">
        <v>55</v>
      </c>
      <c r="C1620" s="1" t="s">
        <v>63</v>
      </c>
      <c r="D1620" s="5" t="str">
        <f t="shared" si="191"/>
        <v>512</v>
      </c>
      <c r="E1620" s="1" t="s">
        <v>58</v>
      </c>
      <c r="F1620" s="1" t="s">
        <v>81</v>
      </c>
      <c r="I1620">
        <v>201605</v>
      </c>
      <c r="J1620" t="str">
        <f t="shared" si="192"/>
        <v>2016</v>
      </c>
      <c r="K1620" s="2">
        <v>558.85</v>
      </c>
      <c r="L1620">
        <f t="shared" si="193"/>
        <v>0</v>
      </c>
      <c r="M1620" s="2">
        <f t="shared" si="194"/>
        <v>558.85</v>
      </c>
      <c r="N1620">
        <f t="shared" si="195"/>
        <v>0</v>
      </c>
      <c r="O1620">
        <f t="shared" si="196"/>
        <v>558.85</v>
      </c>
      <c r="P1620" s="2" t="str">
        <f t="shared" si="197"/>
        <v>5125653 - GHENT UNIT 32016</v>
      </c>
    </row>
    <row r="1621" spans="1:16" x14ac:dyDescent="0.25">
      <c r="A1621" s="1" t="s">
        <v>5</v>
      </c>
      <c r="B1621" s="1" t="s">
        <v>55</v>
      </c>
      <c r="C1621" s="1" t="s">
        <v>63</v>
      </c>
      <c r="D1621" s="5" t="str">
        <f t="shared" si="191"/>
        <v>512</v>
      </c>
      <c r="E1621" s="1" t="s">
        <v>58</v>
      </c>
      <c r="F1621" s="1" t="s">
        <v>81</v>
      </c>
      <c r="I1621">
        <v>201611</v>
      </c>
      <c r="J1621" t="str">
        <f t="shared" si="192"/>
        <v>2016</v>
      </c>
      <c r="K1621" s="2">
        <v>4068.75</v>
      </c>
      <c r="L1621">
        <f t="shared" si="193"/>
        <v>0</v>
      </c>
      <c r="M1621" s="2">
        <f t="shared" si="194"/>
        <v>4068.75</v>
      </c>
      <c r="N1621">
        <f t="shared" si="195"/>
        <v>0</v>
      </c>
      <c r="O1621">
        <f t="shared" si="196"/>
        <v>4068.75</v>
      </c>
      <c r="P1621" s="2" t="str">
        <f t="shared" si="197"/>
        <v>5125653 - GHENT UNIT 32016</v>
      </c>
    </row>
    <row r="1622" spans="1:16" x14ac:dyDescent="0.25">
      <c r="A1622" s="1" t="s">
        <v>5</v>
      </c>
      <c r="B1622" s="1" t="s">
        <v>55</v>
      </c>
      <c r="C1622" s="1" t="s">
        <v>23</v>
      </c>
      <c r="D1622" s="5" t="str">
        <f t="shared" si="191"/>
        <v>512</v>
      </c>
      <c r="E1622" s="1" t="s">
        <v>56</v>
      </c>
      <c r="F1622" s="1" t="s">
        <v>81</v>
      </c>
      <c r="I1622">
        <v>201202</v>
      </c>
      <c r="J1622" t="str">
        <f t="shared" si="192"/>
        <v>2012</v>
      </c>
      <c r="K1622" s="2">
        <v>74.48</v>
      </c>
      <c r="L1622">
        <f t="shared" si="193"/>
        <v>0</v>
      </c>
      <c r="M1622" s="2">
        <f t="shared" si="194"/>
        <v>74.48</v>
      </c>
      <c r="N1622">
        <f t="shared" si="195"/>
        <v>0</v>
      </c>
      <c r="O1622">
        <f t="shared" si="196"/>
        <v>74.48</v>
      </c>
      <c r="P1622" s="2" t="str">
        <f t="shared" si="197"/>
        <v>5125651 - GHENT UNIT 12012</v>
      </c>
    </row>
    <row r="1623" spans="1:16" x14ac:dyDescent="0.25">
      <c r="A1623" s="1" t="s">
        <v>5</v>
      </c>
      <c r="B1623" s="1" t="s">
        <v>55</v>
      </c>
      <c r="C1623" s="1" t="s">
        <v>23</v>
      </c>
      <c r="D1623" s="5" t="str">
        <f t="shared" si="191"/>
        <v>512</v>
      </c>
      <c r="E1623" s="1" t="s">
        <v>58</v>
      </c>
      <c r="F1623" s="1" t="s">
        <v>81</v>
      </c>
      <c r="I1623">
        <v>201404</v>
      </c>
      <c r="J1623" t="str">
        <f t="shared" si="192"/>
        <v>2014</v>
      </c>
      <c r="K1623" s="2">
        <v>564.33000000000004</v>
      </c>
      <c r="L1623">
        <f t="shared" si="193"/>
        <v>0</v>
      </c>
      <c r="M1623" s="2">
        <f t="shared" si="194"/>
        <v>564.33000000000004</v>
      </c>
      <c r="N1623">
        <f t="shared" si="195"/>
        <v>0</v>
      </c>
      <c r="O1623">
        <f t="shared" si="196"/>
        <v>564.33000000000004</v>
      </c>
      <c r="P1623" s="2" t="str">
        <f t="shared" si="197"/>
        <v>5125653 - GHENT UNIT 32014</v>
      </c>
    </row>
    <row r="1624" spans="1:16" x14ac:dyDescent="0.25">
      <c r="A1624" s="1" t="s">
        <v>5</v>
      </c>
      <c r="B1624" s="1" t="s">
        <v>55</v>
      </c>
      <c r="C1624" s="1" t="s">
        <v>23</v>
      </c>
      <c r="D1624" s="5" t="str">
        <f t="shared" si="191"/>
        <v>512</v>
      </c>
      <c r="E1624" s="1" t="s">
        <v>58</v>
      </c>
      <c r="F1624" s="1" t="s">
        <v>81</v>
      </c>
      <c r="I1624">
        <v>201611</v>
      </c>
      <c r="J1624" t="str">
        <f t="shared" si="192"/>
        <v>2016</v>
      </c>
      <c r="K1624" s="2">
        <v>327.36</v>
      </c>
      <c r="L1624">
        <f t="shared" si="193"/>
        <v>0</v>
      </c>
      <c r="M1624" s="2">
        <f t="shared" si="194"/>
        <v>327.36</v>
      </c>
      <c r="N1624">
        <f t="shared" si="195"/>
        <v>0</v>
      </c>
      <c r="O1624">
        <f t="shared" si="196"/>
        <v>327.36</v>
      </c>
      <c r="P1624" s="2" t="str">
        <f t="shared" si="197"/>
        <v>5125653 - GHENT UNIT 32016</v>
      </c>
    </row>
    <row r="1625" spans="1:16" x14ac:dyDescent="0.25">
      <c r="A1625" s="1" t="s">
        <v>5</v>
      </c>
      <c r="B1625" s="1" t="s">
        <v>55</v>
      </c>
      <c r="C1625" s="1" t="s">
        <v>23</v>
      </c>
      <c r="D1625" s="5" t="str">
        <f t="shared" si="191"/>
        <v>512</v>
      </c>
      <c r="E1625" s="1" t="s">
        <v>59</v>
      </c>
      <c r="F1625" s="1" t="s">
        <v>81</v>
      </c>
      <c r="I1625">
        <v>201604</v>
      </c>
      <c r="J1625" t="str">
        <f t="shared" si="192"/>
        <v>2016</v>
      </c>
      <c r="K1625" s="2">
        <v>8864.83</v>
      </c>
      <c r="L1625">
        <f t="shared" si="193"/>
        <v>0</v>
      </c>
      <c r="M1625" s="2">
        <f t="shared" si="194"/>
        <v>8864.83</v>
      </c>
      <c r="N1625">
        <f t="shared" si="195"/>
        <v>0</v>
      </c>
      <c r="O1625">
        <f t="shared" si="196"/>
        <v>8864.83</v>
      </c>
      <c r="P1625" s="2" t="str">
        <f t="shared" si="197"/>
        <v>5125654 - GHENT UNIT 42016</v>
      </c>
    </row>
    <row r="1626" spans="1:16" x14ac:dyDescent="0.25">
      <c r="A1626" s="1" t="s">
        <v>5</v>
      </c>
      <c r="B1626" s="1" t="s">
        <v>55</v>
      </c>
      <c r="C1626" s="1" t="s">
        <v>24</v>
      </c>
      <c r="D1626" s="5" t="str">
        <f t="shared" si="191"/>
        <v>512</v>
      </c>
      <c r="E1626" s="1" t="s">
        <v>57</v>
      </c>
      <c r="F1626" s="1" t="s">
        <v>81</v>
      </c>
      <c r="I1626">
        <v>201610</v>
      </c>
      <c r="J1626" t="str">
        <f t="shared" si="192"/>
        <v>2016</v>
      </c>
      <c r="K1626" s="2">
        <v>4935.08</v>
      </c>
      <c r="L1626">
        <f t="shared" si="193"/>
        <v>0</v>
      </c>
      <c r="M1626" s="2">
        <f t="shared" si="194"/>
        <v>4935.08</v>
      </c>
      <c r="N1626">
        <f t="shared" si="195"/>
        <v>0</v>
      </c>
      <c r="O1626">
        <f t="shared" si="196"/>
        <v>4935.08</v>
      </c>
      <c r="P1626" s="2" t="str">
        <f t="shared" si="197"/>
        <v>5125652 - GHENT UNIT 22016</v>
      </c>
    </row>
    <row r="1627" spans="1:16" x14ac:dyDescent="0.25">
      <c r="A1627" s="1" t="s">
        <v>5</v>
      </c>
      <c r="B1627" s="1" t="s">
        <v>55</v>
      </c>
      <c r="C1627" s="1" t="s">
        <v>24</v>
      </c>
      <c r="D1627" s="5" t="str">
        <f t="shared" si="191"/>
        <v>512</v>
      </c>
      <c r="E1627" s="1" t="s">
        <v>57</v>
      </c>
      <c r="F1627" s="1" t="s">
        <v>81</v>
      </c>
      <c r="I1627">
        <v>201611</v>
      </c>
      <c r="J1627" t="str">
        <f t="shared" si="192"/>
        <v>2016</v>
      </c>
      <c r="K1627" s="2">
        <v>0</v>
      </c>
      <c r="L1627">
        <f t="shared" si="193"/>
        <v>0</v>
      </c>
      <c r="M1627" s="2">
        <f t="shared" si="194"/>
        <v>0</v>
      </c>
      <c r="N1627">
        <f t="shared" si="195"/>
        <v>0</v>
      </c>
      <c r="O1627">
        <f t="shared" si="196"/>
        <v>0</v>
      </c>
      <c r="P1627" s="2" t="str">
        <f t="shared" si="197"/>
        <v>5125652 - GHENT UNIT 22016</v>
      </c>
    </row>
    <row r="1628" spans="1:16" x14ac:dyDescent="0.25">
      <c r="A1628" s="1" t="s">
        <v>5</v>
      </c>
      <c r="B1628" s="1" t="s">
        <v>55</v>
      </c>
      <c r="C1628" s="1" t="s">
        <v>24</v>
      </c>
      <c r="D1628" s="5" t="str">
        <f t="shared" si="191"/>
        <v>512</v>
      </c>
      <c r="E1628" s="1" t="s">
        <v>57</v>
      </c>
      <c r="F1628" s="1" t="s">
        <v>81</v>
      </c>
      <c r="I1628">
        <v>201612</v>
      </c>
      <c r="J1628" t="str">
        <f t="shared" si="192"/>
        <v>2016</v>
      </c>
      <c r="K1628" s="2">
        <v>0</v>
      </c>
      <c r="L1628">
        <f t="shared" si="193"/>
        <v>0</v>
      </c>
      <c r="M1628" s="2">
        <f t="shared" si="194"/>
        <v>0</v>
      </c>
      <c r="N1628">
        <f t="shared" si="195"/>
        <v>0</v>
      </c>
      <c r="O1628">
        <f t="shared" si="196"/>
        <v>0</v>
      </c>
      <c r="P1628" s="2" t="str">
        <f t="shared" si="197"/>
        <v>5125652 - GHENT UNIT 22016</v>
      </c>
    </row>
    <row r="1629" spans="1:16" x14ac:dyDescent="0.25">
      <c r="A1629" s="1" t="s">
        <v>5</v>
      </c>
      <c r="B1629" s="1" t="s">
        <v>55</v>
      </c>
      <c r="C1629" s="1" t="s">
        <v>24</v>
      </c>
      <c r="D1629" s="5" t="str">
        <f t="shared" si="191"/>
        <v>512</v>
      </c>
      <c r="E1629" s="1" t="s">
        <v>58</v>
      </c>
      <c r="F1629" s="1" t="s">
        <v>81</v>
      </c>
      <c r="I1629">
        <v>201605</v>
      </c>
      <c r="J1629" t="str">
        <f t="shared" si="192"/>
        <v>2016</v>
      </c>
      <c r="K1629" s="2">
        <v>3633.33</v>
      </c>
      <c r="L1629">
        <f t="shared" si="193"/>
        <v>0</v>
      </c>
      <c r="M1629" s="2">
        <f t="shared" si="194"/>
        <v>3633.33</v>
      </c>
      <c r="N1629">
        <f t="shared" si="195"/>
        <v>0</v>
      </c>
      <c r="O1629">
        <f t="shared" si="196"/>
        <v>3633.33</v>
      </c>
      <c r="P1629" s="2" t="str">
        <f t="shared" si="197"/>
        <v>5125653 - GHENT UNIT 32016</v>
      </c>
    </row>
    <row r="1630" spans="1:16" x14ac:dyDescent="0.25">
      <c r="A1630" s="1" t="s">
        <v>5</v>
      </c>
      <c r="B1630" s="1" t="s">
        <v>55</v>
      </c>
      <c r="C1630" s="1" t="s">
        <v>24</v>
      </c>
      <c r="D1630" s="5" t="str">
        <f t="shared" si="191"/>
        <v>512</v>
      </c>
      <c r="E1630" s="1" t="s">
        <v>58</v>
      </c>
      <c r="F1630" s="1" t="s">
        <v>81</v>
      </c>
      <c r="I1630">
        <v>201611</v>
      </c>
      <c r="J1630" t="str">
        <f t="shared" si="192"/>
        <v>2016</v>
      </c>
      <c r="K1630" s="2">
        <v>3343.23</v>
      </c>
      <c r="L1630">
        <f t="shared" si="193"/>
        <v>0</v>
      </c>
      <c r="M1630" s="2">
        <f t="shared" si="194"/>
        <v>3343.23</v>
      </c>
      <c r="N1630">
        <f t="shared" si="195"/>
        <v>0</v>
      </c>
      <c r="O1630">
        <f t="shared" si="196"/>
        <v>3343.23</v>
      </c>
      <c r="P1630" s="2" t="str">
        <f t="shared" si="197"/>
        <v>5125653 - GHENT UNIT 32016</v>
      </c>
    </row>
    <row r="1631" spans="1:16" x14ac:dyDescent="0.25">
      <c r="A1631" s="1" t="s">
        <v>5</v>
      </c>
      <c r="B1631" s="1" t="s">
        <v>55</v>
      </c>
      <c r="C1631" s="1" t="s">
        <v>24</v>
      </c>
      <c r="D1631" s="5" t="str">
        <f t="shared" si="191"/>
        <v>512</v>
      </c>
      <c r="E1631" s="1" t="s">
        <v>58</v>
      </c>
      <c r="F1631" s="1" t="s">
        <v>81</v>
      </c>
      <c r="I1631">
        <v>201612</v>
      </c>
      <c r="J1631" t="str">
        <f t="shared" si="192"/>
        <v>2016</v>
      </c>
      <c r="K1631" s="2">
        <v>1320</v>
      </c>
      <c r="L1631">
        <f t="shared" si="193"/>
        <v>0</v>
      </c>
      <c r="M1631" s="2">
        <f t="shared" si="194"/>
        <v>1320</v>
      </c>
      <c r="N1631">
        <f t="shared" si="195"/>
        <v>0</v>
      </c>
      <c r="O1631">
        <f t="shared" si="196"/>
        <v>1320</v>
      </c>
      <c r="P1631" s="2" t="str">
        <f t="shared" si="197"/>
        <v>5125653 - GHENT UNIT 32016</v>
      </c>
    </row>
    <row r="1632" spans="1:16" x14ac:dyDescent="0.25">
      <c r="A1632" s="1" t="s">
        <v>5</v>
      </c>
      <c r="B1632" s="1" t="s">
        <v>55</v>
      </c>
      <c r="C1632" s="1" t="s">
        <v>12</v>
      </c>
      <c r="D1632" s="5" t="str">
        <f t="shared" si="191"/>
        <v>513</v>
      </c>
      <c r="E1632" s="1" t="s">
        <v>56</v>
      </c>
      <c r="F1632" s="1" t="s">
        <v>81</v>
      </c>
      <c r="I1632">
        <v>201201</v>
      </c>
      <c r="J1632" t="str">
        <f t="shared" si="192"/>
        <v>2012</v>
      </c>
      <c r="K1632" s="2">
        <v>1201.56</v>
      </c>
      <c r="L1632">
        <f t="shared" si="193"/>
        <v>0</v>
      </c>
      <c r="M1632" s="2">
        <f t="shared" si="194"/>
        <v>1201.56</v>
      </c>
      <c r="N1632">
        <f t="shared" si="195"/>
        <v>0</v>
      </c>
      <c r="O1632">
        <f t="shared" si="196"/>
        <v>1201.56</v>
      </c>
      <c r="P1632" s="2" t="str">
        <f t="shared" si="197"/>
        <v>5135651 - GHENT UNIT 12012</v>
      </c>
    </row>
    <row r="1633" spans="1:16" x14ac:dyDescent="0.25">
      <c r="A1633" s="1" t="s">
        <v>5</v>
      </c>
      <c r="B1633" s="1" t="s">
        <v>55</v>
      </c>
      <c r="C1633" s="1" t="s">
        <v>12</v>
      </c>
      <c r="D1633" s="5" t="str">
        <f t="shared" si="191"/>
        <v>513</v>
      </c>
      <c r="E1633" s="1" t="s">
        <v>56</v>
      </c>
      <c r="F1633" s="1" t="s">
        <v>81</v>
      </c>
      <c r="I1633">
        <v>201202</v>
      </c>
      <c r="J1633" t="str">
        <f t="shared" si="192"/>
        <v>2012</v>
      </c>
      <c r="K1633" s="2">
        <v>825447.54</v>
      </c>
      <c r="L1633">
        <f t="shared" si="193"/>
        <v>0</v>
      </c>
      <c r="M1633" s="2">
        <f t="shared" si="194"/>
        <v>825447.54</v>
      </c>
      <c r="N1633">
        <f t="shared" si="195"/>
        <v>0</v>
      </c>
      <c r="O1633">
        <f t="shared" si="196"/>
        <v>825447.54</v>
      </c>
      <c r="P1633" s="2" t="str">
        <f t="shared" si="197"/>
        <v>5135651 - GHENT UNIT 12012</v>
      </c>
    </row>
    <row r="1634" spans="1:16" x14ac:dyDescent="0.25">
      <c r="A1634" s="1" t="s">
        <v>5</v>
      </c>
      <c r="B1634" s="1" t="s">
        <v>55</v>
      </c>
      <c r="C1634" s="1" t="s">
        <v>12</v>
      </c>
      <c r="D1634" s="5" t="str">
        <f t="shared" si="191"/>
        <v>513</v>
      </c>
      <c r="E1634" s="1" t="s">
        <v>56</v>
      </c>
      <c r="F1634" s="1" t="s">
        <v>81</v>
      </c>
      <c r="I1634">
        <v>201203</v>
      </c>
      <c r="J1634" t="str">
        <f t="shared" si="192"/>
        <v>2012</v>
      </c>
      <c r="K1634" s="2">
        <v>589507.28</v>
      </c>
      <c r="L1634">
        <f t="shared" si="193"/>
        <v>0</v>
      </c>
      <c r="M1634" s="2">
        <f t="shared" si="194"/>
        <v>589507.28</v>
      </c>
      <c r="N1634">
        <f t="shared" si="195"/>
        <v>0</v>
      </c>
      <c r="O1634">
        <f t="shared" si="196"/>
        <v>589507.28</v>
      </c>
      <c r="P1634" s="2" t="str">
        <f t="shared" si="197"/>
        <v>5135651 - GHENT UNIT 12012</v>
      </c>
    </row>
    <row r="1635" spans="1:16" x14ac:dyDescent="0.25">
      <c r="A1635" s="1" t="s">
        <v>5</v>
      </c>
      <c r="B1635" s="1" t="s">
        <v>55</v>
      </c>
      <c r="C1635" s="1" t="s">
        <v>12</v>
      </c>
      <c r="D1635" s="5" t="str">
        <f t="shared" si="191"/>
        <v>513</v>
      </c>
      <c r="E1635" s="1" t="s">
        <v>56</v>
      </c>
      <c r="F1635" s="1" t="s">
        <v>81</v>
      </c>
      <c r="I1635">
        <v>201204</v>
      </c>
      <c r="J1635" t="str">
        <f t="shared" si="192"/>
        <v>2012</v>
      </c>
      <c r="K1635" s="2">
        <v>-83762.259999999995</v>
      </c>
      <c r="L1635">
        <f t="shared" si="193"/>
        <v>0</v>
      </c>
      <c r="M1635" s="2">
        <f t="shared" si="194"/>
        <v>-83762.259999999995</v>
      </c>
      <c r="N1635">
        <f t="shared" si="195"/>
        <v>0</v>
      </c>
      <c r="O1635">
        <f t="shared" si="196"/>
        <v>-83762.259999999995</v>
      </c>
      <c r="P1635" s="2" t="str">
        <f t="shared" si="197"/>
        <v>5135651 - GHENT UNIT 12012</v>
      </c>
    </row>
    <row r="1636" spans="1:16" x14ac:dyDescent="0.25">
      <c r="A1636" s="1" t="s">
        <v>5</v>
      </c>
      <c r="B1636" s="1" t="s">
        <v>55</v>
      </c>
      <c r="C1636" s="1" t="s">
        <v>12</v>
      </c>
      <c r="D1636" s="5" t="str">
        <f t="shared" si="191"/>
        <v>513</v>
      </c>
      <c r="E1636" s="1" t="s">
        <v>56</v>
      </c>
      <c r="F1636" s="1" t="s">
        <v>81</v>
      </c>
      <c r="I1636">
        <v>201205</v>
      </c>
      <c r="J1636" t="str">
        <f t="shared" si="192"/>
        <v>2012</v>
      </c>
      <c r="K1636" s="2">
        <v>-946.07</v>
      </c>
      <c r="L1636">
        <f t="shared" si="193"/>
        <v>0</v>
      </c>
      <c r="M1636" s="2">
        <f t="shared" si="194"/>
        <v>-946.07</v>
      </c>
      <c r="N1636">
        <f t="shared" si="195"/>
        <v>0</v>
      </c>
      <c r="O1636">
        <f t="shared" si="196"/>
        <v>-946.07</v>
      </c>
      <c r="P1636" s="2" t="str">
        <f t="shared" si="197"/>
        <v>5135651 - GHENT UNIT 12012</v>
      </c>
    </row>
    <row r="1637" spans="1:16" x14ac:dyDescent="0.25">
      <c r="A1637" s="1" t="s">
        <v>5</v>
      </c>
      <c r="B1637" s="1" t="s">
        <v>55</v>
      </c>
      <c r="C1637" s="1" t="s">
        <v>12</v>
      </c>
      <c r="D1637" s="5" t="str">
        <f t="shared" si="191"/>
        <v>513</v>
      </c>
      <c r="E1637" s="1" t="s">
        <v>56</v>
      </c>
      <c r="F1637" s="1" t="s">
        <v>81</v>
      </c>
      <c r="I1637">
        <v>201206</v>
      </c>
      <c r="J1637" t="str">
        <f t="shared" si="192"/>
        <v>2012</v>
      </c>
      <c r="K1637" s="2">
        <v>-23613.94</v>
      </c>
      <c r="L1637">
        <f t="shared" si="193"/>
        <v>0</v>
      </c>
      <c r="M1637" s="2">
        <f t="shared" si="194"/>
        <v>-23613.94</v>
      </c>
      <c r="N1637">
        <f t="shared" si="195"/>
        <v>0</v>
      </c>
      <c r="O1637">
        <f t="shared" si="196"/>
        <v>-23613.94</v>
      </c>
      <c r="P1637" s="2" t="str">
        <f t="shared" si="197"/>
        <v>5135651 - GHENT UNIT 12012</v>
      </c>
    </row>
    <row r="1638" spans="1:16" x14ac:dyDescent="0.25">
      <c r="A1638" s="1" t="s">
        <v>5</v>
      </c>
      <c r="B1638" s="1" t="s">
        <v>55</v>
      </c>
      <c r="C1638" s="1" t="s">
        <v>12</v>
      </c>
      <c r="D1638" s="5" t="str">
        <f t="shared" si="191"/>
        <v>513</v>
      </c>
      <c r="E1638" s="1" t="s">
        <v>56</v>
      </c>
      <c r="F1638" s="1" t="s">
        <v>81</v>
      </c>
      <c r="I1638">
        <v>201207</v>
      </c>
      <c r="J1638" t="str">
        <f t="shared" si="192"/>
        <v>2012</v>
      </c>
      <c r="K1638" s="2">
        <v>-1086.45</v>
      </c>
      <c r="L1638">
        <f t="shared" si="193"/>
        <v>0</v>
      </c>
      <c r="M1638" s="2">
        <f t="shared" si="194"/>
        <v>-1086.45</v>
      </c>
      <c r="N1638">
        <f t="shared" si="195"/>
        <v>0</v>
      </c>
      <c r="O1638">
        <f t="shared" si="196"/>
        <v>-1086.45</v>
      </c>
      <c r="P1638" s="2" t="str">
        <f t="shared" si="197"/>
        <v>5135651 - GHENT UNIT 12012</v>
      </c>
    </row>
    <row r="1639" spans="1:16" x14ac:dyDescent="0.25">
      <c r="A1639" s="1" t="s">
        <v>5</v>
      </c>
      <c r="B1639" s="1" t="s">
        <v>55</v>
      </c>
      <c r="C1639" s="1" t="s">
        <v>12</v>
      </c>
      <c r="D1639" s="5" t="str">
        <f t="shared" si="191"/>
        <v>513</v>
      </c>
      <c r="E1639" s="1" t="s">
        <v>56</v>
      </c>
      <c r="F1639" s="1" t="s">
        <v>81</v>
      </c>
      <c r="I1639">
        <v>201211</v>
      </c>
      <c r="J1639" t="str">
        <f t="shared" si="192"/>
        <v>2012</v>
      </c>
      <c r="K1639" s="2">
        <v>411.96</v>
      </c>
      <c r="L1639">
        <f t="shared" si="193"/>
        <v>0</v>
      </c>
      <c r="M1639" s="2">
        <f t="shared" si="194"/>
        <v>411.96</v>
      </c>
      <c r="N1639">
        <f t="shared" si="195"/>
        <v>0</v>
      </c>
      <c r="O1639">
        <f t="shared" si="196"/>
        <v>411.96</v>
      </c>
      <c r="P1639" s="2" t="str">
        <f t="shared" si="197"/>
        <v>5135651 - GHENT UNIT 12012</v>
      </c>
    </row>
    <row r="1640" spans="1:16" x14ac:dyDescent="0.25">
      <c r="A1640" s="1" t="s">
        <v>5</v>
      </c>
      <c r="B1640" s="1" t="s">
        <v>55</v>
      </c>
      <c r="C1640" s="1" t="s">
        <v>12</v>
      </c>
      <c r="D1640" s="5" t="str">
        <f t="shared" si="191"/>
        <v>513</v>
      </c>
      <c r="E1640" s="1" t="s">
        <v>56</v>
      </c>
      <c r="F1640" s="1" t="s">
        <v>81</v>
      </c>
      <c r="I1640">
        <v>201212</v>
      </c>
      <c r="J1640" t="str">
        <f t="shared" si="192"/>
        <v>2012</v>
      </c>
      <c r="K1640" s="2">
        <v>2076.1799999999998</v>
      </c>
      <c r="L1640">
        <f t="shared" si="193"/>
        <v>0</v>
      </c>
      <c r="M1640" s="2">
        <f t="shared" si="194"/>
        <v>2076.1799999999998</v>
      </c>
      <c r="N1640">
        <f t="shared" si="195"/>
        <v>0</v>
      </c>
      <c r="O1640">
        <f t="shared" si="196"/>
        <v>2076.1799999999998</v>
      </c>
      <c r="P1640" s="2" t="str">
        <f t="shared" si="197"/>
        <v>5135651 - GHENT UNIT 12012</v>
      </c>
    </row>
    <row r="1641" spans="1:16" x14ac:dyDescent="0.25">
      <c r="A1641" s="1" t="s">
        <v>5</v>
      </c>
      <c r="B1641" s="1" t="s">
        <v>55</v>
      </c>
      <c r="C1641" s="1" t="s">
        <v>12</v>
      </c>
      <c r="D1641" s="5" t="str">
        <f t="shared" si="191"/>
        <v>513</v>
      </c>
      <c r="E1641" s="1" t="s">
        <v>56</v>
      </c>
      <c r="F1641" s="1" t="s">
        <v>81</v>
      </c>
      <c r="I1641">
        <v>201302</v>
      </c>
      <c r="J1641" t="str">
        <f t="shared" si="192"/>
        <v>2013</v>
      </c>
      <c r="K1641" s="2">
        <v>88.96</v>
      </c>
      <c r="L1641">
        <f>+K1789*0.5</f>
        <v>579.89</v>
      </c>
      <c r="M1641" s="2">
        <f t="shared" si="194"/>
        <v>668.85</v>
      </c>
      <c r="N1641">
        <f t="shared" si="195"/>
        <v>0</v>
      </c>
      <c r="O1641">
        <f t="shared" si="196"/>
        <v>668.85</v>
      </c>
      <c r="P1641" s="2" t="str">
        <f t="shared" si="197"/>
        <v>5135651 - GHENT UNIT 12013</v>
      </c>
    </row>
    <row r="1642" spans="1:16" x14ac:dyDescent="0.25">
      <c r="A1642" s="1" t="s">
        <v>5</v>
      </c>
      <c r="B1642" s="1" t="s">
        <v>55</v>
      </c>
      <c r="C1642" s="1" t="s">
        <v>12</v>
      </c>
      <c r="D1642" s="5" t="str">
        <f t="shared" si="191"/>
        <v>513</v>
      </c>
      <c r="E1642" s="1" t="s">
        <v>56</v>
      </c>
      <c r="F1642" s="1" t="s">
        <v>81</v>
      </c>
      <c r="I1642">
        <v>201303</v>
      </c>
      <c r="J1642" t="str">
        <f t="shared" si="192"/>
        <v>2013</v>
      </c>
      <c r="K1642" s="2">
        <v>3270.7</v>
      </c>
      <c r="L1642">
        <f t="shared" si="193"/>
        <v>0</v>
      </c>
      <c r="M1642" s="2">
        <f t="shared" si="194"/>
        <v>3270.7</v>
      </c>
      <c r="N1642">
        <f t="shared" si="195"/>
        <v>0</v>
      </c>
      <c r="O1642">
        <f t="shared" si="196"/>
        <v>3270.7</v>
      </c>
      <c r="P1642" s="2" t="str">
        <f t="shared" si="197"/>
        <v>5135651 - GHENT UNIT 12013</v>
      </c>
    </row>
    <row r="1643" spans="1:16" x14ac:dyDescent="0.25">
      <c r="A1643" s="1" t="s">
        <v>5</v>
      </c>
      <c r="B1643" s="1" t="s">
        <v>55</v>
      </c>
      <c r="C1643" s="1" t="s">
        <v>12</v>
      </c>
      <c r="D1643" s="5" t="str">
        <f t="shared" si="191"/>
        <v>513</v>
      </c>
      <c r="E1643" s="1" t="s">
        <v>56</v>
      </c>
      <c r="F1643" s="1" t="s">
        <v>81</v>
      </c>
      <c r="I1643">
        <v>201304</v>
      </c>
      <c r="J1643" t="str">
        <f t="shared" si="192"/>
        <v>2013</v>
      </c>
      <c r="K1643" s="2">
        <v>317005.21000000002</v>
      </c>
      <c r="L1643">
        <f t="shared" si="193"/>
        <v>0</v>
      </c>
      <c r="M1643" s="2">
        <f t="shared" si="194"/>
        <v>317005.21000000002</v>
      </c>
      <c r="N1643">
        <f t="shared" si="195"/>
        <v>0</v>
      </c>
      <c r="O1643">
        <f t="shared" si="196"/>
        <v>317005.21000000002</v>
      </c>
      <c r="P1643" s="2" t="str">
        <f t="shared" si="197"/>
        <v>5135651 - GHENT UNIT 12013</v>
      </c>
    </row>
    <row r="1644" spans="1:16" x14ac:dyDescent="0.25">
      <c r="A1644" s="1" t="s">
        <v>5</v>
      </c>
      <c r="B1644" s="1" t="s">
        <v>55</v>
      </c>
      <c r="C1644" s="1" t="s">
        <v>12</v>
      </c>
      <c r="D1644" s="5" t="str">
        <f t="shared" si="191"/>
        <v>513</v>
      </c>
      <c r="E1644" s="1" t="s">
        <v>56</v>
      </c>
      <c r="F1644" s="1" t="s">
        <v>81</v>
      </c>
      <c r="I1644">
        <v>201305</v>
      </c>
      <c r="J1644" t="str">
        <f t="shared" si="192"/>
        <v>2013</v>
      </c>
      <c r="K1644" s="2">
        <v>21263.25</v>
      </c>
      <c r="L1644">
        <f t="shared" si="193"/>
        <v>0</v>
      </c>
      <c r="M1644" s="2">
        <f t="shared" si="194"/>
        <v>21263.25</v>
      </c>
      <c r="N1644">
        <f t="shared" si="195"/>
        <v>0</v>
      </c>
      <c r="O1644">
        <f t="shared" si="196"/>
        <v>21263.25</v>
      </c>
      <c r="P1644" s="2" t="str">
        <f t="shared" si="197"/>
        <v>5135651 - GHENT UNIT 12013</v>
      </c>
    </row>
    <row r="1645" spans="1:16" x14ac:dyDescent="0.25">
      <c r="A1645" s="1" t="s">
        <v>5</v>
      </c>
      <c r="B1645" s="1" t="s">
        <v>55</v>
      </c>
      <c r="C1645" s="1" t="s">
        <v>12</v>
      </c>
      <c r="D1645" s="5" t="str">
        <f t="shared" si="191"/>
        <v>513</v>
      </c>
      <c r="E1645" s="1" t="s">
        <v>56</v>
      </c>
      <c r="F1645" s="1" t="s">
        <v>81</v>
      </c>
      <c r="I1645">
        <v>201306</v>
      </c>
      <c r="J1645" t="str">
        <f t="shared" si="192"/>
        <v>2013</v>
      </c>
      <c r="K1645" s="2">
        <v>2043.64</v>
      </c>
      <c r="L1645">
        <f t="shared" si="193"/>
        <v>0</v>
      </c>
      <c r="M1645" s="2">
        <f t="shared" si="194"/>
        <v>2043.64</v>
      </c>
      <c r="N1645">
        <f t="shared" si="195"/>
        <v>0</v>
      </c>
      <c r="O1645">
        <f t="shared" si="196"/>
        <v>2043.64</v>
      </c>
      <c r="P1645" s="2" t="str">
        <f t="shared" si="197"/>
        <v>5135651 - GHENT UNIT 12013</v>
      </c>
    </row>
    <row r="1646" spans="1:16" x14ac:dyDescent="0.25">
      <c r="A1646" s="1" t="s">
        <v>5</v>
      </c>
      <c r="B1646" s="1" t="s">
        <v>55</v>
      </c>
      <c r="C1646" s="1" t="s">
        <v>12</v>
      </c>
      <c r="D1646" s="5" t="str">
        <f t="shared" si="191"/>
        <v>513</v>
      </c>
      <c r="E1646" s="1" t="s">
        <v>56</v>
      </c>
      <c r="F1646" s="1" t="s">
        <v>81</v>
      </c>
      <c r="I1646">
        <v>201307</v>
      </c>
      <c r="J1646" t="str">
        <f t="shared" si="192"/>
        <v>2013</v>
      </c>
      <c r="K1646" s="2">
        <v>-16.760000000000002</v>
      </c>
      <c r="L1646">
        <f t="shared" si="193"/>
        <v>0</v>
      </c>
      <c r="M1646" s="2">
        <f t="shared" si="194"/>
        <v>-16.760000000000002</v>
      </c>
      <c r="N1646">
        <f t="shared" si="195"/>
        <v>0</v>
      </c>
      <c r="O1646">
        <f t="shared" si="196"/>
        <v>-16.760000000000002</v>
      </c>
      <c r="P1646" s="2" t="str">
        <f t="shared" si="197"/>
        <v>5135651 - GHENT UNIT 12013</v>
      </c>
    </row>
    <row r="1647" spans="1:16" x14ac:dyDescent="0.25">
      <c r="A1647" s="1" t="s">
        <v>5</v>
      </c>
      <c r="B1647" s="1" t="s">
        <v>55</v>
      </c>
      <c r="C1647" s="1" t="s">
        <v>12</v>
      </c>
      <c r="D1647" s="5" t="str">
        <f t="shared" si="191"/>
        <v>513</v>
      </c>
      <c r="E1647" s="1" t="s">
        <v>56</v>
      </c>
      <c r="F1647" s="1" t="s">
        <v>81</v>
      </c>
      <c r="I1647">
        <v>201308</v>
      </c>
      <c r="J1647" t="str">
        <f t="shared" si="192"/>
        <v>2013</v>
      </c>
      <c r="K1647" s="2">
        <v>18019.400000000001</v>
      </c>
      <c r="L1647">
        <f t="shared" si="193"/>
        <v>0</v>
      </c>
      <c r="M1647" s="2">
        <f t="shared" si="194"/>
        <v>18019.400000000001</v>
      </c>
      <c r="N1647">
        <f t="shared" si="195"/>
        <v>0</v>
      </c>
      <c r="O1647">
        <f t="shared" si="196"/>
        <v>18019.400000000001</v>
      </c>
      <c r="P1647" s="2" t="str">
        <f t="shared" si="197"/>
        <v>5135651 - GHENT UNIT 12013</v>
      </c>
    </row>
    <row r="1648" spans="1:16" x14ac:dyDescent="0.25">
      <c r="A1648" s="1" t="s">
        <v>5</v>
      </c>
      <c r="B1648" s="1" t="s">
        <v>55</v>
      </c>
      <c r="C1648" s="1" t="s">
        <v>12</v>
      </c>
      <c r="D1648" s="5" t="str">
        <f t="shared" si="191"/>
        <v>513</v>
      </c>
      <c r="E1648" s="1" t="s">
        <v>56</v>
      </c>
      <c r="F1648" s="1" t="s">
        <v>81</v>
      </c>
      <c r="I1648">
        <v>201402</v>
      </c>
      <c r="J1648" t="str">
        <f t="shared" si="192"/>
        <v>2014</v>
      </c>
      <c r="K1648" s="2">
        <v>1352.81</v>
      </c>
      <c r="L1648">
        <f t="shared" si="193"/>
        <v>0</v>
      </c>
      <c r="M1648" s="2">
        <f t="shared" si="194"/>
        <v>1352.81</v>
      </c>
      <c r="N1648">
        <f t="shared" si="195"/>
        <v>0</v>
      </c>
      <c r="O1648">
        <f t="shared" si="196"/>
        <v>1352.81</v>
      </c>
      <c r="P1648" s="2" t="str">
        <f t="shared" si="197"/>
        <v>5135651 - GHENT UNIT 12014</v>
      </c>
    </row>
    <row r="1649" spans="1:16" x14ac:dyDescent="0.25">
      <c r="A1649" s="1" t="s">
        <v>5</v>
      </c>
      <c r="B1649" s="1" t="s">
        <v>55</v>
      </c>
      <c r="C1649" s="1" t="s">
        <v>12</v>
      </c>
      <c r="D1649" s="5" t="str">
        <f t="shared" si="191"/>
        <v>513</v>
      </c>
      <c r="E1649" s="1" t="s">
        <v>56</v>
      </c>
      <c r="F1649" s="1" t="s">
        <v>81</v>
      </c>
      <c r="I1649">
        <v>201403</v>
      </c>
      <c r="J1649" t="str">
        <f t="shared" si="192"/>
        <v>2014</v>
      </c>
      <c r="K1649" s="2">
        <v>78217.41</v>
      </c>
      <c r="L1649">
        <f t="shared" si="193"/>
        <v>0</v>
      </c>
      <c r="M1649" s="2">
        <f t="shared" si="194"/>
        <v>78217.41</v>
      </c>
      <c r="N1649">
        <f t="shared" si="195"/>
        <v>0</v>
      </c>
      <c r="O1649">
        <f t="shared" si="196"/>
        <v>78217.41</v>
      </c>
      <c r="P1649" s="2" t="str">
        <f t="shared" si="197"/>
        <v>5135651 - GHENT UNIT 12014</v>
      </c>
    </row>
    <row r="1650" spans="1:16" x14ac:dyDescent="0.25">
      <c r="A1650" s="1" t="s">
        <v>5</v>
      </c>
      <c r="B1650" s="1" t="s">
        <v>55</v>
      </c>
      <c r="C1650" s="1" t="s">
        <v>12</v>
      </c>
      <c r="D1650" s="5" t="str">
        <f t="shared" si="191"/>
        <v>513</v>
      </c>
      <c r="E1650" s="1" t="s">
        <v>56</v>
      </c>
      <c r="F1650" s="1" t="s">
        <v>81</v>
      </c>
      <c r="I1650">
        <v>201404</v>
      </c>
      <c r="J1650" t="str">
        <f t="shared" si="192"/>
        <v>2014</v>
      </c>
      <c r="K1650" s="2">
        <v>115896.83</v>
      </c>
      <c r="L1650">
        <f t="shared" si="193"/>
        <v>0</v>
      </c>
      <c r="M1650" s="2">
        <f t="shared" si="194"/>
        <v>115896.83</v>
      </c>
      <c r="N1650">
        <f t="shared" si="195"/>
        <v>0</v>
      </c>
      <c r="O1650">
        <f t="shared" si="196"/>
        <v>115896.83</v>
      </c>
      <c r="P1650" s="2" t="str">
        <f t="shared" si="197"/>
        <v>5135651 - GHENT UNIT 12014</v>
      </c>
    </row>
    <row r="1651" spans="1:16" x14ac:dyDescent="0.25">
      <c r="A1651" s="1" t="s">
        <v>5</v>
      </c>
      <c r="B1651" s="1" t="s">
        <v>55</v>
      </c>
      <c r="C1651" s="1" t="s">
        <v>12</v>
      </c>
      <c r="D1651" s="5" t="str">
        <f t="shared" si="191"/>
        <v>513</v>
      </c>
      <c r="E1651" s="1" t="s">
        <v>56</v>
      </c>
      <c r="F1651" s="1" t="s">
        <v>81</v>
      </c>
      <c r="I1651">
        <v>201405</v>
      </c>
      <c r="J1651" t="str">
        <f t="shared" si="192"/>
        <v>2014</v>
      </c>
      <c r="K1651" s="2">
        <v>11004.76</v>
      </c>
      <c r="L1651">
        <f t="shared" si="193"/>
        <v>0</v>
      </c>
      <c r="M1651" s="2">
        <f t="shared" si="194"/>
        <v>11004.76</v>
      </c>
      <c r="N1651">
        <f t="shared" si="195"/>
        <v>0</v>
      </c>
      <c r="O1651">
        <f t="shared" si="196"/>
        <v>11004.76</v>
      </c>
      <c r="P1651" s="2" t="str">
        <f t="shared" si="197"/>
        <v>5135651 - GHENT UNIT 12014</v>
      </c>
    </row>
    <row r="1652" spans="1:16" x14ac:dyDescent="0.25">
      <c r="A1652" s="1" t="s">
        <v>5</v>
      </c>
      <c r="B1652" s="1" t="s">
        <v>55</v>
      </c>
      <c r="C1652" s="1" t="s">
        <v>12</v>
      </c>
      <c r="D1652" s="5" t="str">
        <f t="shared" si="191"/>
        <v>513</v>
      </c>
      <c r="E1652" s="1" t="s">
        <v>56</v>
      </c>
      <c r="F1652" s="1" t="s">
        <v>81</v>
      </c>
      <c r="I1652">
        <v>201406</v>
      </c>
      <c r="J1652" t="str">
        <f t="shared" si="192"/>
        <v>2014</v>
      </c>
      <c r="K1652" s="2">
        <v>-71.040000000000006</v>
      </c>
      <c r="L1652">
        <f t="shared" si="193"/>
        <v>0</v>
      </c>
      <c r="M1652" s="2">
        <f t="shared" si="194"/>
        <v>-71.040000000000006</v>
      </c>
      <c r="N1652">
        <f t="shared" si="195"/>
        <v>0</v>
      </c>
      <c r="O1652">
        <f t="shared" si="196"/>
        <v>-71.040000000000006</v>
      </c>
      <c r="P1652" s="2" t="str">
        <f t="shared" si="197"/>
        <v>5135651 - GHENT UNIT 12014</v>
      </c>
    </row>
    <row r="1653" spans="1:16" x14ac:dyDescent="0.25">
      <c r="A1653" s="1" t="s">
        <v>5</v>
      </c>
      <c r="B1653" s="1" t="s">
        <v>55</v>
      </c>
      <c r="C1653" s="1" t="s">
        <v>12</v>
      </c>
      <c r="D1653" s="5" t="str">
        <f t="shared" si="191"/>
        <v>513</v>
      </c>
      <c r="E1653" s="1" t="s">
        <v>56</v>
      </c>
      <c r="F1653" s="1" t="s">
        <v>81</v>
      </c>
      <c r="I1653">
        <v>201501</v>
      </c>
      <c r="J1653" t="str">
        <f t="shared" si="192"/>
        <v>2015</v>
      </c>
      <c r="K1653" s="2">
        <v>4479.3500000000004</v>
      </c>
      <c r="L1653">
        <f t="shared" si="193"/>
        <v>0</v>
      </c>
      <c r="M1653" s="2">
        <f t="shared" si="194"/>
        <v>4479.3500000000004</v>
      </c>
      <c r="N1653">
        <f t="shared" si="195"/>
        <v>0</v>
      </c>
      <c r="O1653">
        <f t="shared" si="196"/>
        <v>4479.3500000000004</v>
      </c>
      <c r="P1653" s="2" t="str">
        <f t="shared" si="197"/>
        <v>5135651 - GHENT UNIT 12015</v>
      </c>
    </row>
    <row r="1654" spans="1:16" x14ac:dyDescent="0.25">
      <c r="A1654" s="1" t="s">
        <v>5</v>
      </c>
      <c r="B1654" s="1" t="s">
        <v>55</v>
      </c>
      <c r="C1654" s="1" t="s">
        <v>12</v>
      </c>
      <c r="D1654" s="5" t="str">
        <f t="shared" ref="D1654:D1717" si="198">LEFT(C1654,3)</f>
        <v>513</v>
      </c>
      <c r="E1654" s="1" t="s">
        <v>56</v>
      </c>
      <c r="F1654" s="1" t="s">
        <v>81</v>
      </c>
      <c r="I1654">
        <v>201502</v>
      </c>
      <c r="J1654" t="str">
        <f t="shared" ref="J1654:J1717" si="199">LEFT(I1654,4)</f>
        <v>2015</v>
      </c>
      <c r="K1654" s="2">
        <v>28678.54</v>
      </c>
      <c r="L1654">
        <f t="shared" ref="L1654:L1717" si="200">IF(LEFT(E1654,4)="0311",(K1654*-0.25),IF(LEFT(E1654,4)="0321",(K1654*-0.25),0))</f>
        <v>0</v>
      </c>
      <c r="M1654" s="2">
        <f t="shared" ref="M1654:M1717" si="201">+K1654+L1654</f>
        <v>28678.54</v>
      </c>
      <c r="N1654">
        <f t="shared" ref="N1654:N1717" si="202">IF(F1654="LGE",M1654,0)+IF(F1654="Joint",M1654*G1654,0)</f>
        <v>0</v>
      </c>
      <c r="O1654">
        <f t="shared" ref="O1654:O1717" si="203">IF(F1654="KU",M1654,0)+IF(F1654="Joint",M1654*H1654,0)</f>
        <v>28678.54</v>
      </c>
      <c r="P1654" s="2" t="str">
        <f t="shared" ref="P1654:P1717" si="204">D1654&amp;E1654&amp;J1654</f>
        <v>5135651 - GHENT UNIT 12015</v>
      </c>
    </row>
    <row r="1655" spans="1:16" x14ac:dyDescent="0.25">
      <c r="A1655" s="1" t="s">
        <v>5</v>
      </c>
      <c r="B1655" s="1" t="s">
        <v>55</v>
      </c>
      <c r="C1655" s="1" t="s">
        <v>12</v>
      </c>
      <c r="D1655" s="5" t="str">
        <f t="shared" si="198"/>
        <v>513</v>
      </c>
      <c r="E1655" s="1" t="s">
        <v>56</v>
      </c>
      <c r="F1655" s="1" t="s">
        <v>81</v>
      </c>
      <c r="I1655">
        <v>201503</v>
      </c>
      <c r="J1655" t="str">
        <f t="shared" si="199"/>
        <v>2015</v>
      </c>
      <c r="K1655" s="2">
        <v>1756567.68</v>
      </c>
      <c r="L1655">
        <f t="shared" si="200"/>
        <v>0</v>
      </c>
      <c r="M1655" s="2">
        <f t="shared" si="201"/>
        <v>1756567.68</v>
      </c>
      <c r="N1655">
        <f t="shared" si="202"/>
        <v>0</v>
      </c>
      <c r="O1655">
        <f t="shared" si="203"/>
        <v>1756567.68</v>
      </c>
      <c r="P1655" s="2" t="str">
        <f t="shared" si="204"/>
        <v>5135651 - GHENT UNIT 12015</v>
      </c>
    </row>
    <row r="1656" spans="1:16" x14ac:dyDescent="0.25">
      <c r="A1656" s="1" t="s">
        <v>5</v>
      </c>
      <c r="B1656" s="1" t="s">
        <v>55</v>
      </c>
      <c r="C1656" s="1" t="s">
        <v>12</v>
      </c>
      <c r="D1656" s="5" t="str">
        <f t="shared" si="198"/>
        <v>513</v>
      </c>
      <c r="E1656" s="1" t="s">
        <v>56</v>
      </c>
      <c r="F1656" s="1" t="s">
        <v>81</v>
      </c>
      <c r="I1656">
        <v>201504</v>
      </c>
      <c r="J1656" t="str">
        <f t="shared" si="199"/>
        <v>2015</v>
      </c>
      <c r="K1656" s="2">
        <v>3241213.55</v>
      </c>
      <c r="L1656">
        <f t="shared" si="200"/>
        <v>0</v>
      </c>
      <c r="M1656" s="2">
        <f t="shared" si="201"/>
        <v>3241213.55</v>
      </c>
      <c r="N1656">
        <f t="shared" si="202"/>
        <v>0</v>
      </c>
      <c r="O1656">
        <f t="shared" si="203"/>
        <v>3241213.55</v>
      </c>
      <c r="P1656" s="2" t="str">
        <f t="shared" si="204"/>
        <v>5135651 - GHENT UNIT 12015</v>
      </c>
    </row>
    <row r="1657" spans="1:16" x14ac:dyDescent="0.25">
      <c r="A1657" s="1" t="s">
        <v>5</v>
      </c>
      <c r="B1657" s="1" t="s">
        <v>55</v>
      </c>
      <c r="C1657" s="1" t="s">
        <v>12</v>
      </c>
      <c r="D1657" s="5" t="str">
        <f t="shared" si="198"/>
        <v>513</v>
      </c>
      <c r="E1657" s="1" t="s">
        <v>56</v>
      </c>
      <c r="F1657" s="1" t="s">
        <v>81</v>
      </c>
      <c r="I1657">
        <v>201505</v>
      </c>
      <c r="J1657" t="str">
        <f t="shared" si="199"/>
        <v>2015</v>
      </c>
      <c r="K1657" s="2">
        <v>112626.72</v>
      </c>
      <c r="L1657">
        <f t="shared" si="200"/>
        <v>0</v>
      </c>
      <c r="M1657" s="2">
        <f t="shared" si="201"/>
        <v>112626.72</v>
      </c>
      <c r="N1657">
        <f t="shared" si="202"/>
        <v>0</v>
      </c>
      <c r="O1657">
        <f t="shared" si="203"/>
        <v>112626.72</v>
      </c>
      <c r="P1657" s="2" t="str">
        <f t="shared" si="204"/>
        <v>5135651 - GHENT UNIT 12015</v>
      </c>
    </row>
    <row r="1658" spans="1:16" x14ac:dyDescent="0.25">
      <c r="A1658" s="1" t="s">
        <v>5</v>
      </c>
      <c r="B1658" s="1" t="s">
        <v>55</v>
      </c>
      <c r="C1658" s="1" t="s">
        <v>12</v>
      </c>
      <c r="D1658" s="5" t="str">
        <f t="shared" si="198"/>
        <v>513</v>
      </c>
      <c r="E1658" s="1" t="s">
        <v>56</v>
      </c>
      <c r="F1658" s="1" t="s">
        <v>81</v>
      </c>
      <c r="I1658">
        <v>201506</v>
      </c>
      <c r="J1658" t="str">
        <f t="shared" si="199"/>
        <v>2015</v>
      </c>
      <c r="K1658" s="2">
        <v>-331445.36</v>
      </c>
      <c r="L1658">
        <f t="shared" si="200"/>
        <v>0</v>
      </c>
      <c r="M1658" s="2">
        <f t="shared" si="201"/>
        <v>-331445.36</v>
      </c>
      <c r="N1658">
        <f t="shared" si="202"/>
        <v>0</v>
      </c>
      <c r="O1658">
        <f t="shared" si="203"/>
        <v>-331445.36</v>
      </c>
      <c r="P1658" s="2" t="str">
        <f t="shared" si="204"/>
        <v>5135651 - GHENT UNIT 12015</v>
      </c>
    </row>
    <row r="1659" spans="1:16" x14ac:dyDescent="0.25">
      <c r="A1659" s="1" t="s">
        <v>5</v>
      </c>
      <c r="B1659" s="1" t="s">
        <v>55</v>
      </c>
      <c r="C1659" s="1" t="s">
        <v>12</v>
      </c>
      <c r="D1659" s="5" t="str">
        <f t="shared" si="198"/>
        <v>513</v>
      </c>
      <c r="E1659" s="1" t="s">
        <v>56</v>
      </c>
      <c r="F1659" s="1" t="s">
        <v>81</v>
      </c>
      <c r="I1659">
        <v>201507</v>
      </c>
      <c r="J1659" t="str">
        <f t="shared" si="199"/>
        <v>2015</v>
      </c>
      <c r="K1659" s="2">
        <v>-3882.15</v>
      </c>
      <c r="L1659">
        <f t="shared" si="200"/>
        <v>0</v>
      </c>
      <c r="M1659" s="2">
        <f t="shared" si="201"/>
        <v>-3882.15</v>
      </c>
      <c r="N1659">
        <f t="shared" si="202"/>
        <v>0</v>
      </c>
      <c r="O1659">
        <f t="shared" si="203"/>
        <v>-3882.15</v>
      </c>
      <c r="P1659" s="2" t="str">
        <f t="shared" si="204"/>
        <v>5135651 - GHENT UNIT 12015</v>
      </c>
    </row>
    <row r="1660" spans="1:16" x14ac:dyDescent="0.25">
      <c r="A1660" s="1" t="s">
        <v>5</v>
      </c>
      <c r="B1660" s="1" t="s">
        <v>55</v>
      </c>
      <c r="C1660" s="1" t="s">
        <v>12</v>
      </c>
      <c r="D1660" s="5" t="str">
        <f t="shared" si="198"/>
        <v>513</v>
      </c>
      <c r="E1660" s="1" t="s">
        <v>56</v>
      </c>
      <c r="F1660" s="1" t="s">
        <v>81</v>
      </c>
      <c r="I1660">
        <v>201508</v>
      </c>
      <c r="J1660" t="str">
        <f t="shared" si="199"/>
        <v>2015</v>
      </c>
      <c r="K1660" s="2">
        <v>-3637.5</v>
      </c>
      <c r="L1660">
        <f t="shared" si="200"/>
        <v>0</v>
      </c>
      <c r="M1660" s="2">
        <f t="shared" si="201"/>
        <v>-3637.5</v>
      </c>
      <c r="N1660">
        <f t="shared" si="202"/>
        <v>0</v>
      </c>
      <c r="O1660">
        <f t="shared" si="203"/>
        <v>-3637.5</v>
      </c>
      <c r="P1660" s="2" t="str">
        <f t="shared" si="204"/>
        <v>5135651 - GHENT UNIT 12015</v>
      </c>
    </row>
    <row r="1661" spans="1:16" x14ac:dyDescent="0.25">
      <c r="A1661" s="1" t="s">
        <v>5</v>
      </c>
      <c r="B1661" s="1" t="s">
        <v>55</v>
      </c>
      <c r="C1661" s="1" t="s">
        <v>12</v>
      </c>
      <c r="D1661" s="5" t="str">
        <f t="shared" si="198"/>
        <v>513</v>
      </c>
      <c r="E1661" s="1" t="s">
        <v>56</v>
      </c>
      <c r="F1661" s="1" t="s">
        <v>81</v>
      </c>
      <c r="I1661">
        <v>201509</v>
      </c>
      <c r="J1661" t="str">
        <f t="shared" si="199"/>
        <v>2015</v>
      </c>
      <c r="K1661" s="2">
        <v>1097.1300000000001</v>
      </c>
      <c r="L1661">
        <f t="shared" si="200"/>
        <v>0</v>
      </c>
      <c r="M1661" s="2">
        <f t="shared" si="201"/>
        <v>1097.1300000000001</v>
      </c>
      <c r="N1661">
        <f t="shared" si="202"/>
        <v>0</v>
      </c>
      <c r="O1661">
        <f t="shared" si="203"/>
        <v>1097.1300000000001</v>
      </c>
      <c r="P1661" s="2" t="str">
        <f t="shared" si="204"/>
        <v>5135651 - GHENT UNIT 12015</v>
      </c>
    </row>
    <row r="1662" spans="1:16" x14ac:dyDescent="0.25">
      <c r="A1662" s="1" t="s">
        <v>5</v>
      </c>
      <c r="B1662" s="1" t="s">
        <v>55</v>
      </c>
      <c r="C1662" s="1" t="s">
        <v>12</v>
      </c>
      <c r="D1662" s="5" t="str">
        <f t="shared" si="198"/>
        <v>513</v>
      </c>
      <c r="E1662" s="1" t="s">
        <v>56</v>
      </c>
      <c r="F1662" s="1" t="s">
        <v>81</v>
      </c>
      <c r="I1662">
        <v>201511</v>
      </c>
      <c r="J1662" t="str">
        <f t="shared" si="199"/>
        <v>2015</v>
      </c>
      <c r="K1662" s="2">
        <v>498.96</v>
      </c>
      <c r="L1662">
        <f t="shared" si="200"/>
        <v>0</v>
      </c>
      <c r="M1662" s="2">
        <f t="shared" si="201"/>
        <v>498.96</v>
      </c>
      <c r="N1662">
        <f t="shared" si="202"/>
        <v>0</v>
      </c>
      <c r="O1662">
        <f t="shared" si="203"/>
        <v>498.96</v>
      </c>
      <c r="P1662" s="2" t="str">
        <f t="shared" si="204"/>
        <v>5135651 - GHENT UNIT 12015</v>
      </c>
    </row>
    <row r="1663" spans="1:16" x14ac:dyDescent="0.25">
      <c r="A1663" s="1" t="s">
        <v>5</v>
      </c>
      <c r="B1663" s="1" t="s">
        <v>55</v>
      </c>
      <c r="C1663" s="1" t="s">
        <v>12</v>
      </c>
      <c r="D1663" s="5" t="str">
        <f t="shared" si="198"/>
        <v>513</v>
      </c>
      <c r="E1663" s="1" t="s">
        <v>56</v>
      </c>
      <c r="F1663" s="1" t="s">
        <v>81</v>
      </c>
      <c r="I1663">
        <v>201601</v>
      </c>
      <c r="J1663" t="str">
        <f t="shared" si="199"/>
        <v>2016</v>
      </c>
      <c r="K1663" s="2">
        <v>894.48</v>
      </c>
      <c r="L1663">
        <f t="shared" si="200"/>
        <v>0</v>
      </c>
      <c r="M1663" s="2">
        <f t="shared" si="201"/>
        <v>894.48</v>
      </c>
      <c r="N1663">
        <f t="shared" si="202"/>
        <v>0</v>
      </c>
      <c r="O1663">
        <f t="shared" si="203"/>
        <v>894.48</v>
      </c>
      <c r="P1663" s="2" t="str">
        <f t="shared" si="204"/>
        <v>5135651 - GHENT UNIT 12016</v>
      </c>
    </row>
    <row r="1664" spans="1:16" x14ac:dyDescent="0.25">
      <c r="A1664" s="1" t="s">
        <v>5</v>
      </c>
      <c r="B1664" s="1" t="s">
        <v>55</v>
      </c>
      <c r="C1664" s="1" t="s">
        <v>12</v>
      </c>
      <c r="D1664" s="5" t="str">
        <f t="shared" si="198"/>
        <v>513</v>
      </c>
      <c r="E1664" s="1" t="s">
        <v>56</v>
      </c>
      <c r="F1664" s="1" t="s">
        <v>81</v>
      </c>
      <c r="I1664">
        <v>201602</v>
      </c>
      <c r="J1664" t="str">
        <f t="shared" si="199"/>
        <v>2016</v>
      </c>
      <c r="K1664" s="2">
        <v>71087.87</v>
      </c>
      <c r="L1664">
        <f t="shared" si="200"/>
        <v>0</v>
      </c>
      <c r="M1664" s="2">
        <f t="shared" si="201"/>
        <v>71087.87</v>
      </c>
      <c r="N1664">
        <f t="shared" si="202"/>
        <v>0</v>
      </c>
      <c r="O1664">
        <f t="shared" si="203"/>
        <v>71087.87</v>
      </c>
      <c r="P1664" s="2" t="str">
        <f t="shared" si="204"/>
        <v>5135651 - GHENT UNIT 12016</v>
      </c>
    </row>
    <row r="1665" spans="1:16" x14ac:dyDescent="0.25">
      <c r="A1665" s="1" t="s">
        <v>5</v>
      </c>
      <c r="B1665" s="1" t="s">
        <v>55</v>
      </c>
      <c r="C1665" s="1" t="s">
        <v>12</v>
      </c>
      <c r="D1665" s="5" t="str">
        <f t="shared" si="198"/>
        <v>513</v>
      </c>
      <c r="E1665" s="1" t="s">
        <v>56</v>
      </c>
      <c r="F1665" s="1" t="s">
        <v>81</v>
      </c>
      <c r="I1665">
        <v>201603</v>
      </c>
      <c r="J1665" t="str">
        <f t="shared" si="199"/>
        <v>2016</v>
      </c>
      <c r="K1665" s="2">
        <v>491940.44</v>
      </c>
      <c r="L1665">
        <f t="shared" si="200"/>
        <v>0</v>
      </c>
      <c r="M1665" s="2">
        <f t="shared" si="201"/>
        <v>491940.44</v>
      </c>
      <c r="N1665">
        <f t="shared" si="202"/>
        <v>0</v>
      </c>
      <c r="O1665">
        <f t="shared" si="203"/>
        <v>491940.44</v>
      </c>
      <c r="P1665" s="2" t="str">
        <f t="shared" si="204"/>
        <v>5135651 - GHENT UNIT 12016</v>
      </c>
    </row>
    <row r="1666" spans="1:16" x14ac:dyDescent="0.25">
      <c r="A1666" s="1" t="s">
        <v>5</v>
      </c>
      <c r="B1666" s="1" t="s">
        <v>55</v>
      </c>
      <c r="C1666" s="1" t="s">
        <v>12</v>
      </c>
      <c r="D1666" s="5" t="str">
        <f t="shared" si="198"/>
        <v>513</v>
      </c>
      <c r="E1666" s="1" t="s">
        <v>56</v>
      </c>
      <c r="F1666" s="1" t="s">
        <v>81</v>
      </c>
      <c r="I1666">
        <v>201604</v>
      </c>
      <c r="J1666" t="str">
        <f t="shared" si="199"/>
        <v>2016</v>
      </c>
      <c r="K1666" s="2">
        <v>56143.37</v>
      </c>
      <c r="L1666">
        <f t="shared" si="200"/>
        <v>0</v>
      </c>
      <c r="M1666" s="2">
        <f t="shared" si="201"/>
        <v>56143.37</v>
      </c>
      <c r="N1666">
        <f t="shared" si="202"/>
        <v>0</v>
      </c>
      <c r="O1666">
        <f t="shared" si="203"/>
        <v>56143.37</v>
      </c>
      <c r="P1666" s="2" t="str">
        <f t="shared" si="204"/>
        <v>5135651 - GHENT UNIT 12016</v>
      </c>
    </row>
    <row r="1667" spans="1:16" x14ac:dyDescent="0.25">
      <c r="A1667" s="1" t="s">
        <v>5</v>
      </c>
      <c r="B1667" s="1" t="s">
        <v>55</v>
      </c>
      <c r="C1667" s="1" t="s">
        <v>12</v>
      </c>
      <c r="D1667" s="5" t="str">
        <f t="shared" si="198"/>
        <v>513</v>
      </c>
      <c r="E1667" s="1" t="s">
        <v>56</v>
      </c>
      <c r="F1667" s="1" t="s">
        <v>81</v>
      </c>
      <c r="I1667">
        <v>201605</v>
      </c>
      <c r="J1667" t="str">
        <f t="shared" si="199"/>
        <v>2016</v>
      </c>
      <c r="K1667" s="2">
        <v>-15573.24</v>
      </c>
      <c r="L1667">
        <f t="shared" si="200"/>
        <v>0</v>
      </c>
      <c r="M1667" s="2">
        <f t="shared" si="201"/>
        <v>-15573.24</v>
      </c>
      <c r="N1667">
        <f t="shared" si="202"/>
        <v>0</v>
      </c>
      <c r="O1667">
        <f t="shared" si="203"/>
        <v>-15573.24</v>
      </c>
      <c r="P1667" s="2" t="str">
        <f t="shared" si="204"/>
        <v>5135651 - GHENT UNIT 12016</v>
      </c>
    </row>
    <row r="1668" spans="1:16" x14ac:dyDescent="0.25">
      <c r="A1668" s="1" t="s">
        <v>5</v>
      </c>
      <c r="B1668" s="1" t="s">
        <v>55</v>
      </c>
      <c r="C1668" s="1" t="s">
        <v>12</v>
      </c>
      <c r="D1668" s="5" t="str">
        <f t="shared" si="198"/>
        <v>513</v>
      </c>
      <c r="E1668" s="1" t="s">
        <v>56</v>
      </c>
      <c r="F1668" s="1" t="s">
        <v>81</v>
      </c>
      <c r="I1668">
        <v>201609</v>
      </c>
      <c r="J1668" t="str">
        <f t="shared" si="199"/>
        <v>2016</v>
      </c>
      <c r="K1668" s="2">
        <v>-18483</v>
      </c>
      <c r="L1668">
        <f t="shared" si="200"/>
        <v>0</v>
      </c>
      <c r="M1668" s="2">
        <f t="shared" si="201"/>
        <v>-18483</v>
      </c>
      <c r="N1668">
        <f t="shared" si="202"/>
        <v>0</v>
      </c>
      <c r="O1668">
        <f t="shared" si="203"/>
        <v>-18483</v>
      </c>
      <c r="P1668" s="2" t="str">
        <f t="shared" si="204"/>
        <v>5135651 - GHENT UNIT 12016</v>
      </c>
    </row>
    <row r="1669" spans="1:16" x14ac:dyDescent="0.25">
      <c r="A1669" s="1" t="s">
        <v>5</v>
      </c>
      <c r="B1669" s="1" t="s">
        <v>55</v>
      </c>
      <c r="C1669" s="1" t="s">
        <v>12</v>
      </c>
      <c r="D1669" s="5" t="str">
        <f t="shared" si="198"/>
        <v>513</v>
      </c>
      <c r="E1669" s="1" t="s">
        <v>57</v>
      </c>
      <c r="F1669" s="1" t="s">
        <v>81</v>
      </c>
      <c r="I1669">
        <v>201201</v>
      </c>
      <c r="J1669" t="str">
        <f t="shared" si="199"/>
        <v>2012</v>
      </c>
      <c r="K1669" s="2">
        <v>4432.95</v>
      </c>
      <c r="L1669">
        <f t="shared" si="200"/>
        <v>0</v>
      </c>
      <c r="M1669" s="2">
        <f t="shared" si="201"/>
        <v>4432.95</v>
      </c>
      <c r="N1669">
        <f t="shared" si="202"/>
        <v>0</v>
      </c>
      <c r="O1669">
        <f t="shared" si="203"/>
        <v>4432.95</v>
      </c>
      <c r="P1669" s="2" t="str">
        <f t="shared" si="204"/>
        <v>5135652 - GHENT UNIT 22012</v>
      </c>
    </row>
    <row r="1670" spans="1:16" x14ac:dyDescent="0.25">
      <c r="A1670" s="1" t="s">
        <v>5</v>
      </c>
      <c r="B1670" s="1" t="s">
        <v>55</v>
      </c>
      <c r="C1670" s="1" t="s">
        <v>12</v>
      </c>
      <c r="D1670" s="5" t="str">
        <f t="shared" si="198"/>
        <v>513</v>
      </c>
      <c r="E1670" s="1" t="s">
        <v>57</v>
      </c>
      <c r="F1670" s="1" t="s">
        <v>81</v>
      </c>
      <c r="I1670">
        <v>201202</v>
      </c>
      <c r="J1670" t="str">
        <f t="shared" si="199"/>
        <v>2012</v>
      </c>
      <c r="K1670" s="2">
        <v>32883.21</v>
      </c>
      <c r="L1670">
        <f t="shared" si="200"/>
        <v>0</v>
      </c>
      <c r="M1670" s="2">
        <f t="shared" si="201"/>
        <v>32883.21</v>
      </c>
      <c r="N1670">
        <f t="shared" si="202"/>
        <v>0</v>
      </c>
      <c r="O1670">
        <f t="shared" si="203"/>
        <v>32883.21</v>
      </c>
      <c r="P1670" s="2" t="str">
        <f t="shared" si="204"/>
        <v>5135652 - GHENT UNIT 22012</v>
      </c>
    </row>
    <row r="1671" spans="1:16" x14ac:dyDescent="0.25">
      <c r="A1671" s="1" t="s">
        <v>5</v>
      </c>
      <c r="B1671" s="1" t="s">
        <v>55</v>
      </c>
      <c r="C1671" s="1" t="s">
        <v>12</v>
      </c>
      <c r="D1671" s="5" t="str">
        <f t="shared" si="198"/>
        <v>513</v>
      </c>
      <c r="E1671" s="1" t="s">
        <v>57</v>
      </c>
      <c r="F1671" s="1" t="s">
        <v>81</v>
      </c>
      <c r="I1671">
        <v>201203</v>
      </c>
      <c r="J1671" t="str">
        <f t="shared" si="199"/>
        <v>2012</v>
      </c>
      <c r="K1671" s="2">
        <v>737900.71</v>
      </c>
      <c r="L1671">
        <f t="shared" si="200"/>
        <v>0</v>
      </c>
      <c r="M1671" s="2">
        <f t="shared" si="201"/>
        <v>737900.71</v>
      </c>
      <c r="N1671">
        <f t="shared" si="202"/>
        <v>0</v>
      </c>
      <c r="O1671">
        <f t="shared" si="203"/>
        <v>737900.71</v>
      </c>
      <c r="P1671" s="2" t="str">
        <f t="shared" si="204"/>
        <v>5135652 - GHENT UNIT 22012</v>
      </c>
    </row>
    <row r="1672" spans="1:16" x14ac:dyDescent="0.25">
      <c r="A1672" s="1" t="s">
        <v>5</v>
      </c>
      <c r="B1672" s="1" t="s">
        <v>55</v>
      </c>
      <c r="C1672" s="1" t="s">
        <v>12</v>
      </c>
      <c r="D1672" s="5" t="str">
        <f t="shared" si="198"/>
        <v>513</v>
      </c>
      <c r="E1672" s="1" t="s">
        <v>57</v>
      </c>
      <c r="F1672" s="1" t="s">
        <v>81</v>
      </c>
      <c r="I1672">
        <v>201204</v>
      </c>
      <c r="J1672" t="str">
        <f t="shared" si="199"/>
        <v>2012</v>
      </c>
      <c r="K1672" s="2">
        <v>2062721.41</v>
      </c>
      <c r="L1672">
        <f t="shared" si="200"/>
        <v>0</v>
      </c>
      <c r="M1672" s="2">
        <f t="shared" si="201"/>
        <v>2062721.41</v>
      </c>
      <c r="N1672">
        <f t="shared" si="202"/>
        <v>0</v>
      </c>
      <c r="O1672">
        <f t="shared" si="203"/>
        <v>2062721.41</v>
      </c>
      <c r="P1672" s="2" t="str">
        <f t="shared" si="204"/>
        <v>5135652 - GHENT UNIT 22012</v>
      </c>
    </row>
    <row r="1673" spans="1:16" x14ac:dyDescent="0.25">
      <c r="A1673" s="1" t="s">
        <v>5</v>
      </c>
      <c r="B1673" s="1" t="s">
        <v>55</v>
      </c>
      <c r="C1673" s="1" t="s">
        <v>12</v>
      </c>
      <c r="D1673" s="5" t="str">
        <f t="shared" si="198"/>
        <v>513</v>
      </c>
      <c r="E1673" s="1" t="s">
        <v>57</v>
      </c>
      <c r="F1673" s="1" t="s">
        <v>81</v>
      </c>
      <c r="I1673">
        <v>201205</v>
      </c>
      <c r="J1673" t="str">
        <f t="shared" si="199"/>
        <v>2012</v>
      </c>
      <c r="K1673" s="2">
        <v>1319946.56</v>
      </c>
      <c r="L1673">
        <f t="shared" si="200"/>
        <v>0</v>
      </c>
      <c r="M1673" s="2">
        <f t="shared" si="201"/>
        <v>1319946.56</v>
      </c>
      <c r="N1673">
        <f t="shared" si="202"/>
        <v>0</v>
      </c>
      <c r="O1673">
        <f t="shared" si="203"/>
        <v>1319946.56</v>
      </c>
      <c r="P1673" s="2" t="str">
        <f t="shared" si="204"/>
        <v>5135652 - GHENT UNIT 22012</v>
      </c>
    </row>
    <row r="1674" spans="1:16" x14ac:dyDescent="0.25">
      <c r="A1674" s="1" t="s">
        <v>5</v>
      </c>
      <c r="B1674" s="1" t="s">
        <v>55</v>
      </c>
      <c r="C1674" s="1" t="s">
        <v>12</v>
      </c>
      <c r="D1674" s="5" t="str">
        <f t="shared" si="198"/>
        <v>513</v>
      </c>
      <c r="E1674" s="1" t="s">
        <v>57</v>
      </c>
      <c r="F1674" s="1" t="s">
        <v>81</v>
      </c>
      <c r="I1674">
        <v>201206</v>
      </c>
      <c r="J1674" t="str">
        <f t="shared" si="199"/>
        <v>2012</v>
      </c>
      <c r="K1674" s="2">
        <v>22975.89</v>
      </c>
      <c r="L1674">
        <f t="shared" si="200"/>
        <v>0</v>
      </c>
      <c r="M1674" s="2">
        <f t="shared" si="201"/>
        <v>22975.89</v>
      </c>
      <c r="N1674">
        <f t="shared" si="202"/>
        <v>0</v>
      </c>
      <c r="O1674">
        <f t="shared" si="203"/>
        <v>22975.89</v>
      </c>
      <c r="P1674" s="2" t="str">
        <f t="shared" si="204"/>
        <v>5135652 - GHENT UNIT 22012</v>
      </c>
    </row>
    <row r="1675" spans="1:16" x14ac:dyDescent="0.25">
      <c r="A1675" s="1" t="s">
        <v>5</v>
      </c>
      <c r="B1675" s="1" t="s">
        <v>55</v>
      </c>
      <c r="C1675" s="1" t="s">
        <v>12</v>
      </c>
      <c r="D1675" s="5" t="str">
        <f t="shared" si="198"/>
        <v>513</v>
      </c>
      <c r="E1675" s="1" t="s">
        <v>57</v>
      </c>
      <c r="F1675" s="1" t="s">
        <v>81</v>
      </c>
      <c r="I1675">
        <v>201207</v>
      </c>
      <c r="J1675" t="str">
        <f t="shared" si="199"/>
        <v>2012</v>
      </c>
      <c r="K1675" s="2">
        <v>92033.08</v>
      </c>
      <c r="L1675">
        <f t="shared" si="200"/>
        <v>0</v>
      </c>
      <c r="M1675" s="2">
        <f t="shared" si="201"/>
        <v>92033.08</v>
      </c>
      <c r="N1675">
        <f t="shared" si="202"/>
        <v>0</v>
      </c>
      <c r="O1675">
        <f t="shared" si="203"/>
        <v>92033.08</v>
      </c>
      <c r="P1675" s="2" t="str">
        <f t="shared" si="204"/>
        <v>5135652 - GHENT UNIT 22012</v>
      </c>
    </row>
    <row r="1676" spans="1:16" x14ac:dyDescent="0.25">
      <c r="A1676" s="1" t="s">
        <v>5</v>
      </c>
      <c r="B1676" s="1" t="s">
        <v>55</v>
      </c>
      <c r="C1676" s="1" t="s">
        <v>12</v>
      </c>
      <c r="D1676" s="5" t="str">
        <f t="shared" si="198"/>
        <v>513</v>
      </c>
      <c r="E1676" s="1" t="s">
        <v>57</v>
      </c>
      <c r="F1676" s="1" t="s">
        <v>81</v>
      </c>
      <c r="I1676">
        <v>201208</v>
      </c>
      <c r="J1676" t="str">
        <f t="shared" si="199"/>
        <v>2012</v>
      </c>
      <c r="K1676" s="2">
        <v>3437.59</v>
      </c>
      <c r="L1676">
        <f t="shared" si="200"/>
        <v>0</v>
      </c>
      <c r="M1676" s="2">
        <f t="shared" si="201"/>
        <v>3437.59</v>
      </c>
      <c r="N1676">
        <f t="shared" si="202"/>
        <v>0</v>
      </c>
      <c r="O1676">
        <f t="shared" si="203"/>
        <v>3437.59</v>
      </c>
      <c r="P1676" s="2" t="str">
        <f t="shared" si="204"/>
        <v>5135652 - GHENT UNIT 22012</v>
      </c>
    </row>
    <row r="1677" spans="1:16" x14ac:dyDescent="0.25">
      <c r="A1677" s="1" t="s">
        <v>5</v>
      </c>
      <c r="B1677" s="1" t="s">
        <v>55</v>
      </c>
      <c r="C1677" s="1" t="s">
        <v>12</v>
      </c>
      <c r="D1677" s="5" t="str">
        <f t="shared" si="198"/>
        <v>513</v>
      </c>
      <c r="E1677" s="1" t="s">
        <v>57</v>
      </c>
      <c r="F1677" s="1" t="s">
        <v>81</v>
      </c>
      <c r="I1677">
        <v>201209</v>
      </c>
      <c r="J1677" t="str">
        <f t="shared" si="199"/>
        <v>2012</v>
      </c>
      <c r="K1677" s="2">
        <v>11000</v>
      </c>
      <c r="L1677">
        <f t="shared" si="200"/>
        <v>0</v>
      </c>
      <c r="M1677" s="2">
        <f t="shared" si="201"/>
        <v>11000</v>
      </c>
      <c r="N1677">
        <f t="shared" si="202"/>
        <v>0</v>
      </c>
      <c r="O1677">
        <f t="shared" si="203"/>
        <v>11000</v>
      </c>
      <c r="P1677" s="2" t="str">
        <f t="shared" si="204"/>
        <v>5135652 - GHENT UNIT 22012</v>
      </c>
    </row>
    <row r="1678" spans="1:16" x14ac:dyDescent="0.25">
      <c r="A1678" s="1" t="s">
        <v>5</v>
      </c>
      <c r="B1678" s="1" t="s">
        <v>55</v>
      </c>
      <c r="C1678" s="1" t="s">
        <v>12</v>
      </c>
      <c r="D1678" s="5" t="str">
        <f t="shared" si="198"/>
        <v>513</v>
      </c>
      <c r="E1678" s="1" t="s">
        <v>57</v>
      </c>
      <c r="F1678" s="1" t="s">
        <v>81</v>
      </c>
      <c r="I1678">
        <v>201210</v>
      </c>
      <c r="J1678" t="str">
        <f t="shared" si="199"/>
        <v>2012</v>
      </c>
      <c r="K1678" s="2">
        <v>2822.66</v>
      </c>
      <c r="L1678">
        <f t="shared" si="200"/>
        <v>0</v>
      </c>
      <c r="M1678" s="2">
        <f t="shared" si="201"/>
        <v>2822.66</v>
      </c>
      <c r="N1678">
        <f t="shared" si="202"/>
        <v>0</v>
      </c>
      <c r="O1678">
        <f t="shared" si="203"/>
        <v>2822.66</v>
      </c>
      <c r="P1678" s="2" t="str">
        <f t="shared" si="204"/>
        <v>5135652 - GHENT UNIT 22012</v>
      </c>
    </row>
    <row r="1679" spans="1:16" x14ac:dyDescent="0.25">
      <c r="A1679" s="1" t="s">
        <v>5</v>
      </c>
      <c r="B1679" s="1" t="s">
        <v>55</v>
      </c>
      <c r="C1679" s="1" t="s">
        <v>12</v>
      </c>
      <c r="D1679" s="5" t="str">
        <f t="shared" si="198"/>
        <v>513</v>
      </c>
      <c r="E1679" s="1" t="s">
        <v>57</v>
      </c>
      <c r="F1679" s="1" t="s">
        <v>81</v>
      </c>
      <c r="I1679">
        <v>201211</v>
      </c>
      <c r="J1679" t="str">
        <f t="shared" si="199"/>
        <v>2012</v>
      </c>
      <c r="K1679" s="2">
        <v>75388.34</v>
      </c>
      <c r="L1679">
        <f t="shared" si="200"/>
        <v>0</v>
      </c>
      <c r="M1679" s="2">
        <f t="shared" si="201"/>
        <v>75388.34</v>
      </c>
      <c r="N1679">
        <f t="shared" si="202"/>
        <v>0</v>
      </c>
      <c r="O1679">
        <f t="shared" si="203"/>
        <v>75388.34</v>
      </c>
      <c r="P1679" s="2" t="str">
        <f t="shared" si="204"/>
        <v>5135652 - GHENT UNIT 22012</v>
      </c>
    </row>
    <row r="1680" spans="1:16" x14ac:dyDescent="0.25">
      <c r="A1680" s="1" t="s">
        <v>5</v>
      </c>
      <c r="B1680" s="1" t="s">
        <v>55</v>
      </c>
      <c r="C1680" s="1" t="s">
        <v>12</v>
      </c>
      <c r="D1680" s="5" t="str">
        <f t="shared" si="198"/>
        <v>513</v>
      </c>
      <c r="E1680" s="1" t="s">
        <v>57</v>
      </c>
      <c r="F1680" s="1" t="s">
        <v>81</v>
      </c>
      <c r="I1680">
        <v>201212</v>
      </c>
      <c r="J1680" t="str">
        <f t="shared" si="199"/>
        <v>2012</v>
      </c>
      <c r="K1680" s="2">
        <v>0</v>
      </c>
      <c r="L1680">
        <f t="shared" si="200"/>
        <v>0</v>
      </c>
      <c r="M1680" s="2">
        <f t="shared" si="201"/>
        <v>0</v>
      </c>
      <c r="N1680">
        <f t="shared" si="202"/>
        <v>0</v>
      </c>
      <c r="O1680">
        <f t="shared" si="203"/>
        <v>0</v>
      </c>
      <c r="P1680" s="2" t="str">
        <f t="shared" si="204"/>
        <v>5135652 - GHENT UNIT 22012</v>
      </c>
    </row>
    <row r="1681" spans="1:16" x14ac:dyDescent="0.25">
      <c r="A1681" s="1" t="s">
        <v>5</v>
      </c>
      <c r="B1681" s="1" t="s">
        <v>55</v>
      </c>
      <c r="C1681" s="1" t="s">
        <v>12</v>
      </c>
      <c r="D1681" s="5" t="str">
        <f t="shared" si="198"/>
        <v>513</v>
      </c>
      <c r="E1681" s="1" t="s">
        <v>57</v>
      </c>
      <c r="F1681" s="1" t="s">
        <v>81</v>
      </c>
      <c r="I1681">
        <v>201301</v>
      </c>
      <c r="J1681" t="str">
        <f t="shared" si="199"/>
        <v>2013</v>
      </c>
      <c r="K1681" s="2">
        <v>0</v>
      </c>
      <c r="L1681">
        <f t="shared" si="200"/>
        <v>0</v>
      </c>
      <c r="M1681" s="2">
        <f t="shared" si="201"/>
        <v>0</v>
      </c>
      <c r="N1681">
        <f t="shared" si="202"/>
        <v>0</v>
      </c>
      <c r="O1681">
        <f t="shared" si="203"/>
        <v>0</v>
      </c>
      <c r="P1681" s="2" t="str">
        <f t="shared" si="204"/>
        <v>5135652 - GHENT UNIT 22013</v>
      </c>
    </row>
    <row r="1682" spans="1:16" x14ac:dyDescent="0.25">
      <c r="A1682" s="1" t="s">
        <v>5</v>
      </c>
      <c r="B1682" s="1" t="s">
        <v>55</v>
      </c>
      <c r="C1682" s="1" t="s">
        <v>12</v>
      </c>
      <c r="D1682" s="5" t="str">
        <f t="shared" si="198"/>
        <v>513</v>
      </c>
      <c r="E1682" s="1" t="s">
        <v>57</v>
      </c>
      <c r="F1682" s="1" t="s">
        <v>81</v>
      </c>
      <c r="I1682">
        <v>201302</v>
      </c>
      <c r="J1682" t="str">
        <f t="shared" si="199"/>
        <v>2013</v>
      </c>
      <c r="K1682" s="2">
        <v>627.08000000000004</v>
      </c>
      <c r="L1682">
        <f>+K1789*0.5</f>
        <v>579.89</v>
      </c>
      <c r="M1682" s="2">
        <f t="shared" si="201"/>
        <v>1206.97</v>
      </c>
      <c r="N1682">
        <f t="shared" si="202"/>
        <v>0</v>
      </c>
      <c r="O1682">
        <f t="shared" si="203"/>
        <v>1206.97</v>
      </c>
      <c r="P1682" s="2" t="str">
        <f t="shared" si="204"/>
        <v>5135652 - GHENT UNIT 22013</v>
      </c>
    </row>
    <row r="1683" spans="1:16" x14ac:dyDescent="0.25">
      <c r="A1683" s="1" t="s">
        <v>5</v>
      </c>
      <c r="B1683" s="1" t="s">
        <v>55</v>
      </c>
      <c r="C1683" s="1" t="s">
        <v>12</v>
      </c>
      <c r="D1683" s="5" t="str">
        <f t="shared" si="198"/>
        <v>513</v>
      </c>
      <c r="E1683" s="1" t="s">
        <v>57</v>
      </c>
      <c r="F1683" s="1" t="s">
        <v>81</v>
      </c>
      <c r="I1683">
        <v>201303</v>
      </c>
      <c r="J1683" t="str">
        <f t="shared" si="199"/>
        <v>2013</v>
      </c>
      <c r="K1683" s="2">
        <v>414.59</v>
      </c>
      <c r="L1683">
        <f t="shared" si="200"/>
        <v>0</v>
      </c>
      <c r="M1683" s="2">
        <f t="shared" si="201"/>
        <v>414.59</v>
      </c>
      <c r="N1683">
        <f t="shared" si="202"/>
        <v>0</v>
      </c>
      <c r="O1683">
        <f t="shared" si="203"/>
        <v>414.59</v>
      </c>
      <c r="P1683" s="2" t="str">
        <f t="shared" si="204"/>
        <v>5135652 - GHENT UNIT 22013</v>
      </c>
    </row>
    <row r="1684" spans="1:16" x14ac:dyDescent="0.25">
      <c r="A1684" s="1" t="s">
        <v>5</v>
      </c>
      <c r="B1684" s="1" t="s">
        <v>55</v>
      </c>
      <c r="C1684" s="1" t="s">
        <v>12</v>
      </c>
      <c r="D1684" s="5" t="str">
        <f t="shared" si="198"/>
        <v>513</v>
      </c>
      <c r="E1684" s="1" t="s">
        <v>57</v>
      </c>
      <c r="F1684" s="1" t="s">
        <v>81</v>
      </c>
      <c r="I1684">
        <v>201304</v>
      </c>
      <c r="J1684" t="str">
        <f t="shared" si="199"/>
        <v>2013</v>
      </c>
      <c r="K1684" s="2">
        <v>81244.289999999994</v>
      </c>
      <c r="L1684">
        <f t="shared" si="200"/>
        <v>0</v>
      </c>
      <c r="M1684" s="2">
        <f t="shared" si="201"/>
        <v>81244.289999999994</v>
      </c>
      <c r="N1684">
        <f t="shared" si="202"/>
        <v>0</v>
      </c>
      <c r="O1684">
        <f t="shared" si="203"/>
        <v>81244.289999999994</v>
      </c>
      <c r="P1684" s="2" t="str">
        <f t="shared" si="204"/>
        <v>5135652 - GHENT UNIT 22013</v>
      </c>
    </row>
    <row r="1685" spans="1:16" x14ac:dyDescent="0.25">
      <c r="A1685" s="1" t="s">
        <v>5</v>
      </c>
      <c r="B1685" s="1" t="s">
        <v>55</v>
      </c>
      <c r="C1685" s="1" t="s">
        <v>12</v>
      </c>
      <c r="D1685" s="5" t="str">
        <f t="shared" si="198"/>
        <v>513</v>
      </c>
      <c r="E1685" s="1" t="s">
        <v>57</v>
      </c>
      <c r="F1685" s="1" t="s">
        <v>81</v>
      </c>
      <c r="I1685">
        <v>201305</v>
      </c>
      <c r="J1685" t="str">
        <f t="shared" si="199"/>
        <v>2013</v>
      </c>
      <c r="K1685" s="2">
        <v>25855.040000000001</v>
      </c>
      <c r="L1685">
        <f t="shared" si="200"/>
        <v>0</v>
      </c>
      <c r="M1685" s="2">
        <f t="shared" si="201"/>
        <v>25855.040000000001</v>
      </c>
      <c r="N1685">
        <f t="shared" si="202"/>
        <v>0</v>
      </c>
      <c r="O1685">
        <f t="shared" si="203"/>
        <v>25855.040000000001</v>
      </c>
      <c r="P1685" s="2" t="str">
        <f t="shared" si="204"/>
        <v>5135652 - GHENT UNIT 22013</v>
      </c>
    </row>
    <row r="1686" spans="1:16" x14ac:dyDescent="0.25">
      <c r="A1686" s="1" t="s">
        <v>5</v>
      </c>
      <c r="B1686" s="1" t="s">
        <v>55</v>
      </c>
      <c r="C1686" s="1" t="s">
        <v>12</v>
      </c>
      <c r="D1686" s="5" t="str">
        <f t="shared" si="198"/>
        <v>513</v>
      </c>
      <c r="E1686" s="1" t="s">
        <v>57</v>
      </c>
      <c r="F1686" s="1" t="s">
        <v>81</v>
      </c>
      <c r="I1686">
        <v>201306</v>
      </c>
      <c r="J1686" t="str">
        <f t="shared" si="199"/>
        <v>2013</v>
      </c>
      <c r="K1686" s="2">
        <v>4606.3999999999996</v>
      </c>
      <c r="L1686">
        <f t="shared" si="200"/>
        <v>0</v>
      </c>
      <c r="M1686" s="2">
        <f t="shared" si="201"/>
        <v>4606.3999999999996</v>
      </c>
      <c r="N1686">
        <f t="shared" si="202"/>
        <v>0</v>
      </c>
      <c r="O1686">
        <f t="shared" si="203"/>
        <v>4606.3999999999996</v>
      </c>
      <c r="P1686" s="2" t="str">
        <f t="shared" si="204"/>
        <v>5135652 - GHENT UNIT 22013</v>
      </c>
    </row>
    <row r="1687" spans="1:16" x14ac:dyDescent="0.25">
      <c r="A1687" s="1" t="s">
        <v>5</v>
      </c>
      <c r="B1687" s="1" t="s">
        <v>55</v>
      </c>
      <c r="C1687" s="1" t="s">
        <v>12</v>
      </c>
      <c r="D1687" s="5" t="str">
        <f t="shared" si="198"/>
        <v>513</v>
      </c>
      <c r="E1687" s="1" t="s">
        <v>57</v>
      </c>
      <c r="F1687" s="1" t="s">
        <v>81</v>
      </c>
      <c r="I1687">
        <v>201308</v>
      </c>
      <c r="J1687" t="str">
        <f t="shared" si="199"/>
        <v>2013</v>
      </c>
      <c r="K1687" s="2">
        <v>0</v>
      </c>
      <c r="L1687">
        <f t="shared" si="200"/>
        <v>0</v>
      </c>
      <c r="M1687" s="2">
        <f t="shared" si="201"/>
        <v>0</v>
      </c>
      <c r="N1687">
        <f t="shared" si="202"/>
        <v>0</v>
      </c>
      <c r="O1687">
        <f t="shared" si="203"/>
        <v>0</v>
      </c>
      <c r="P1687" s="2" t="str">
        <f t="shared" si="204"/>
        <v>5135652 - GHENT UNIT 22013</v>
      </c>
    </row>
    <row r="1688" spans="1:16" x14ac:dyDescent="0.25">
      <c r="A1688" s="1" t="s">
        <v>5</v>
      </c>
      <c r="B1688" s="1" t="s">
        <v>55</v>
      </c>
      <c r="C1688" s="1" t="s">
        <v>12</v>
      </c>
      <c r="D1688" s="5" t="str">
        <f t="shared" si="198"/>
        <v>513</v>
      </c>
      <c r="E1688" s="1" t="s">
        <v>57</v>
      </c>
      <c r="F1688" s="1" t="s">
        <v>81</v>
      </c>
      <c r="I1688">
        <v>201310</v>
      </c>
      <c r="J1688" t="str">
        <f t="shared" si="199"/>
        <v>2013</v>
      </c>
      <c r="K1688" s="2">
        <v>-323.76</v>
      </c>
      <c r="L1688">
        <f t="shared" si="200"/>
        <v>0</v>
      </c>
      <c r="M1688" s="2">
        <f t="shared" si="201"/>
        <v>-323.76</v>
      </c>
      <c r="N1688">
        <f t="shared" si="202"/>
        <v>0</v>
      </c>
      <c r="O1688">
        <f t="shared" si="203"/>
        <v>-323.76</v>
      </c>
      <c r="P1688" s="2" t="str">
        <f t="shared" si="204"/>
        <v>5135652 - GHENT UNIT 22013</v>
      </c>
    </row>
    <row r="1689" spans="1:16" x14ac:dyDescent="0.25">
      <c r="A1689" s="1" t="s">
        <v>5</v>
      </c>
      <c r="B1689" s="1" t="s">
        <v>55</v>
      </c>
      <c r="C1689" s="1" t="s">
        <v>12</v>
      </c>
      <c r="D1689" s="5" t="str">
        <f t="shared" si="198"/>
        <v>513</v>
      </c>
      <c r="E1689" s="1" t="s">
        <v>57</v>
      </c>
      <c r="F1689" s="1" t="s">
        <v>81</v>
      </c>
      <c r="I1689">
        <v>201401</v>
      </c>
      <c r="J1689" t="str">
        <f t="shared" si="199"/>
        <v>2014</v>
      </c>
      <c r="K1689" s="2">
        <v>9634.41</v>
      </c>
      <c r="L1689">
        <f t="shared" si="200"/>
        <v>0</v>
      </c>
      <c r="M1689" s="2">
        <f t="shared" si="201"/>
        <v>9634.41</v>
      </c>
      <c r="N1689">
        <f t="shared" si="202"/>
        <v>0</v>
      </c>
      <c r="O1689">
        <f t="shared" si="203"/>
        <v>9634.41</v>
      </c>
      <c r="P1689" s="2" t="str">
        <f t="shared" si="204"/>
        <v>5135652 - GHENT UNIT 22014</v>
      </c>
    </row>
    <row r="1690" spans="1:16" x14ac:dyDescent="0.25">
      <c r="A1690" s="1" t="s">
        <v>5</v>
      </c>
      <c r="B1690" s="1" t="s">
        <v>55</v>
      </c>
      <c r="C1690" s="1" t="s">
        <v>12</v>
      </c>
      <c r="D1690" s="5" t="str">
        <f t="shared" si="198"/>
        <v>513</v>
      </c>
      <c r="E1690" s="1" t="s">
        <v>57</v>
      </c>
      <c r="F1690" s="1" t="s">
        <v>81</v>
      </c>
      <c r="I1690">
        <v>201402</v>
      </c>
      <c r="J1690" t="str">
        <f t="shared" si="199"/>
        <v>2014</v>
      </c>
      <c r="K1690" s="2">
        <v>35423.17</v>
      </c>
      <c r="L1690">
        <f t="shared" si="200"/>
        <v>0</v>
      </c>
      <c r="M1690" s="2">
        <f t="shared" si="201"/>
        <v>35423.17</v>
      </c>
      <c r="N1690">
        <f t="shared" si="202"/>
        <v>0</v>
      </c>
      <c r="O1690">
        <f t="shared" si="203"/>
        <v>35423.17</v>
      </c>
      <c r="P1690" s="2" t="str">
        <f t="shared" si="204"/>
        <v>5135652 - GHENT UNIT 22014</v>
      </c>
    </row>
    <row r="1691" spans="1:16" x14ac:dyDescent="0.25">
      <c r="A1691" s="1" t="s">
        <v>5</v>
      </c>
      <c r="B1691" s="1" t="s">
        <v>55</v>
      </c>
      <c r="C1691" s="1" t="s">
        <v>12</v>
      </c>
      <c r="D1691" s="5" t="str">
        <f t="shared" si="198"/>
        <v>513</v>
      </c>
      <c r="E1691" s="1" t="s">
        <v>57</v>
      </c>
      <c r="F1691" s="1" t="s">
        <v>81</v>
      </c>
      <c r="I1691">
        <v>201403</v>
      </c>
      <c r="J1691" t="str">
        <f t="shared" si="199"/>
        <v>2014</v>
      </c>
      <c r="K1691" s="2">
        <v>318984.8</v>
      </c>
      <c r="L1691">
        <f t="shared" si="200"/>
        <v>0</v>
      </c>
      <c r="M1691" s="2">
        <f t="shared" si="201"/>
        <v>318984.8</v>
      </c>
      <c r="N1691">
        <f t="shared" si="202"/>
        <v>0</v>
      </c>
      <c r="O1691">
        <f t="shared" si="203"/>
        <v>318984.8</v>
      </c>
      <c r="P1691" s="2" t="str">
        <f t="shared" si="204"/>
        <v>5135652 - GHENT UNIT 22014</v>
      </c>
    </row>
    <row r="1692" spans="1:16" x14ac:dyDescent="0.25">
      <c r="A1692" s="1" t="s">
        <v>5</v>
      </c>
      <c r="B1692" s="1" t="s">
        <v>55</v>
      </c>
      <c r="C1692" s="1" t="s">
        <v>12</v>
      </c>
      <c r="D1692" s="5" t="str">
        <f t="shared" si="198"/>
        <v>513</v>
      </c>
      <c r="E1692" s="1" t="s">
        <v>57</v>
      </c>
      <c r="F1692" s="1" t="s">
        <v>81</v>
      </c>
      <c r="I1692">
        <v>201404</v>
      </c>
      <c r="J1692" t="str">
        <f t="shared" si="199"/>
        <v>2014</v>
      </c>
      <c r="K1692" s="2">
        <v>-1131.57</v>
      </c>
      <c r="L1692">
        <f t="shared" si="200"/>
        <v>0</v>
      </c>
      <c r="M1692" s="2">
        <f t="shared" si="201"/>
        <v>-1131.57</v>
      </c>
      <c r="N1692">
        <f t="shared" si="202"/>
        <v>0</v>
      </c>
      <c r="O1692">
        <f t="shared" si="203"/>
        <v>-1131.57</v>
      </c>
      <c r="P1692" s="2" t="str">
        <f t="shared" si="204"/>
        <v>5135652 - GHENT UNIT 22014</v>
      </c>
    </row>
    <row r="1693" spans="1:16" x14ac:dyDescent="0.25">
      <c r="A1693" s="1" t="s">
        <v>5</v>
      </c>
      <c r="B1693" s="1" t="s">
        <v>55</v>
      </c>
      <c r="C1693" s="1" t="s">
        <v>12</v>
      </c>
      <c r="D1693" s="5" t="str">
        <f t="shared" si="198"/>
        <v>513</v>
      </c>
      <c r="E1693" s="1" t="s">
        <v>57</v>
      </c>
      <c r="F1693" s="1" t="s">
        <v>81</v>
      </c>
      <c r="I1693">
        <v>201405</v>
      </c>
      <c r="J1693" t="str">
        <f t="shared" si="199"/>
        <v>2014</v>
      </c>
      <c r="K1693" s="2">
        <v>36799.31</v>
      </c>
      <c r="L1693">
        <f t="shared" si="200"/>
        <v>0</v>
      </c>
      <c r="M1693" s="2">
        <f t="shared" si="201"/>
        <v>36799.31</v>
      </c>
      <c r="N1693">
        <f t="shared" si="202"/>
        <v>0</v>
      </c>
      <c r="O1693">
        <f t="shared" si="203"/>
        <v>36799.31</v>
      </c>
      <c r="P1693" s="2" t="str">
        <f t="shared" si="204"/>
        <v>5135652 - GHENT UNIT 22014</v>
      </c>
    </row>
    <row r="1694" spans="1:16" x14ac:dyDescent="0.25">
      <c r="A1694" s="1" t="s">
        <v>5</v>
      </c>
      <c r="B1694" s="1" t="s">
        <v>55</v>
      </c>
      <c r="C1694" s="1" t="s">
        <v>12</v>
      </c>
      <c r="D1694" s="5" t="str">
        <f t="shared" si="198"/>
        <v>513</v>
      </c>
      <c r="E1694" s="1" t="s">
        <v>57</v>
      </c>
      <c r="F1694" s="1" t="s">
        <v>81</v>
      </c>
      <c r="I1694">
        <v>201406</v>
      </c>
      <c r="J1694" t="str">
        <f t="shared" si="199"/>
        <v>2014</v>
      </c>
      <c r="K1694" s="2">
        <v>7460.34</v>
      </c>
      <c r="L1694">
        <f t="shared" si="200"/>
        <v>0</v>
      </c>
      <c r="M1694" s="2">
        <f t="shared" si="201"/>
        <v>7460.34</v>
      </c>
      <c r="N1694">
        <f t="shared" si="202"/>
        <v>0</v>
      </c>
      <c r="O1694">
        <f t="shared" si="203"/>
        <v>7460.34</v>
      </c>
      <c r="P1694" s="2" t="str">
        <f t="shared" si="204"/>
        <v>5135652 - GHENT UNIT 22014</v>
      </c>
    </row>
    <row r="1695" spans="1:16" x14ac:dyDescent="0.25">
      <c r="A1695" s="1" t="s">
        <v>5</v>
      </c>
      <c r="B1695" s="1" t="s">
        <v>55</v>
      </c>
      <c r="C1695" s="1" t="s">
        <v>12</v>
      </c>
      <c r="D1695" s="5" t="str">
        <f t="shared" si="198"/>
        <v>513</v>
      </c>
      <c r="E1695" s="1" t="s">
        <v>57</v>
      </c>
      <c r="F1695" s="1" t="s">
        <v>81</v>
      </c>
      <c r="I1695">
        <v>201503</v>
      </c>
      <c r="J1695" t="str">
        <f t="shared" si="199"/>
        <v>2015</v>
      </c>
      <c r="K1695" s="2">
        <v>70029.77</v>
      </c>
      <c r="L1695">
        <f t="shared" si="200"/>
        <v>0</v>
      </c>
      <c r="M1695" s="2">
        <f t="shared" si="201"/>
        <v>70029.77</v>
      </c>
      <c r="N1695">
        <f t="shared" si="202"/>
        <v>0</v>
      </c>
      <c r="O1695">
        <f t="shared" si="203"/>
        <v>70029.77</v>
      </c>
      <c r="P1695" s="2" t="str">
        <f t="shared" si="204"/>
        <v>5135652 - GHENT UNIT 22015</v>
      </c>
    </row>
    <row r="1696" spans="1:16" x14ac:dyDescent="0.25">
      <c r="A1696" s="1" t="s">
        <v>5</v>
      </c>
      <c r="B1696" s="1" t="s">
        <v>55</v>
      </c>
      <c r="C1696" s="1" t="s">
        <v>12</v>
      </c>
      <c r="D1696" s="5" t="str">
        <f t="shared" si="198"/>
        <v>513</v>
      </c>
      <c r="E1696" s="1" t="s">
        <v>57</v>
      </c>
      <c r="F1696" s="1" t="s">
        <v>81</v>
      </c>
      <c r="I1696">
        <v>201504</v>
      </c>
      <c r="J1696" t="str">
        <f t="shared" si="199"/>
        <v>2015</v>
      </c>
      <c r="K1696" s="2">
        <v>53890</v>
      </c>
      <c r="L1696">
        <f t="shared" si="200"/>
        <v>0</v>
      </c>
      <c r="M1696" s="2">
        <f t="shared" si="201"/>
        <v>53890</v>
      </c>
      <c r="N1696">
        <f t="shared" si="202"/>
        <v>0</v>
      </c>
      <c r="O1696">
        <f t="shared" si="203"/>
        <v>53890</v>
      </c>
      <c r="P1696" s="2" t="str">
        <f t="shared" si="204"/>
        <v>5135652 - GHENT UNIT 22015</v>
      </c>
    </row>
    <row r="1697" spans="1:16" x14ac:dyDescent="0.25">
      <c r="A1697" s="1" t="s">
        <v>5</v>
      </c>
      <c r="B1697" s="1" t="s">
        <v>55</v>
      </c>
      <c r="C1697" s="1" t="s">
        <v>12</v>
      </c>
      <c r="D1697" s="5" t="str">
        <f t="shared" si="198"/>
        <v>513</v>
      </c>
      <c r="E1697" s="1" t="s">
        <v>57</v>
      </c>
      <c r="F1697" s="1" t="s">
        <v>81</v>
      </c>
      <c r="I1697">
        <v>201505</v>
      </c>
      <c r="J1697" t="str">
        <f t="shared" si="199"/>
        <v>2015</v>
      </c>
      <c r="K1697" s="2">
        <v>43328.5</v>
      </c>
      <c r="L1697">
        <f t="shared" si="200"/>
        <v>0</v>
      </c>
      <c r="M1697" s="2">
        <f t="shared" si="201"/>
        <v>43328.5</v>
      </c>
      <c r="N1697">
        <f t="shared" si="202"/>
        <v>0</v>
      </c>
      <c r="O1697">
        <f t="shared" si="203"/>
        <v>43328.5</v>
      </c>
      <c r="P1697" s="2" t="str">
        <f t="shared" si="204"/>
        <v>5135652 - GHENT UNIT 22015</v>
      </c>
    </row>
    <row r="1698" spans="1:16" x14ac:dyDescent="0.25">
      <c r="A1698" s="1" t="s">
        <v>5</v>
      </c>
      <c r="B1698" s="1" t="s">
        <v>55</v>
      </c>
      <c r="C1698" s="1" t="s">
        <v>12</v>
      </c>
      <c r="D1698" s="5" t="str">
        <f t="shared" si="198"/>
        <v>513</v>
      </c>
      <c r="E1698" s="1" t="s">
        <v>57</v>
      </c>
      <c r="F1698" s="1" t="s">
        <v>81</v>
      </c>
      <c r="I1698">
        <v>201506</v>
      </c>
      <c r="J1698" t="str">
        <f t="shared" si="199"/>
        <v>2015</v>
      </c>
      <c r="K1698" s="2">
        <v>139.35</v>
      </c>
      <c r="L1698">
        <f t="shared" si="200"/>
        <v>0</v>
      </c>
      <c r="M1698" s="2">
        <f t="shared" si="201"/>
        <v>139.35</v>
      </c>
      <c r="N1698">
        <f t="shared" si="202"/>
        <v>0</v>
      </c>
      <c r="O1698">
        <f t="shared" si="203"/>
        <v>139.35</v>
      </c>
      <c r="P1698" s="2" t="str">
        <f t="shared" si="204"/>
        <v>5135652 - GHENT UNIT 22015</v>
      </c>
    </row>
    <row r="1699" spans="1:16" x14ac:dyDescent="0.25">
      <c r="A1699" s="1" t="s">
        <v>5</v>
      </c>
      <c r="B1699" s="1" t="s">
        <v>55</v>
      </c>
      <c r="C1699" s="1" t="s">
        <v>12</v>
      </c>
      <c r="D1699" s="5" t="str">
        <f t="shared" si="198"/>
        <v>513</v>
      </c>
      <c r="E1699" s="1" t="s">
        <v>57</v>
      </c>
      <c r="F1699" s="1" t="s">
        <v>81</v>
      </c>
      <c r="I1699">
        <v>201507</v>
      </c>
      <c r="J1699" t="str">
        <f t="shared" si="199"/>
        <v>2015</v>
      </c>
      <c r="K1699" s="2">
        <v>19215.759999999998</v>
      </c>
      <c r="L1699">
        <f t="shared" si="200"/>
        <v>0</v>
      </c>
      <c r="M1699" s="2">
        <f t="shared" si="201"/>
        <v>19215.759999999998</v>
      </c>
      <c r="N1699">
        <f t="shared" si="202"/>
        <v>0</v>
      </c>
      <c r="O1699">
        <f t="shared" si="203"/>
        <v>19215.759999999998</v>
      </c>
      <c r="P1699" s="2" t="str">
        <f t="shared" si="204"/>
        <v>5135652 - GHENT UNIT 22015</v>
      </c>
    </row>
    <row r="1700" spans="1:16" x14ac:dyDescent="0.25">
      <c r="A1700" s="1" t="s">
        <v>5</v>
      </c>
      <c r="B1700" s="1" t="s">
        <v>55</v>
      </c>
      <c r="C1700" s="1" t="s">
        <v>12</v>
      </c>
      <c r="D1700" s="5" t="str">
        <f t="shared" si="198"/>
        <v>513</v>
      </c>
      <c r="E1700" s="1" t="s">
        <v>57</v>
      </c>
      <c r="F1700" s="1" t="s">
        <v>81</v>
      </c>
      <c r="I1700">
        <v>201508</v>
      </c>
      <c r="J1700" t="str">
        <f t="shared" si="199"/>
        <v>2015</v>
      </c>
      <c r="K1700" s="2">
        <v>4871.47</v>
      </c>
      <c r="L1700">
        <f t="shared" si="200"/>
        <v>0</v>
      </c>
      <c r="M1700" s="2">
        <f t="shared" si="201"/>
        <v>4871.47</v>
      </c>
      <c r="N1700">
        <f t="shared" si="202"/>
        <v>0</v>
      </c>
      <c r="O1700">
        <f t="shared" si="203"/>
        <v>4871.47</v>
      </c>
      <c r="P1700" s="2" t="str">
        <f t="shared" si="204"/>
        <v>5135652 - GHENT UNIT 22015</v>
      </c>
    </row>
    <row r="1701" spans="1:16" x14ac:dyDescent="0.25">
      <c r="A1701" s="1" t="s">
        <v>5</v>
      </c>
      <c r="B1701" s="1" t="s">
        <v>55</v>
      </c>
      <c r="C1701" s="1" t="s">
        <v>12</v>
      </c>
      <c r="D1701" s="5" t="str">
        <f t="shared" si="198"/>
        <v>513</v>
      </c>
      <c r="E1701" s="1" t="s">
        <v>57</v>
      </c>
      <c r="F1701" s="1" t="s">
        <v>81</v>
      </c>
      <c r="I1701">
        <v>201509</v>
      </c>
      <c r="J1701" t="str">
        <f t="shared" si="199"/>
        <v>2015</v>
      </c>
      <c r="K1701" s="2">
        <v>84057.53</v>
      </c>
      <c r="L1701">
        <f t="shared" si="200"/>
        <v>0</v>
      </c>
      <c r="M1701" s="2">
        <f t="shared" si="201"/>
        <v>84057.53</v>
      </c>
      <c r="N1701">
        <f t="shared" si="202"/>
        <v>0</v>
      </c>
      <c r="O1701">
        <f t="shared" si="203"/>
        <v>84057.53</v>
      </c>
      <c r="P1701" s="2" t="str">
        <f t="shared" si="204"/>
        <v>5135652 - GHENT UNIT 22015</v>
      </c>
    </row>
    <row r="1702" spans="1:16" x14ac:dyDescent="0.25">
      <c r="A1702" s="1" t="s">
        <v>5</v>
      </c>
      <c r="B1702" s="1" t="s">
        <v>55</v>
      </c>
      <c r="C1702" s="1" t="s">
        <v>12</v>
      </c>
      <c r="D1702" s="5" t="str">
        <f t="shared" si="198"/>
        <v>513</v>
      </c>
      <c r="E1702" s="1" t="s">
        <v>57</v>
      </c>
      <c r="F1702" s="1" t="s">
        <v>81</v>
      </c>
      <c r="I1702">
        <v>201510</v>
      </c>
      <c r="J1702" t="str">
        <f t="shared" si="199"/>
        <v>2015</v>
      </c>
      <c r="K1702" s="2">
        <v>152422.42000000001</v>
      </c>
      <c r="L1702">
        <f t="shared" si="200"/>
        <v>0</v>
      </c>
      <c r="M1702" s="2">
        <f t="shared" si="201"/>
        <v>152422.42000000001</v>
      </c>
      <c r="N1702">
        <f t="shared" si="202"/>
        <v>0</v>
      </c>
      <c r="O1702">
        <f t="shared" si="203"/>
        <v>152422.42000000001</v>
      </c>
      <c r="P1702" s="2" t="str">
        <f t="shared" si="204"/>
        <v>5135652 - GHENT UNIT 22015</v>
      </c>
    </row>
    <row r="1703" spans="1:16" x14ac:dyDescent="0.25">
      <c r="A1703" s="1" t="s">
        <v>5</v>
      </c>
      <c r="B1703" s="1" t="s">
        <v>55</v>
      </c>
      <c r="C1703" s="1" t="s">
        <v>12</v>
      </c>
      <c r="D1703" s="5" t="str">
        <f t="shared" si="198"/>
        <v>513</v>
      </c>
      <c r="E1703" s="1" t="s">
        <v>57</v>
      </c>
      <c r="F1703" s="1" t="s">
        <v>81</v>
      </c>
      <c r="I1703">
        <v>201511</v>
      </c>
      <c r="J1703" t="str">
        <f t="shared" si="199"/>
        <v>2015</v>
      </c>
      <c r="K1703" s="2">
        <v>405129.34</v>
      </c>
      <c r="L1703">
        <f t="shared" si="200"/>
        <v>0</v>
      </c>
      <c r="M1703" s="2">
        <f t="shared" si="201"/>
        <v>405129.34</v>
      </c>
      <c r="N1703">
        <f t="shared" si="202"/>
        <v>0</v>
      </c>
      <c r="O1703">
        <f t="shared" si="203"/>
        <v>405129.34</v>
      </c>
      <c r="P1703" s="2" t="str">
        <f t="shared" si="204"/>
        <v>5135652 - GHENT UNIT 22015</v>
      </c>
    </row>
    <row r="1704" spans="1:16" x14ac:dyDescent="0.25">
      <c r="A1704" s="1" t="s">
        <v>5</v>
      </c>
      <c r="B1704" s="1" t="s">
        <v>55</v>
      </c>
      <c r="C1704" s="1" t="s">
        <v>12</v>
      </c>
      <c r="D1704" s="5" t="str">
        <f t="shared" si="198"/>
        <v>513</v>
      </c>
      <c r="E1704" s="1" t="s">
        <v>57</v>
      </c>
      <c r="F1704" s="1" t="s">
        <v>81</v>
      </c>
      <c r="I1704">
        <v>201512</v>
      </c>
      <c r="J1704" t="str">
        <f t="shared" si="199"/>
        <v>2015</v>
      </c>
      <c r="K1704" s="2">
        <v>17711.77</v>
      </c>
      <c r="L1704">
        <f t="shared" si="200"/>
        <v>0</v>
      </c>
      <c r="M1704" s="2">
        <f t="shared" si="201"/>
        <v>17711.77</v>
      </c>
      <c r="N1704">
        <f t="shared" si="202"/>
        <v>0</v>
      </c>
      <c r="O1704">
        <f t="shared" si="203"/>
        <v>17711.77</v>
      </c>
      <c r="P1704" s="2" t="str">
        <f t="shared" si="204"/>
        <v>5135652 - GHENT UNIT 22015</v>
      </c>
    </row>
    <row r="1705" spans="1:16" x14ac:dyDescent="0.25">
      <c r="A1705" s="1" t="s">
        <v>5</v>
      </c>
      <c r="B1705" s="1" t="s">
        <v>55</v>
      </c>
      <c r="C1705" s="1" t="s">
        <v>12</v>
      </c>
      <c r="D1705" s="5" t="str">
        <f t="shared" si="198"/>
        <v>513</v>
      </c>
      <c r="E1705" s="1" t="s">
        <v>57</v>
      </c>
      <c r="F1705" s="1" t="s">
        <v>81</v>
      </c>
      <c r="I1705">
        <v>201601</v>
      </c>
      <c r="J1705" t="str">
        <f t="shared" si="199"/>
        <v>2016</v>
      </c>
      <c r="K1705" s="2">
        <v>-73.89</v>
      </c>
      <c r="L1705">
        <f t="shared" si="200"/>
        <v>0</v>
      </c>
      <c r="M1705" s="2">
        <f t="shared" si="201"/>
        <v>-73.89</v>
      </c>
      <c r="N1705">
        <f t="shared" si="202"/>
        <v>0</v>
      </c>
      <c r="O1705">
        <f t="shared" si="203"/>
        <v>-73.89</v>
      </c>
      <c r="P1705" s="2" t="str">
        <f t="shared" si="204"/>
        <v>5135652 - GHENT UNIT 22016</v>
      </c>
    </row>
    <row r="1706" spans="1:16" x14ac:dyDescent="0.25">
      <c r="A1706" s="1" t="s">
        <v>5</v>
      </c>
      <c r="B1706" s="1" t="s">
        <v>55</v>
      </c>
      <c r="C1706" s="1" t="s">
        <v>12</v>
      </c>
      <c r="D1706" s="5" t="str">
        <f t="shared" si="198"/>
        <v>513</v>
      </c>
      <c r="E1706" s="1" t="s">
        <v>57</v>
      </c>
      <c r="F1706" s="1" t="s">
        <v>81</v>
      </c>
      <c r="I1706">
        <v>201602</v>
      </c>
      <c r="J1706" t="str">
        <f t="shared" si="199"/>
        <v>2016</v>
      </c>
      <c r="K1706" s="2">
        <v>715.01</v>
      </c>
      <c r="L1706">
        <f t="shared" si="200"/>
        <v>0</v>
      </c>
      <c r="M1706" s="2">
        <f t="shared" si="201"/>
        <v>715.01</v>
      </c>
      <c r="N1706">
        <f t="shared" si="202"/>
        <v>0</v>
      </c>
      <c r="O1706">
        <f t="shared" si="203"/>
        <v>715.01</v>
      </c>
      <c r="P1706" s="2" t="str">
        <f t="shared" si="204"/>
        <v>5135652 - GHENT UNIT 22016</v>
      </c>
    </row>
    <row r="1707" spans="1:16" x14ac:dyDescent="0.25">
      <c r="A1707" s="1" t="s">
        <v>5</v>
      </c>
      <c r="B1707" s="1" t="s">
        <v>55</v>
      </c>
      <c r="C1707" s="1" t="s">
        <v>12</v>
      </c>
      <c r="D1707" s="5" t="str">
        <f t="shared" si="198"/>
        <v>513</v>
      </c>
      <c r="E1707" s="1" t="s">
        <v>57</v>
      </c>
      <c r="F1707" s="1" t="s">
        <v>81</v>
      </c>
      <c r="I1707">
        <v>201603</v>
      </c>
      <c r="J1707" t="str">
        <f t="shared" si="199"/>
        <v>2016</v>
      </c>
      <c r="K1707" s="2">
        <v>185.4</v>
      </c>
      <c r="L1707">
        <f t="shared" si="200"/>
        <v>0</v>
      </c>
      <c r="M1707" s="2">
        <f t="shared" si="201"/>
        <v>185.4</v>
      </c>
      <c r="N1707">
        <f t="shared" si="202"/>
        <v>0</v>
      </c>
      <c r="O1707">
        <f t="shared" si="203"/>
        <v>185.4</v>
      </c>
      <c r="P1707" s="2" t="str">
        <f t="shared" si="204"/>
        <v>5135652 - GHENT UNIT 22016</v>
      </c>
    </row>
    <row r="1708" spans="1:16" x14ac:dyDescent="0.25">
      <c r="A1708" s="1" t="s">
        <v>5</v>
      </c>
      <c r="B1708" s="1" t="s">
        <v>55</v>
      </c>
      <c r="C1708" s="1" t="s">
        <v>12</v>
      </c>
      <c r="D1708" s="5" t="str">
        <f t="shared" si="198"/>
        <v>513</v>
      </c>
      <c r="E1708" s="1" t="s">
        <v>57</v>
      </c>
      <c r="F1708" s="1" t="s">
        <v>81</v>
      </c>
      <c r="I1708">
        <v>201607</v>
      </c>
      <c r="J1708" t="str">
        <f t="shared" si="199"/>
        <v>2016</v>
      </c>
      <c r="K1708" s="2">
        <v>29756</v>
      </c>
      <c r="L1708">
        <f t="shared" si="200"/>
        <v>0</v>
      </c>
      <c r="M1708" s="2">
        <f t="shared" si="201"/>
        <v>29756</v>
      </c>
      <c r="N1708">
        <f t="shared" si="202"/>
        <v>0</v>
      </c>
      <c r="O1708">
        <f t="shared" si="203"/>
        <v>29756</v>
      </c>
      <c r="P1708" s="2" t="str">
        <f t="shared" si="204"/>
        <v>5135652 - GHENT UNIT 22016</v>
      </c>
    </row>
    <row r="1709" spans="1:16" x14ac:dyDescent="0.25">
      <c r="A1709" s="1" t="s">
        <v>5</v>
      </c>
      <c r="B1709" s="1" t="s">
        <v>55</v>
      </c>
      <c r="C1709" s="1" t="s">
        <v>12</v>
      </c>
      <c r="D1709" s="5" t="str">
        <f t="shared" si="198"/>
        <v>513</v>
      </c>
      <c r="E1709" s="1" t="s">
        <v>57</v>
      </c>
      <c r="F1709" s="1" t="s">
        <v>81</v>
      </c>
      <c r="I1709">
        <v>201608</v>
      </c>
      <c r="J1709" t="str">
        <f t="shared" si="199"/>
        <v>2016</v>
      </c>
      <c r="K1709" s="2">
        <v>6978.9</v>
      </c>
      <c r="L1709">
        <f t="shared" si="200"/>
        <v>0</v>
      </c>
      <c r="M1709" s="2">
        <f t="shared" si="201"/>
        <v>6978.9</v>
      </c>
      <c r="N1709">
        <f t="shared" si="202"/>
        <v>0</v>
      </c>
      <c r="O1709">
        <f t="shared" si="203"/>
        <v>6978.9</v>
      </c>
      <c r="P1709" s="2" t="str">
        <f t="shared" si="204"/>
        <v>5135652 - GHENT UNIT 22016</v>
      </c>
    </row>
    <row r="1710" spans="1:16" x14ac:dyDescent="0.25">
      <c r="A1710" s="1" t="s">
        <v>5</v>
      </c>
      <c r="B1710" s="1" t="s">
        <v>55</v>
      </c>
      <c r="C1710" s="1" t="s">
        <v>12</v>
      </c>
      <c r="D1710" s="5" t="str">
        <f t="shared" si="198"/>
        <v>513</v>
      </c>
      <c r="E1710" s="1" t="s">
        <v>57</v>
      </c>
      <c r="F1710" s="1" t="s">
        <v>81</v>
      </c>
      <c r="I1710">
        <v>201609</v>
      </c>
      <c r="J1710" t="str">
        <f t="shared" si="199"/>
        <v>2016</v>
      </c>
      <c r="K1710" s="2">
        <v>31800.91</v>
      </c>
      <c r="L1710">
        <f t="shared" si="200"/>
        <v>0</v>
      </c>
      <c r="M1710" s="2">
        <f t="shared" si="201"/>
        <v>31800.91</v>
      </c>
      <c r="N1710">
        <f t="shared" si="202"/>
        <v>0</v>
      </c>
      <c r="O1710">
        <f t="shared" si="203"/>
        <v>31800.91</v>
      </c>
      <c r="P1710" s="2" t="str">
        <f t="shared" si="204"/>
        <v>5135652 - GHENT UNIT 22016</v>
      </c>
    </row>
    <row r="1711" spans="1:16" x14ac:dyDescent="0.25">
      <c r="A1711" s="1" t="s">
        <v>5</v>
      </c>
      <c r="B1711" s="1" t="s">
        <v>55</v>
      </c>
      <c r="C1711" s="1" t="s">
        <v>12</v>
      </c>
      <c r="D1711" s="5" t="str">
        <f t="shared" si="198"/>
        <v>513</v>
      </c>
      <c r="E1711" s="1" t="s">
        <v>57</v>
      </c>
      <c r="F1711" s="1" t="s">
        <v>81</v>
      </c>
      <c r="I1711">
        <v>201610</v>
      </c>
      <c r="J1711" t="str">
        <f t="shared" si="199"/>
        <v>2016</v>
      </c>
      <c r="K1711" s="2">
        <v>526295.76</v>
      </c>
      <c r="L1711">
        <f t="shared" si="200"/>
        <v>0</v>
      </c>
      <c r="M1711" s="2">
        <f t="shared" si="201"/>
        <v>526295.76</v>
      </c>
      <c r="N1711">
        <f t="shared" si="202"/>
        <v>0</v>
      </c>
      <c r="O1711">
        <f t="shared" si="203"/>
        <v>526295.76</v>
      </c>
      <c r="P1711" s="2" t="str">
        <f t="shared" si="204"/>
        <v>5135652 - GHENT UNIT 22016</v>
      </c>
    </row>
    <row r="1712" spans="1:16" x14ac:dyDescent="0.25">
      <c r="A1712" s="1" t="s">
        <v>5</v>
      </c>
      <c r="B1712" s="1" t="s">
        <v>55</v>
      </c>
      <c r="C1712" s="1" t="s">
        <v>12</v>
      </c>
      <c r="D1712" s="5" t="str">
        <f t="shared" si="198"/>
        <v>513</v>
      </c>
      <c r="E1712" s="1" t="s">
        <v>57</v>
      </c>
      <c r="F1712" s="1" t="s">
        <v>81</v>
      </c>
      <c r="I1712">
        <v>201611</v>
      </c>
      <c r="J1712" t="str">
        <f t="shared" si="199"/>
        <v>2016</v>
      </c>
      <c r="K1712" s="2">
        <v>88280.25</v>
      </c>
      <c r="L1712">
        <f t="shared" si="200"/>
        <v>0</v>
      </c>
      <c r="M1712" s="2">
        <f t="shared" si="201"/>
        <v>88280.25</v>
      </c>
      <c r="N1712">
        <f t="shared" si="202"/>
        <v>0</v>
      </c>
      <c r="O1712">
        <f t="shared" si="203"/>
        <v>88280.25</v>
      </c>
      <c r="P1712" s="2" t="str">
        <f t="shared" si="204"/>
        <v>5135652 - GHENT UNIT 22016</v>
      </c>
    </row>
    <row r="1713" spans="1:16" x14ac:dyDescent="0.25">
      <c r="A1713" s="1" t="s">
        <v>5</v>
      </c>
      <c r="B1713" s="1" t="s">
        <v>55</v>
      </c>
      <c r="C1713" s="1" t="s">
        <v>12</v>
      </c>
      <c r="D1713" s="5" t="str">
        <f t="shared" si="198"/>
        <v>513</v>
      </c>
      <c r="E1713" s="1" t="s">
        <v>57</v>
      </c>
      <c r="F1713" s="1" t="s">
        <v>81</v>
      </c>
      <c r="I1713">
        <v>201612</v>
      </c>
      <c r="J1713" t="str">
        <f t="shared" si="199"/>
        <v>2016</v>
      </c>
      <c r="K1713" s="2">
        <v>-5465.61</v>
      </c>
      <c r="L1713">
        <f t="shared" si="200"/>
        <v>0</v>
      </c>
      <c r="M1713" s="2">
        <f t="shared" si="201"/>
        <v>-5465.61</v>
      </c>
      <c r="N1713">
        <f t="shared" si="202"/>
        <v>0</v>
      </c>
      <c r="O1713">
        <f t="shared" si="203"/>
        <v>-5465.61</v>
      </c>
      <c r="P1713" s="2" t="str">
        <f t="shared" si="204"/>
        <v>5135652 - GHENT UNIT 22016</v>
      </c>
    </row>
    <row r="1714" spans="1:16" x14ac:dyDescent="0.25">
      <c r="A1714" s="1" t="s">
        <v>5</v>
      </c>
      <c r="B1714" s="1" t="s">
        <v>55</v>
      </c>
      <c r="C1714" s="1" t="s">
        <v>12</v>
      </c>
      <c r="D1714" s="5" t="str">
        <f t="shared" si="198"/>
        <v>513</v>
      </c>
      <c r="E1714" s="1" t="s">
        <v>58</v>
      </c>
      <c r="F1714" s="1" t="s">
        <v>81</v>
      </c>
      <c r="I1714">
        <v>201201</v>
      </c>
      <c r="J1714" t="str">
        <f t="shared" si="199"/>
        <v>2012</v>
      </c>
      <c r="K1714" s="2">
        <v>2683.99</v>
      </c>
      <c r="L1714">
        <f t="shared" si="200"/>
        <v>0</v>
      </c>
      <c r="M1714" s="2">
        <f t="shared" si="201"/>
        <v>2683.99</v>
      </c>
      <c r="N1714">
        <f t="shared" si="202"/>
        <v>0</v>
      </c>
      <c r="O1714">
        <f t="shared" si="203"/>
        <v>2683.99</v>
      </c>
      <c r="P1714" s="2" t="str">
        <f t="shared" si="204"/>
        <v>5135653 - GHENT UNIT 32012</v>
      </c>
    </row>
    <row r="1715" spans="1:16" x14ac:dyDescent="0.25">
      <c r="A1715" s="1" t="s">
        <v>5</v>
      </c>
      <c r="B1715" s="1" t="s">
        <v>55</v>
      </c>
      <c r="C1715" s="1" t="s">
        <v>12</v>
      </c>
      <c r="D1715" s="5" t="str">
        <f t="shared" si="198"/>
        <v>513</v>
      </c>
      <c r="E1715" s="1" t="s">
        <v>58</v>
      </c>
      <c r="F1715" s="1" t="s">
        <v>81</v>
      </c>
      <c r="I1715">
        <v>201202</v>
      </c>
      <c r="J1715" t="str">
        <f t="shared" si="199"/>
        <v>2012</v>
      </c>
      <c r="K1715" s="2">
        <v>1731.74</v>
      </c>
      <c r="L1715">
        <f t="shared" si="200"/>
        <v>0</v>
      </c>
      <c r="M1715" s="2">
        <f t="shared" si="201"/>
        <v>1731.74</v>
      </c>
      <c r="N1715">
        <f t="shared" si="202"/>
        <v>0</v>
      </c>
      <c r="O1715">
        <f t="shared" si="203"/>
        <v>1731.74</v>
      </c>
      <c r="P1715" s="2" t="str">
        <f t="shared" si="204"/>
        <v>5135653 - GHENT UNIT 32012</v>
      </c>
    </row>
    <row r="1716" spans="1:16" x14ac:dyDescent="0.25">
      <c r="A1716" s="1" t="s">
        <v>5</v>
      </c>
      <c r="B1716" s="1" t="s">
        <v>55</v>
      </c>
      <c r="C1716" s="1" t="s">
        <v>12</v>
      </c>
      <c r="D1716" s="5" t="str">
        <f t="shared" si="198"/>
        <v>513</v>
      </c>
      <c r="E1716" s="1" t="s">
        <v>58</v>
      </c>
      <c r="F1716" s="1" t="s">
        <v>81</v>
      </c>
      <c r="I1716">
        <v>201203</v>
      </c>
      <c r="J1716" t="str">
        <f t="shared" si="199"/>
        <v>2012</v>
      </c>
      <c r="K1716" s="2">
        <v>627734.68999999994</v>
      </c>
      <c r="L1716">
        <f t="shared" si="200"/>
        <v>0</v>
      </c>
      <c r="M1716" s="2">
        <f t="shared" si="201"/>
        <v>627734.68999999994</v>
      </c>
      <c r="N1716">
        <f t="shared" si="202"/>
        <v>0</v>
      </c>
      <c r="O1716">
        <f t="shared" si="203"/>
        <v>627734.68999999994</v>
      </c>
      <c r="P1716" s="2" t="str">
        <f t="shared" si="204"/>
        <v>5135653 - GHENT UNIT 32012</v>
      </c>
    </row>
    <row r="1717" spans="1:16" x14ac:dyDescent="0.25">
      <c r="A1717" s="1" t="s">
        <v>5</v>
      </c>
      <c r="B1717" s="1" t="s">
        <v>55</v>
      </c>
      <c r="C1717" s="1" t="s">
        <v>12</v>
      </c>
      <c r="D1717" s="5" t="str">
        <f t="shared" si="198"/>
        <v>513</v>
      </c>
      <c r="E1717" s="1" t="s">
        <v>58</v>
      </c>
      <c r="F1717" s="1" t="s">
        <v>81</v>
      </c>
      <c r="I1717">
        <v>201204</v>
      </c>
      <c r="J1717" t="str">
        <f t="shared" si="199"/>
        <v>2012</v>
      </c>
      <c r="K1717" s="2">
        <v>731108.91</v>
      </c>
      <c r="L1717">
        <f t="shared" si="200"/>
        <v>0</v>
      </c>
      <c r="M1717" s="2">
        <f t="shared" si="201"/>
        <v>731108.91</v>
      </c>
      <c r="N1717">
        <f t="shared" si="202"/>
        <v>0</v>
      </c>
      <c r="O1717">
        <f t="shared" si="203"/>
        <v>731108.91</v>
      </c>
      <c r="P1717" s="2" t="str">
        <f t="shared" si="204"/>
        <v>5135653 - GHENT UNIT 32012</v>
      </c>
    </row>
    <row r="1718" spans="1:16" x14ac:dyDescent="0.25">
      <c r="A1718" s="1" t="s">
        <v>5</v>
      </c>
      <c r="B1718" s="1" t="s">
        <v>55</v>
      </c>
      <c r="C1718" s="1" t="s">
        <v>12</v>
      </c>
      <c r="D1718" s="5" t="str">
        <f t="shared" ref="D1718:D1781" si="205">LEFT(C1718,3)</f>
        <v>513</v>
      </c>
      <c r="E1718" s="1" t="s">
        <v>58</v>
      </c>
      <c r="F1718" s="1" t="s">
        <v>81</v>
      </c>
      <c r="I1718">
        <v>201205</v>
      </c>
      <c r="J1718" t="str">
        <f t="shared" ref="J1718:J1781" si="206">LEFT(I1718,4)</f>
        <v>2012</v>
      </c>
      <c r="K1718" s="2">
        <v>-9516.6</v>
      </c>
      <c r="L1718">
        <f t="shared" ref="L1718:L1781" si="207">IF(LEFT(E1718,4)="0311",(K1718*-0.25),IF(LEFT(E1718,4)="0321",(K1718*-0.25),0))</f>
        <v>0</v>
      </c>
      <c r="M1718" s="2">
        <f t="shared" ref="M1718:M1781" si="208">+K1718+L1718</f>
        <v>-9516.6</v>
      </c>
      <c r="N1718">
        <f t="shared" ref="N1718:N1781" si="209">IF(F1718="LGE",M1718,0)+IF(F1718="Joint",M1718*G1718,0)</f>
        <v>0</v>
      </c>
      <c r="O1718">
        <f t="shared" ref="O1718:O1781" si="210">IF(F1718="KU",M1718,0)+IF(F1718="Joint",M1718*H1718,0)</f>
        <v>-9516.6</v>
      </c>
      <c r="P1718" s="2" t="str">
        <f t="shared" ref="P1718:P1781" si="211">D1718&amp;E1718&amp;J1718</f>
        <v>5135653 - GHENT UNIT 32012</v>
      </c>
    </row>
    <row r="1719" spans="1:16" x14ac:dyDescent="0.25">
      <c r="A1719" s="1" t="s">
        <v>5</v>
      </c>
      <c r="B1719" s="1" t="s">
        <v>55</v>
      </c>
      <c r="C1719" s="1" t="s">
        <v>12</v>
      </c>
      <c r="D1719" s="5" t="str">
        <f t="shared" si="205"/>
        <v>513</v>
      </c>
      <c r="E1719" s="1" t="s">
        <v>58</v>
      </c>
      <c r="F1719" s="1" t="s">
        <v>81</v>
      </c>
      <c r="I1719">
        <v>201206</v>
      </c>
      <c r="J1719" t="str">
        <f t="shared" si="206"/>
        <v>2012</v>
      </c>
      <c r="K1719" s="2">
        <v>3567.42</v>
      </c>
      <c r="L1719">
        <f t="shared" si="207"/>
        <v>0</v>
      </c>
      <c r="M1719" s="2">
        <f t="shared" si="208"/>
        <v>3567.42</v>
      </c>
      <c r="N1719">
        <f t="shared" si="209"/>
        <v>0</v>
      </c>
      <c r="O1719">
        <f t="shared" si="210"/>
        <v>3567.42</v>
      </c>
      <c r="P1719" s="2" t="str">
        <f t="shared" si="211"/>
        <v>5135653 - GHENT UNIT 32012</v>
      </c>
    </row>
    <row r="1720" spans="1:16" x14ac:dyDescent="0.25">
      <c r="A1720" s="1" t="s">
        <v>5</v>
      </c>
      <c r="B1720" s="1" t="s">
        <v>55</v>
      </c>
      <c r="C1720" s="1" t="s">
        <v>12</v>
      </c>
      <c r="D1720" s="5" t="str">
        <f t="shared" si="205"/>
        <v>513</v>
      </c>
      <c r="E1720" s="1" t="s">
        <v>58</v>
      </c>
      <c r="F1720" s="1" t="s">
        <v>81</v>
      </c>
      <c r="I1720">
        <v>201207</v>
      </c>
      <c r="J1720" t="str">
        <f t="shared" si="206"/>
        <v>2012</v>
      </c>
      <c r="K1720" s="2">
        <v>-23.89</v>
      </c>
      <c r="L1720">
        <f t="shared" si="207"/>
        <v>0</v>
      </c>
      <c r="M1720" s="2">
        <f t="shared" si="208"/>
        <v>-23.89</v>
      </c>
      <c r="N1720">
        <f t="shared" si="209"/>
        <v>0</v>
      </c>
      <c r="O1720">
        <f t="shared" si="210"/>
        <v>-23.89</v>
      </c>
      <c r="P1720" s="2" t="str">
        <f t="shared" si="211"/>
        <v>5135653 - GHENT UNIT 32012</v>
      </c>
    </row>
    <row r="1721" spans="1:16" x14ac:dyDescent="0.25">
      <c r="A1721" s="1" t="s">
        <v>5</v>
      </c>
      <c r="B1721" s="1" t="s">
        <v>55</v>
      </c>
      <c r="C1721" s="1" t="s">
        <v>12</v>
      </c>
      <c r="D1721" s="5" t="str">
        <f t="shared" si="205"/>
        <v>513</v>
      </c>
      <c r="E1721" s="1" t="s">
        <v>58</v>
      </c>
      <c r="F1721" s="1" t="s">
        <v>81</v>
      </c>
      <c r="I1721">
        <v>201305</v>
      </c>
      <c r="J1721" t="str">
        <f t="shared" si="206"/>
        <v>2013</v>
      </c>
      <c r="K1721" s="2">
        <v>334.74</v>
      </c>
      <c r="L1721">
        <f t="shared" si="207"/>
        <v>0</v>
      </c>
      <c r="M1721" s="2">
        <f t="shared" si="208"/>
        <v>334.74</v>
      </c>
      <c r="N1721">
        <f t="shared" si="209"/>
        <v>0</v>
      </c>
      <c r="O1721">
        <f t="shared" si="210"/>
        <v>334.74</v>
      </c>
      <c r="P1721" s="2" t="str">
        <f t="shared" si="211"/>
        <v>5135653 - GHENT UNIT 32013</v>
      </c>
    </row>
    <row r="1722" spans="1:16" x14ac:dyDescent="0.25">
      <c r="A1722" s="1" t="s">
        <v>5</v>
      </c>
      <c r="B1722" s="1" t="s">
        <v>55</v>
      </c>
      <c r="C1722" s="1" t="s">
        <v>12</v>
      </c>
      <c r="D1722" s="5" t="str">
        <f t="shared" si="205"/>
        <v>513</v>
      </c>
      <c r="E1722" s="1" t="s">
        <v>58</v>
      </c>
      <c r="F1722" s="1" t="s">
        <v>81</v>
      </c>
      <c r="I1722">
        <v>201306</v>
      </c>
      <c r="J1722" t="str">
        <f t="shared" si="206"/>
        <v>2013</v>
      </c>
      <c r="K1722" s="2">
        <v>129.22999999999999</v>
      </c>
      <c r="L1722">
        <f t="shared" si="207"/>
        <v>0</v>
      </c>
      <c r="M1722" s="2">
        <f t="shared" si="208"/>
        <v>129.22999999999999</v>
      </c>
      <c r="N1722">
        <f t="shared" si="209"/>
        <v>0</v>
      </c>
      <c r="O1722">
        <f t="shared" si="210"/>
        <v>129.22999999999999</v>
      </c>
      <c r="P1722" s="2" t="str">
        <f t="shared" si="211"/>
        <v>5135653 - GHENT UNIT 32013</v>
      </c>
    </row>
    <row r="1723" spans="1:16" x14ac:dyDescent="0.25">
      <c r="A1723" s="1" t="s">
        <v>5</v>
      </c>
      <c r="B1723" s="1" t="s">
        <v>55</v>
      </c>
      <c r="C1723" s="1" t="s">
        <v>12</v>
      </c>
      <c r="D1723" s="5" t="str">
        <f t="shared" si="205"/>
        <v>513</v>
      </c>
      <c r="E1723" s="1" t="s">
        <v>58</v>
      </c>
      <c r="F1723" s="1" t="s">
        <v>81</v>
      </c>
      <c r="I1723">
        <v>201310</v>
      </c>
      <c r="J1723" t="str">
        <f t="shared" si="206"/>
        <v>2013</v>
      </c>
      <c r="K1723" s="2">
        <v>35209.79</v>
      </c>
      <c r="L1723">
        <f t="shared" si="207"/>
        <v>0</v>
      </c>
      <c r="M1723" s="2">
        <f t="shared" si="208"/>
        <v>35209.79</v>
      </c>
      <c r="N1723">
        <f t="shared" si="209"/>
        <v>0</v>
      </c>
      <c r="O1723">
        <f t="shared" si="210"/>
        <v>35209.79</v>
      </c>
      <c r="P1723" s="2" t="str">
        <f t="shared" si="211"/>
        <v>5135653 - GHENT UNIT 32013</v>
      </c>
    </row>
    <row r="1724" spans="1:16" x14ac:dyDescent="0.25">
      <c r="A1724" s="1" t="s">
        <v>5</v>
      </c>
      <c r="B1724" s="1" t="s">
        <v>55</v>
      </c>
      <c r="C1724" s="1" t="s">
        <v>12</v>
      </c>
      <c r="D1724" s="5" t="str">
        <f t="shared" si="205"/>
        <v>513</v>
      </c>
      <c r="E1724" s="1" t="s">
        <v>58</v>
      </c>
      <c r="F1724" s="1" t="s">
        <v>81</v>
      </c>
      <c r="I1724">
        <v>201311</v>
      </c>
      <c r="J1724" t="str">
        <f t="shared" si="206"/>
        <v>2013</v>
      </c>
      <c r="K1724" s="2">
        <v>101355.36</v>
      </c>
      <c r="L1724" s="2">
        <f>+K1806</f>
        <v>7564.3</v>
      </c>
      <c r="M1724" s="2">
        <f t="shared" si="208"/>
        <v>108919.66</v>
      </c>
      <c r="N1724">
        <f t="shared" si="209"/>
        <v>0</v>
      </c>
      <c r="O1724">
        <f t="shared" si="210"/>
        <v>108919.66</v>
      </c>
      <c r="P1724" s="2" t="str">
        <f t="shared" si="211"/>
        <v>5135653 - GHENT UNIT 32013</v>
      </c>
    </row>
    <row r="1725" spans="1:16" x14ac:dyDescent="0.25">
      <c r="A1725" s="1" t="s">
        <v>5</v>
      </c>
      <c r="B1725" s="1" t="s">
        <v>55</v>
      </c>
      <c r="C1725" s="1" t="s">
        <v>12</v>
      </c>
      <c r="D1725" s="5" t="str">
        <f t="shared" si="205"/>
        <v>513</v>
      </c>
      <c r="E1725" s="1" t="s">
        <v>58</v>
      </c>
      <c r="F1725" s="1" t="s">
        <v>81</v>
      </c>
      <c r="I1725">
        <v>201312</v>
      </c>
      <c r="J1725" t="str">
        <f t="shared" si="206"/>
        <v>2013</v>
      </c>
      <c r="K1725" s="2">
        <v>10737.25</v>
      </c>
      <c r="L1725">
        <f t="shared" si="207"/>
        <v>0</v>
      </c>
      <c r="M1725" s="2">
        <f t="shared" si="208"/>
        <v>10737.25</v>
      </c>
      <c r="N1725">
        <f t="shared" si="209"/>
        <v>0</v>
      </c>
      <c r="O1725">
        <f t="shared" si="210"/>
        <v>10737.25</v>
      </c>
      <c r="P1725" s="2" t="str">
        <f t="shared" si="211"/>
        <v>5135653 - GHENT UNIT 32013</v>
      </c>
    </row>
    <row r="1726" spans="1:16" x14ac:dyDescent="0.25">
      <c r="A1726" s="1" t="s">
        <v>5</v>
      </c>
      <c r="B1726" s="1" t="s">
        <v>55</v>
      </c>
      <c r="C1726" s="1" t="s">
        <v>12</v>
      </c>
      <c r="D1726" s="5" t="str">
        <f t="shared" si="205"/>
        <v>513</v>
      </c>
      <c r="E1726" s="1" t="s">
        <v>58</v>
      </c>
      <c r="F1726" s="1" t="s">
        <v>81</v>
      </c>
      <c r="I1726">
        <v>201401</v>
      </c>
      <c r="J1726" t="str">
        <f t="shared" si="206"/>
        <v>2014</v>
      </c>
      <c r="K1726" s="2">
        <v>9565.41</v>
      </c>
      <c r="L1726">
        <f t="shared" si="207"/>
        <v>0</v>
      </c>
      <c r="M1726" s="2">
        <f t="shared" si="208"/>
        <v>9565.41</v>
      </c>
      <c r="N1726">
        <f t="shared" si="209"/>
        <v>0</v>
      </c>
      <c r="O1726">
        <f t="shared" si="210"/>
        <v>9565.41</v>
      </c>
      <c r="P1726" s="2" t="str">
        <f t="shared" si="211"/>
        <v>5135653 - GHENT UNIT 32014</v>
      </c>
    </row>
    <row r="1727" spans="1:16" x14ac:dyDescent="0.25">
      <c r="A1727" s="1" t="s">
        <v>5</v>
      </c>
      <c r="B1727" s="1" t="s">
        <v>55</v>
      </c>
      <c r="C1727" s="1" t="s">
        <v>12</v>
      </c>
      <c r="D1727" s="5" t="str">
        <f t="shared" si="205"/>
        <v>513</v>
      </c>
      <c r="E1727" s="1" t="s">
        <v>58</v>
      </c>
      <c r="F1727" s="1" t="s">
        <v>81</v>
      </c>
      <c r="I1727">
        <v>201402</v>
      </c>
      <c r="J1727" t="str">
        <f t="shared" si="206"/>
        <v>2014</v>
      </c>
      <c r="K1727" s="2">
        <v>11685.61</v>
      </c>
      <c r="L1727">
        <f t="shared" si="207"/>
        <v>0</v>
      </c>
      <c r="M1727" s="2">
        <f t="shared" si="208"/>
        <v>11685.61</v>
      </c>
      <c r="N1727">
        <f t="shared" si="209"/>
        <v>0</v>
      </c>
      <c r="O1727">
        <f t="shared" si="210"/>
        <v>11685.61</v>
      </c>
      <c r="P1727" s="2" t="str">
        <f t="shared" si="211"/>
        <v>5135653 - GHENT UNIT 32014</v>
      </c>
    </row>
    <row r="1728" spans="1:16" x14ac:dyDescent="0.25">
      <c r="A1728" s="1" t="s">
        <v>5</v>
      </c>
      <c r="B1728" s="1" t="s">
        <v>55</v>
      </c>
      <c r="C1728" s="1" t="s">
        <v>12</v>
      </c>
      <c r="D1728" s="5" t="str">
        <f t="shared" si="205"/>
        <v>513</v>
      </c>
      <c r="E1728" s="1" t="s">
        <v>58</v>
      </c>
      <c r="F1728" s="1" t="s">
        <v>81</v>
      </c>
      <c r="I1728">
        <v>201403</v>
      </c>
      <c r="J1728" t="str">
        <f t="shared" si="206"/>
        <v>2014</v>
      </c>
      <c r="K1728" s="2">
        <v>5584.11</v>
      </c>
      <c r="L1728">
        <f t="shared" si="207"/>
        <v>0</v>
      </c>
      <c r="M1728" s="2">
        <f t="shared" si="208"/>
        <v>5584.11</v>
      </c>
      <c r="N1728">
        <f t="shared" si="209"/>
        <v>0</v>
      </c>
      <c r="O1728">
        <f t="shared" si="210"/>
        <v>5584.11</v>
      </c>
      <c r="P1728" s="2" t="str">
        <f t="shared" si="211"/>
        <v>5135653 - GHENT UNIT 32014</v>
      </c>
    </row>
    <row r="1729" spans="1:16" x14ac:dyDescent="0.25">
      <c r="A1729" s="1" t="s">
        <v>5</v>
      </c>
      <c r="B1729" s="1" t="s">
        <v>55</v>
      </c>
      <c r="C1729" s="1" t="s">
        <v>12</v>
      </c>
      <c r="D1729" s="5" t="str">
        <f t="shared" si="205"/>
        <v>513</v>
      </c>
      <c r="E1729" s="1" t="s">
        <v>58</v>
      </c>
      <c r="F1729" s="1" t="s">
        <v>81</v>
      </c>
      <c r="I1729">
        <v>201404</v>
      </c>
      <c r="J1729" t="str">
        <f t="shared" si="206"/>
        <v>2014</v>
      </c>
      <c r="K1729" s="2">
        <v>184576.73</v>
      </c>
      <c r="L1729">
        <f t="shared" si="207"/>
        <v>0</v>
      </c>
      <c r="M1729" s="2">
        <f t="shared" si="208"/>
        <v>184576.73</v>
      </c>
      <c r="N1729">
        <f t="shared" si="209"/>
        <v>0</v>
      </c>
      <c r="O1729">
        <f t="shared" si="210"/>
        <v>184576.73</v>
      </c>
      <c r="P1729" s="2" t="str">
        <f t="shared" si="211"/>
        <v>5135653 - GHENT UNIT 32014</v>
      </c>
    </row>
    <row r="1730" spans="1:16" x14ac:dyDescent="0.25">
      <c r="A1730" s="1" t="s">
        <v>5</v>
      </c>
      <c r="B1730" s="1" t="s">
        <v>55</v>
      </c>
      <c r="C1730" s="1" t="s">
        <v>12</v>
      </c>
      <c r="D1730" s="5" t="str">
        <f t="shared" si="205"/>
        <v>513</v>
      </c>
      <c r="E1730" s="1" t="s">
        <v>58</v>
      </c>
      <c r="F1730" s="1" t="s">
        <v>81</v>
      </c>
      <c r="I1730">
        <v>201405</v>
      </c>
      <c r="J1730" t="str">
        <f t="shared" si="206"/>
        <v>2014</v>
      </c>
      <c r="K1730" s="2">
        <v>68731.98</v>
      </c>
      <c r="L1730">
        <f t="shared" si="207"/>
        <v>0</v>
      </c>
      <c r="M1730" s="2">
        <f t="shared" si="208"/>
        <v>68731.98</v>
      </c>
      <c r="N1730">
        <f t="shared" si="209"/>
        <v>0</v>
      </c>
      <c r="O1730">
        <f t="shared" si="210"/>
        <v>68731.98</v>
      </c>
      <c r="P1730" s="2" t="str">
        <f t="shared" si="211"/>
        <v>5135653 - GHENT UNIT 32014</v>
      </c>
    </row>
    <row r="1731" spans="1:16" x14ac:dyDescent="0.25">
      <c r="A1731" s="1" t="s">
        <v>5</v>
      </c>
      <c r="B1731" s="1" t="s">
        <v>55</v>
      </c>
      <c r="C1731" s="1" t="s">
        <v>12</v>
      </c>
      <c r="D1731" s="5" t="str">
        <f t="shared" si="205"/>
        <v>513</v>
      </c>
      <c r="E1731" s="1" t="s">
        <v>58</v>
      </c>
      <c r="F1731" s="1" t="s">
        <v>81</v>
      </c>
      <c r="I1731">
        <v>201406</v>
      </c>
      <c r="J1731" t="str">
        <f t="shared" si="206"/>
        <v>2014</v>
      </c>
      <c r="K1731" s="2">
        <v>511.68</v>
      </c>
      <c r="L1731">
        <f t="shared" si="207"/>
        <v>0</v>
      </c>
      <c r="M1731" s="2">
        <f t="shared" si="208"/>
        <v>511.68</v>
      </c>
      <c r="N1731">
        <f t="shared" si="209"/>
        <v>0</v>
      </c>
      <c r="O1731">
        <f t="shared" si="210"/>
        <v>511.68</v>
      </c>
      <c r="P1731" s="2" t="str">
        <f t="shared" si="211"/>
        <v>5135653 - GHENT UNIT 32014</v>
      </c>
    </row>
    <row r="1732" spans="1:16" x14ac:dyDescent="0.25">
      <c r="A1732" s="1" t="s">
        <v>5</v>
      </c>
      <c r="B1732" s="1" t="s">
        <v>55</v>
      </c>
      <c r="C1732" s="1" t="s">
        <v>12</v>
      </c>
      <c r="D1732" s="5" t="str">
        <f t="shared" si="205"/>
        <v>513</v>
      </c>
      <c r="E1732" s="1" t="s">
        <v>58</v>
      </c>
      <c r="F1732" s="1" t="s">
        <v>81</v>
      </c>
      <c r="I1732">
        <v>201407</v>
      </c>
      <c r="J1732" t="str">
        <f t="shared" si="206"/>
        <v>2014</v>
      </c>
      <c r="K1732" s="2">
        <v>52509.05</v>
      </c>
      <c r="L1732">
        <f t="shared" si="207"/>
        <v>0</v>
      </c>
      <c r="M1732" s="2">
        <f t="shared" si="208"/>
        <v>52509.05</v>
      </c>
      <c r="N1732">
        <f t="shared" si="209"/>
        <v>0</v>
      </c>
      <c r="O1732">
        <f t="shared" si="210"/>
        <v>52509.05</v>
      </c>
      <c r="P1732" s="2" t="str">
        <f t="shared" si="211"/>
        <v>5135653 - GHENT UNIT 32014</v>
      </c>
    </row>
    <row r="1733" spans="1:16" x14ac:dyDescent="0.25">
      <c r="A1733" s="1" t="s">
        <v>5</v>
      </c>
      <c r="B1733" s="1" t="s">
        <v>55</v>
      </c>
      <c r="C1733" s="1" t="s">
        <v>12</v>
      </c>
      <c r="D1733" s="5" t="str">
        <f t="shared" si="205"/>
        <v>513</v>
      </c>
      <c r="E1733" s="1" t="s">
        <v>58</v>
      </c>
      <c r="F1733" s="1" t="s">
        <v>81</v>
      </c>
      <c r="I1733">
        <v>201505</v>
      </c>
      <c r="J1733" t="str">
        <f t="shared" si="206"/>
        <v>2015</v>
      </c>
      <c r="K1733" s="2">
        <v>82663.839999999997</v>
      </c>
      <c r="L1733">
        <f t="shared" si="207"/>
        <v>0</v>
      </c>
      <c r="M1733" s="2">
        <f t="shared" si="208"/>
        <v>82663.839999999997</v>
      </c>
      <c r="N1733">
        <f t="shared" si="209"/>
        <v>0</v>
      </c>
      <c r="O1733">
        <f t="shared" si="210"/>
        <v>82663.839999999997</v>
      </c>
      <c r="P1733" s="2" t="str">
        <f t="shared" si="211"/>
        <v>5135653 - GHENT UNIT 32015</v>
      </c>
    </row>
    <row r="1734" spans="1:16" x14ac:dyDescent="0.25">
      <c r="A1734" s="1" t="s">
        <v>5</v>
      </c>
      <c r="B1734" s="1" t="s">
        <v>55</v>
      </c>
      <c r="C1734" s="1" t="s">
        <v>12</v>
      </c>
      <c r="D1734" s="5" t="str">
        <f t="shared" si="205"/>
        <v>513</v>
      </c>
      <c r="E1734" s="1" t="s">
        <v>58</v>
      </c>
      <c r="F1734" s="1" t="s">
        <v>81</v>
      </c>
      <c r="I1734">
        <v>201506</v>
      </c>
      <c r="J1734" t="str">
        <f t="shared" si="206"/>
        <v>2015</v>
      </c>
      <c r="K1734" s="2">
        <v>-752.69</v>
      </c>
      <c r="L1734">
        <f t="shared" si="207"/>
        <v>0</v>
      </c>
      <c r="M1734" s="2">
        <f t="shared" si="208"/>
        <v>-752.69</v>
      </c>
      <c r="N1734">
        <f t="shared" si="209"/>
        <v>0</v>
      </c>
      <c r="O1734">
        <f t="shared" si="210"/>
        <v>-752.69</v>
      </c>
      <c r="P1734" s="2" t="str">
        <f t="shared" si="211"/>
        <v>5135653 - GHENT UNIT 32015</v>
      </c>
    </row>
    <row r="1735" spans="1:16" x14ac:dyDescent="0.25">
      <c r="A1735" s="1" t="s">
        <v>5</v>
      </c>
      <c r="B1735" s="1" t="s">
        <v>55</v>
      </c>
      <c r="C1735" s="1" t="s">
        <v>12</v>
      </c>
      <c r="D1735" s="5" t="str">
        <f t="shared" si="205"/>
        <v>513</v>
      </c>
      <c r="E1735" s="1" t="s">
        <v>58</v>
      </c>
      <c r="F1735" s="1" t="s">
        <v>81</v>
      </c>
      <c r="I1735">
        <v>201507</v>
      </c>
      <c r="J1735" t="str">
        <f t="shared" si="206"/>
        <v>2015</v>
      </c>
      <c r="K1735" s="2">
        <v>822.94</v>
      </c>
      <c r="L1735">
        <f t="shared" si="207"/>
        <v>0</v>
      </c>
      <c r="M1735" s="2">
        <f t="shared" si="208"/>
        <v>822.94</v>
      </c>
      <c r="N1735">
        <f t="shared" si="209"/>
        <v>0</v>
      </c>
      <c r="O1735">
        <f t="shared" si="210"/>
        <v>822.94</v>
      </c>
      <c r="P1735" s="2" t="str">
        <f t="shared" si="211"/>
        <v>5135653 - GHENT UNIT 32015</v>
      </c>
    </row>
    <row r="1736" spans="1:16" x14ac:dyDescent="0.25">
      <c r="A1736" s="1" t="s">
        <v>5</v>
      </c>
      <c r="B1736" s="1" t="s">
        <v>55</v>
      </c>
      <c r="C1736" s="1" t="s">
        <v>12</v>
      </c>
      <c r="D1736" s="5" t="str">
        <f t="shared" si="205"/>
        <v>513</v>
      </c>
      <c r="E1736" s="1" t="s">
        <v>58</v>
      </c>
      <c r="F1736" s="1" t="s">
        <v>81</v>
      </c>
      <c r="I1736">
        <v>201508</v>
      </c>
      <c r="J1736" t="str">
        <f t="shared" si="206"/>
        <v>2015</v>
      </c>
      <c r="K1736" s="2">
        <v>605.49</v>
      </c>
      <c r="L1736">
        <f t="shared" si="207"/>
        <v>0</v>
      </c>
      <c r="M1736" s="2">
        <f t="shared" si="208"/>
        <v>605.49</v>
      </c>
      <c r="N1736">
        <f t="shared" si="209"/>
        <v>0</v>
      </c>
      <c r="O1736">
        <f t="shared" si="210"/>
        <v>605.49</v>
      </c>
      <c r="P1736" s="2" t="str">
        <f t="shared" si="211"/>
        <v>5135653 - GHENT UNIT 32015</v>
      </c>
    </row>
    <row r="1737" spans="1:16" x14ac:dyDescent="0.25">
      <c r="A1737" s="1" t="s">
        <v>5</v>
      </c>
      <c r="B1737" s="1" t="s">
        <v>55</v>
      </c>
      <c r="C1737" s="1" t="s">
        <v>12</v>
      </c>
      <c r="D1737" s="5" t="str">
        <f t="shared" si="205"/>
        <v>513</v>
      </c>
      <c r="E1737" s="1" t="s">
        <v>58</v>
      </c>
      <c r="F1737" s="1" t="s">
        <v>81</v>
      </c>
      <c r="I1737">
        <v>201509</v>
      </c>
      <c r="J1737" t="str">
        <f t="shared" si="206"/>
        <v>2015</v>
      </c>
      <c r="K1737" s="2">
        <v>30261.18</v>
      </c>
      <c r="L1737">
        <f t="shared" si="207"/>
        <v>0</v>
      </c>
      <c r="M1737" s="2">
        <f t="shared" si="208"/>
        <v>30261.18</v>
      </c>
      <c r="N1737">
        <f t="shared" si="209"/>
        <v>0</v>
      </c>
      <c r="O1737">
        <f t="shared" si="210"/>
        <v>30261.18</v>
      </c>
      <c r="P1737" s="2" t="str">
        <f t="shared" si="211"/>
        <v>5135653 - GHENT UNIT 32015</v>
      </c>
    </row>
    <row r="1738" spans="1:16" x14ac:dyDescent="0.25">
      <c r="A1738" s="1" t="s">
        <v>5</v>
      </c>
      <c r="B1738" s="1" t="s">
        <v>55</v>
      </c>
      <c r="C1738" s="1" t="s">
        <v>12</v>
      </c>
      <c r="D1738" s="5" t="str">
        <f t="shared" si="205"/>
        <v>513</v>
      </c>
      <c r="E1738" s="1" t="s">
        <v>58</v>
      </c>
      <c r="F1738" s="1" t="s">
        <v>81</v>
      </c>
      <c r="I1738">
        <v>201510</v>
      </c>
      <c r="J1738" t="str">
        <f t="shared" si="206"/>
        <v>2015</v>
      </c>
      <c r="K1738" s="2">
        <v>541212.47</v>
      </c>
      <c r="L1738">
        <f t="shared" si="207"/>
        <v>0</v>
      </c>
      <c r="M1738" s="2">
        <f t="shared" si="208"/>
        <v>541212.47</v>
      </c>
      <c r="N1738">
        <f t="shared" si="209"/>
        <v>0</v>
      </c>
      <c r="O1738">
        <f t="shared" si="210"/>
        <v>541212.47</v>
      </c>
      <c r="P1738" s="2" t="str">
        <f t="shared" si="211"/>
        <v>5135653 - GHENT UNIT 32015</v>
      </c>
    </row>
    <row r="1739" spans="1:16" x14ac:dyDescent="0.25">
      <c r="A1739" s="1" t="s">
        <v>5</v>
      </c>
      <c r="B1739" s="1" t="s">
        <v>55</v>
      </c>
      <c r="C1739" s="1" t="s">
        <v>12</v>
      </c>
      <c r="D1739" s="5" t="str">
        <f t="shared" si="205"/>
        <v>513</v>
      </c>
      <c r="E1739" s="1" t="s">
        <v>58</v>
      </c>
      <c r="F1739" s="1" t="s">
        <v>81</v>
      </c>
      <c r="I1739">
        <v>201511</v>
      </c>
      <c r="J1739" t="str">
        <f t="shared" si="206"/>
        <v>2015</v>
      </c>
      <c r="K1739" s="2">
        <v>452460.16</v>
      </c>
      <c r="L1739">
        <f t="shared" si="207"/>
        <v>0</v>
      </c>
      <c r="M1739" s="2">
        <f t="shared" si="208"/>
        <v>452460.16</v>
      </c>
      <c r="N1739">
        <f t="shared" si="209"/>
        <v>0</v>
      </c>
      <c r="O1739">
        <f t="shared" si="210"/>
        <v>452460.16</v>
      </c>
      <c r="P1739" s="2" t="str">
        <f t="shared" si="211"/>
        <v>5135653 - GHENT UNIT 32015</v>
      </c>
    </row>
    <row r="1740" spans="1:16" x14ac:dyDescent="0.25">
      <c r="A1740" s="1" t="s">
        <v>5</v>
      </c>
      <c r="B1740" s="1" t="s">
        <v>55</v>
      </c>
      <c r="C1740" s="1" t="s">
        <v>12</v>
      </c>
      <c r="D1740" s="5" t="str">
        <f t="shared" si="205"/>
        <v>513</v>
      </c>
      <c r="E1740" s="1" t="s">
        <v>58</v>
      </c>
      <c r="F1740" s="1" t="s">
        <v>81</v>
      </c>
      <c r="I1740">
        <v>201512</v>
      </c>
      <c r="J1740" t="str">
        <f t="shared" si="206"/>
        <v>2015</v>
      </c>
      <c r="K1740" s="2">
        <v>64273.35</v>
      </c>
      <c r="L1740">
        <f t="shared" si="207"/>
        <v>0</v>
      </c>
      <c r="M1740" s="2">
        <f t="shared" si="208"/>
        <v>64273.35</v>
      </c>
      <c r="N1740">
        <f t="shared" si="209"/>
        <v>0</v>
      </c>
      <c r="O1740">
        <f t="shared" si="210"/>
        <v>64273.35</v>
      </c>
      <c r="P1740" s="2" t="str">
        <f t="shared" si="211"/>
        <v>5135653 - GHENT UNIT 32015</v>
      </c>
    </row>
    <row r="1741" spans="1:16" x14ac:dyDescent="0.25">
      <c r="A1741" s="1" t="s">
        <v>5</v>
      </c>
      <c r="B1741" s="1" t="s">
        <v>55</v>
      </c>
      <c r="C1741" s="1" t="s">
        <v>12</v>
      </c>
      <c r="D1741" s="5" t="str">
        <f t="shared" si="205"/>
        <v>513</v>
      </c>
      <c r="E1741" s="1" t="s">
        <v>58</v>
      </c>
      <c r="F1741" s="1" t="s">
        <v>81</v>
      </c>
      <c r="I1741">
        <v>201601</v>
      </c>
      <c r="J1741" t="str">
        <f t="shared" si="206"/>
        <v>2016</v>
      </c>
      <c r="K1741" s="2">
        <v>4174.6400000000003</v>
      </c>
      <c r="L1741">
        <f t="shared" si="207"/>
        <v>0</v>
      </c>
      <c r="M1741" s="2">
        <f t="shared" si="208"/>
        <v>4174.6400000000003</v>
      </c>
      <c r="N1741">
        <f t="shared" si="209"/>
        <v>0</v>
      </c>
      <c r="O1741">
        <f t="shared" si="210"/>
        <v>4174.6400000000003</v>
      </c>
      <c r="P1741" s="2" t="str">
        <f t="shared" si="211"/>
        <v>5135653 - GHENT UNIT 32016</v>
      </c>
    </row>
    <row r="1742" spans="1:16" x14ac:dyDescent="0.25">
      <c r="A1742" s="1" t="s">
        <v>5</v>
      </c>
      <c r="B1742" s="1" t="s">
        <v>55</v>
      </c>
      <c r="C1742" s="1" t="s">
        <v>12</v>
      </c>
      <c r="D1742" s="5" t="str">
        <f t="shared" si="205"/>
        <v>513</v>
      </c>
      <c r="E1742" s="1" t="s">
        <v>58</v>
      </c>
      <c r="F1742" s="1" t="s">
        <v>81</v>
      </c>
      <c r="I1742">
        <v>201602</v>
      </c>
      <c r="J1742" t="str">
        <f t="shared" si="206"/>
        <v>2016</v>
      </c>
      <c r="K1742" s="2">
        <v>8437.06</v>
      </c>
      <c r="L1742">
        <f t="shared" si="207"/>
        <v>0</v>
      </c>
      <c r="M1742" s="2">
        <f t="shared" si="208"/>
        <v>8437.06</v>
      </c>
      <c r="N1742">
        <f t="shared" si="209"/>
        <v>0</v>
      </c>
      <c r="O1742">
        <f t="shared" si="210"/>
        <v>8437.06</v>
      </c>
      <c r="P1742" s="2" t="str">
        <f t="shared" si="211"/>
        <v>5135653 - GHENT UNIT 32016</v>
      </c>
    </row>
    <row r="1743" spans="1:16" x14ac:dyDescent="0.25">
      <c r="A1743" s="1" t="s">
        <v>5</v>
      </c>
      <c r="B1743" s="1" t="s">
        <v>55</v>
      </c>
      <c r="C1743" s="1" t="s">
        <v>12</v>
      </c>
      <c r="D1743" s="5" t="str">
        <f t="shared" si="205"/>
        <v>513</v>
      </c>
      <c r="E1743" s="1" t="s">
        <v>58</v>
      </c>
      <c r="F1743" s="1" t="s">
        <v>81</v>
      </c>
      <c r="I1743">
        <v>201605</v>
      </c>
      <c r="J1743" t="str">
        <f t="shared" si="206"/>
        <v>2016</v>
      </c>
      <c r="K1743" s="2">
        <v>100632.56</v>
      </c>
      <c r="L1743">
        <f t="shared" si="207"/>
        <v>0</v>
      </c>
      <c r="M1743" s="2">
        <f t="shared" si="208"/>
        <v>100632.56</v>
      </c>
      <c r="N1743">
        <f t="shared" si="209"/>
        <v>0</v>
      </c>
      <c r="O1743">
        <f t="shared" si="210"/>
        <v>100632.56</v>
      </c>
      <c r="P1743" s="2" t="str">
        <f t="shared" si="211"/>
        <v>5135653 - GHENT UNIT 32016</v>
      </c>
    </row>
    <row r="1744" spans="1:16" x14ac:dyDescent="0.25">
      <c r="A1744" s="1" t="s">
        <v>5</v>
      </c>
      <c r="B1744" s="1" t="s">
        <v>55</v>
      </c>
      <c r="C1744" s="1" t="s">
        <v>12</v>
      </c>
      <c r="D1744" s="5" t="str">
        <f t="shared" si="205"/>
        <v>513</v>
      </c>
      <c r="E1744" s="1" t="s">
        <v>58</v>
      </c>
      <c r="F1744" s="1" t="s">
        <v>81</v>
      </c>
      <c r="I1744">
        <v>201606</v>
      </c>
      <c r="J1744" t="str">
        <f t="shared" si="206"/>
        <v>2016</v>
      </c>
      <c r="K1744" s="2">
        <v>47445.54</v>
      </c>
      <c r="L1744">
        <f t="shared" si="207"/>
        <v>0</v>
      </c>
      <c r="M1744" s="2">
        <f t="shared" si="208"/>
        <v>47445.54</v>
      </c>
      <c r="N1744">
        <f t="shared" si="209"/>
        <v>0</v>
      </c>
      <c r="O1744">
        <f t="shared" si="210"/>
        <v>47445.54</v>
      </c>
      <c r="P1744" s="2" t="str">
        <f t="shared" si="211"/>
        <v>5135653 - GHENT UNIT 32016</v>
      </c>
    </row>
    <row r="1745" spans="1:16" x14ac:dyDescent="0.25">
      <c r="A1745" s="1" t="s">
        <v>5</v>
      </c>
      <c r="B1745" s="1" t="s">
        <v>55</v>
      </c>
      <c r="C1745" s="1" t="s">
        <v>12</v>
      </c>
      <c r="D1745" s="5" t="str">
        <f t="shared" si="205"/>
        <v>513</v>
      </c>
      <c r="E1745" s="1" t="s">
        <v>58</v>
      </c>
      <c r="F1745" s="1" t="s">
        <v>81</v>
      </c>
      <c r="I1745">
        <v>201607</v>
      </c>
      <c r="J1745" t="str">
        <f t="shared" si="206"/>
        <v>2016</v>
      </c>
      <c r="K1745" s="2">
        <v>636.59</v>
      </c>
      <c r="L1745">
        <f t="shared" si="207"/>
        <v>0</v>
      </c>
      <c r="M1745" s="2">
        <f t="shared" si="208"/>
        <v>636.59</v>
      </c>
      <c r="N1745">
        <f t="shared" si="209"/>
        <v>0</v>
      </c>
      <c r="O1745">
        <f t="shared" si="210"/>
        <v>636.59</v>
      </c>
      <c r="P1745" s="2" t="str">
        <f t="shared" si="211"/>
        <v>5135653 - GHENT UNIT 32016</v>
      </c>
    </row>
    <row r="1746" spans="1:16" x14ac:dyDescent="0.25">
      <c r="A1746" s="1" t="s">
        <v>5</v>
      </c>
      <c r="B1746" s="1" t="s">
        <v>55</v>
      </c>
      <c r="C1746" s="1" t="s">
        <v>12</v>
      </c>
      <c r="D1746" s="5" t="str">
        <f t="shared" si="205"/>
        <v>513</v>
      </c>
      <c r="E1746" s="1" t="s">
        <v>58</v>
      </c>
      <c r="F1746" s="1" t="s">
        <v>81</v>
      </c>
      <c r="I1746">
        <v>201608</v>
      </c>
      <c r="J1746" t="str">
        <f t="shared" si="206"/>
        <v>2016</v>
      </c>
      <c r="K1746" s="2">
        <v>2933.76</v>
      </c>
      <c r="L1746">
        <f t="shared" si="207"/>
        <v>0</v>
      </c>
      <c r="M1746" s="2">
        <f t="shared" si="208"/>
        <v>2933.76</v>
      </c>
      <c r="N1746">
        <f t="shared" si="209"/>
        <v>0</v>
      </c>
      <c r="O1746">
        <f t="shared" si="210"/>
        <v>2933.76</v>
      </c>
      <c r="P1746" s="2" t="str">
        <f t="shared" si="211"/>
        <v>5135653 - GHENT UNIT 32016</v>
      </c>
    </row>
    <row r="1747" spans="1:16" x14ac:dyDescent="0.25">
      <c r="A1747" s="1" t="s">
        <v>5</v>
      </c>
      <c r="B1747" s="1" t="s">
        <v>55</v>
      </c>
      <c r="C1747" s="1" t="s">
        <v>12</v>
      </c>
      <c r="D1747" s="5" t="str">
        <f t="shared" si="205"/>
        <v>513</v>
      </c>
      <c r="E1747" s="1" t="s">
        <v>58</v>
      </c>
      <c r="F1747" s="1" t="s">
        <v>81</v>
      </c>
      <c r="I1747">
        <v>201610</v>
      </c>
      <c r="J1747" t="str">
        <f t="shared" si="206"/>
        <v>2016</v>
      </c>
      <c r="K1747" s="2">
        <v>9864.44</v>
      </c>
      <c r="L1747">
        <f t="shared" si="207"/>
        <v>0</v>
      </c>
      <c r="M1747" s="2">
        <f t="shared" si="208"/>
        <v>9864.44</v>
      </c>
      <c r="N1747">
        <f t="shared" si="209"/>
        <v>0</v>
      </c>
      <c r="O1747">
        <f t="shared" si="210"/>
        <v>9864.44</v>
      </c>
      <c r="P1747" s="2" t="str">
        <f t="shared" si="211"/>
        <v>5135653 - GHENT UNIT 32016</v>
      </c>
    </row>
    <row r="1748" spans="1:16" x14ac:dyDescent="0.25">
      <c r="A1748" s="1" t="s">
        <v>5</v>
      </c>
      <c r="B1748" s="1" t="s">
        <v>55</v>
      </c>
      <c r="C1748" s="1" t="s">
        <v>12</v>
      </c>
      <c r="D1748" s="5" t="str">
        <f t="shared" si="205"/>
        <v>513</v>
      </c>
      <c r="E1748" s="1" t="s">
        <v>58</v>
      </c>
      <c r="F1748" s="1" t="s">
        <v>81</v>
      </c>
      <c r="I1748">
        <v>201611</v>
      </c>
      <c r="J1748" t="str">
        <f t="shared" si="206"/>
        <v>2016</v>
      </c>
      <c r="K1748" s="2">
        <v>502172.59</v>
      </c>
      <c r="L1748">
        <f t="shared" si="207"/>
        <v>0</v>
      </c>
      <c r="M1748" s="2">
        <f t="shared" si="208"/>
        <v>502172.59</v>
      </c>
      <c r="N1748">
        <f t="shared" si="209"/>
        <v>0</v>
      </c>
      <c r="O1748">
        <f t="shared" si="210"/>
        <v>502172.59</v>
      </c>
      <c r="P1748" s="2" t="str">
        <f t="shared" si="211"/>
        <v>5135653 - GHENT UNIT 32016</v>
      </c>
    </row>
    <row r="1749" spans="1:16" x14ac:dyDescent="0.25">
      <c r="A1749" s="1" t="s">
        <v>5</v>
      </c>
      <c r="B1749" s="1" t="s">
        <v>55</v>
      </c>
      <c r="C1749" s="1" t="s">
        <v>12</v>
      </c>
      <c r="D1749" s="5" t="str">
        <f t="shared" si="205"/>
        <v>513</v>
      </c>
      <c r="E1749" s="1" t="s">
        <v>58</v>
      </c>
      <c r="F1749" s="1" t="s">
        <v>81</v>
      </c>
      <c r="I1749">
        <v>201612</v>
      </c>
      <c r="J1749" t="str">
        <f t="shared" si="206"/>
        <v>2016</v>
      </c>
      <c r="K1749" s="2">
        <v>50148.11</v>
      </c>
      <c r="L1749">
        <f t="shared" si="207"/>
        <v>0</v>
      </c>
      <c r="M1749" s="2">
        <f t="shared" si="208"/>
        <v>50148.11</v>
      </c>
      <c r="N1749">
        <f t="shared" si="209"/>
        <v>0</v>
      </c>
      <c r="O1749">
        <f t="shared" si="210"/>
        <v>50148.11</v>
      </c>
      <c r="P1749" s="2" t="str">
        <f t="shared" si="211"/>
        <v>5135653 - GHENT UNIT 32016</v>
      </c>
    </row>
    <row r="1750" spans="1:16" x14ac:dyDescent="0.25">
      <c r="A1750" s="1" t="s">
        <v>5</v>
      </c>
      <c r="B1750" s="1" t="s">
        <v>55</v>
      </c>
      <c r="C1750" s="1" t="s">
        <v>12</v>
      </c>
      <c r="D1750" s="5" t="str">
        <f t="shared" si="205"/>
        <v>513</v>
      </c>
      <c r="E1750" s="1" t="s">
        <v>59</v>
      </c>
      <c r="F1750" s="1" t="s">
        <v>81</v>
      </c>
      <c r="I1750">
        <v>201202</v>
      </c>
      <c r="J1750" t="str">
        <f t="shared" si="206"/>
        <v>2012</v>
      </c>
      <c r="K1750" s="2">
        <v>24118.23</v>
      </c>
      <c r="L1750">
        <f t="shared" si="207"/>
        <v>0</v>
      </c>
      <c r="M1750" s="2">
        <f t="shared" si="208"/>
        <v>24118.23</v>
      </c>
      <c r="N1750">
        <f t="shared" si="209"/>
        <v>0</v>
      </c>
      <c r="O1750">
        <f t="shared" si="210"/>
        <v>24118.23</v>
      </c>
      <c r="P1750" s="2" t="str">
        <f t="shared" si="211"/>
        <v>5135654 - GHENT UNIT 42012</v>
      </c>
    </row>
    <row r="1751" spans="1:16" x14ac:dyDescent="0.25">
      <c r="A1751" s="1" t="s">
        <v>5</v>
      </c>
      <c r="B1751" s="1" t="s">
        <v>55</v>
      </c>
      <c r="C1751" s="1" t="s">
        <v>12</v>
      </c>
      <c r="D1751" s="5" t="str">
        <f t="shared" si="205"/>
        <v>513</v>
      </c>
      <c r="E1751" s="1" t="s">
        <v>59</v>
      </c>
      <c r="F1751" s="1" t="s">
        <v>81</v>
      </c>
      <c r="I1751">
        <v>201203</v>
      </c>
      <c r="J1751" t="str">
        <f t="shared" si="206"/>
        <v>2012</v>
      </c>
      <c r="K1751" s="2">
        <v>14636.09</v>
      </c>
      <c r="L1751">
        <f t="shared" si="207"/>
        <v>0</v>
      </c>
      <c r="M1751" s="2">
        <f t="shared" si="208"/>
        <v>14636.09</v>
      </c>
      <c r="N1751">
        <f t="shared" si="209"/>
        <v>0</v>
      </c>
      <c r="O1751">
        <f t="shared" si="210"/>
        <v>14636.09</v>
      </c>
      <c r="P1751" s="2" t="str">
        <f t="shared" si="211"/>
        <v>5135654 - GHENT UNIT 42012</v>
      </c>
    </row>
    <row r="1752" spans="1:16" x14ac:dyDescent="0.25">
      <c r="A1752" s="1" t="s">
        <v>5</v>
      </c>
      <c r="B1752" s="1" t="s">
        <v>55</v>
      </c>
      <c r="C1752" s="1" t="s">
        <v>12</v>
      </c>
      <c r="D1752" s="5" t="str">
        <f t="shared" si="205"/>
        <v>513</v>
      </c>
      <c r="E1752" s="1" t="s">
        <v>59</v>
      </c>
      <c r="F1752" s="1" t="s">
        <v>81</v>
      </c>
      <c r="I1752">
        <v>201206</v>
      </c>
      <c r="J1752" t="str">
        <f t="shared" si="206"/>
        <v>2012</v>
      </c>
      <c r="K1752" s="2">
        <v>130.44999999999999</v>
      </c>
      <c r="L1752">
        <f t="shared" si="207"/>
        <v>0</v>
      </c>
      <c r="M1752" s="2">
        <f t="shared" si="208"/>
        <v>130.44999999999999</v>
      </c>
      <c r="N1752">
        <f t="shared" si="209"/>
        <v>0</v>
      </c>
      <c r="O1752">
        <f t="shared" si="210"/>
        <v>130.44999999999999</v>
      </c>
      <c r="P1752" s="2" t="str">
        <f t="shared" si="211"/>
        <v>5135654 - GHENT UNIT 42012</v>
      </c>
    </row>
    <row r="1753" spans="1:16" x14ac:dyDescent="0.25">
      <c r="A1753" s="1" t="s">
        <v>5</v>
      </c>
      <c r="B1753" s="1" t="s">
        <v>55</v>
      </c>
      <c r="C1753" s="1" t="s">
        <v>12</v>
      </c>
      <c r="D1753" s="5" t="str">
        <f t="shared" si="205"/>
        <v>513</v>
      </c>
      <c r="E1753" s="1" t="s">
        <v>59</v>
      </c>
      <c r="F1753" s="1" t="s">
        <v>81</v>
      </c>
      <c r="I1753">
        <v>201208</v>
      </c>
      <c r="J1753" t="str">
        <f t="shared" si="206"/>
        <v>2012</v>
      </c>
      <c r="K1753" s="2">
        <v>973.03</v>
      </c>
      <c r="L1753">
        <f t="shared" si="207"/>
        <v>0</v>
      </c>
      <c r="M1753" s="2">
        <f t="shared" si="208"/>
        <v>973.03</v>
      </c>
      <c r="N1753">
        <f t="shared" si="209"/>
        <v>0</v>
      </c>
      <c r="O1753">
        <f t="shared" si="210"/>
        <v>973.03</v>
      </c>
      <c r="P1753" s="2" t="str">
        <f t="shared" si="211"/>
        <v>5135654 - GHENT UNIT 42012</v>
      </c>
    </row>
    <row r="1754" spans="1:16" x14ac:dyDescent="0.25">
      <c r="A1754" s="1" t="s">
        <v>5</v>
      </c>
      <c r="B1754" s="1" t="s">
        <v>55</v>
      </c>
      <c r="C1754" s="1" t="s">
        <v>12</v>
      </c>
      <c r="D1754" s="5" t="str">
        <f t="shared" si="205"/>
        <v>513</v>
      </c>
      <c r="E1754" s="1" t="s">
        <v>59</v>
      </c>
      <c r="F1754" s="1" t="s">
        <v>81</v>
      </c>
      <c r="I1754">
        <v>201209</v>
      </c>
      <c r="J1754" t="str">
        <f t="shared" si="206"/>
        <v>2012</v>
      </c>
      <c r="K1754" s="2">
        <v>5703.87</v>
      </c>
      <c r="L1754">
        <f t="shared" si="207"/>
        <v>0</v>
      </c>
      <c r="M1754" s="2">
        <f t="shared" si="208"/>
        <v>5703.87</v>
      </c>
      <c r="N1754">
        <f t="shared" si="209"/>
        <v>0</v>
      </c>
      <c r="O1754">
        <f t="shared" si="210"/>
        <v>5703.87</v>
      </c>
      <c r="P1754" s="2" t="str">
        <f t="shared" si="211"/>
        <v>5135654 - GHENT UNIT 42012</v>
      </c>
    </row>
    <row r="1755" spans="1:16" x14ac:dyDescent="0.25">
      <c r="A1755" s="1" t="s">
        <v>5</v>
      </c>
      <c r="B1755" s="1" t="s">
        <v>55</v>
      </c>
      <c r="C1755" s="1" t="s">
        <v>12</v>
      </c>
      <c r="D1755" s="5" t="str">
        <f t="shared" si="205"/>
        <v>513</v>
      </c>
      <c r="E1755" s="1" t="s">
        <v>59</v>
      </c>
      <c r="F1755" s="1" t="s">
        <v>81</v>
      </c>
      <c r="I1755">
        <v>201210</v>
      </c>
      <c r="J1755" t="str">
        <f t="shared" si="206"/>
        <v>2012</v>
      </c>
      <c r="K1755" s="2">
        <v>139741.41</v>
      </c>
      <c r="L1755">
        <f t="shared" si="207"/>
        <v>0</v>
      </c>
      <c r="M1755" s="2">
        <f t="shared" si="208"/>
        <v>139741.41</v>
      </c>
      <c r="N1755">
        <f t="shared" si="209"/>
        <v>0</v>
      </c>
      <c r="O1755">
        <f t="shared" si="210"/>
        <v>139741.41</v>
      </c>
      <c r="P1755" s="2" t="str">
        <f t="shared" si="211"/>
        <v>5135654 - GHENT UNIT 42012</v>
      </c>
    </row>
    <row r="1756" spans="1:16" x14ac:dyDescent="0.25">
      <c r="A1756" s="1" t="s">
        <v>5</v>
      </c>
      <c r="B1756" s="1" t="s">
        <v>55</v>
      </c>
      <c r="C1756" s="1" t="s">
        <v>12</v>
      </c>
      <c r="D1756" s="5" t="str">
        <f t="shared" si="205"/>
        <v>513</v>
      </c>
      <c r="E1756" s="1" t="s">
        <v>59</v>
      </c>
      <c r="F1756" s="1" t="s">
        <v>81</v>
      </c>
      <c r="I1756">
        <v>201211</v>
      </c>
      <c r="J1756" t="str">
        <f t="shared" si="206"/>
        <v>2012</v>
      </c>
      <c r="K1756" s="2">
        <v>35922.370000000003</v>
      </c>
      <c r="L1756">
        <f t="shared" si="207"/>
        <v>0</v>
      </c>
      <c r="M1756" s="2">
        <f t="shared" si="208"/>
        <v>35922.370000000003</v>
      </c>
      <c r="N1756">
        <f t="shared" si="209"/>
        <v>0</v>
      </c>
      <c r="O1756">
        <f t="shared" si="210"/>
        <v>35922.370000000003</v>
      </c>
      <c r="P1756" s="2" t="str">
        <f t="shared" si="211"/>
        <v>5135654 - GHENT UNIT 42012</v>
      </c>
    </row>
    <row r="1757" spans="1:16" x14ac:dyDescent="0.25">
      <c r="A1757" s="1" t="s">
        <v>5</v>
      </c>
      <c r="B1757" s="1" t="s">
        <v>55</v>
      </c>
      <c r="C1757" s="1" t="s">
        <v>12</v>
      </c>
      <c r="D1757" s="5" t="str">
        <f t="shared" si="205"/>
        <v>513</v>
      </c>
      <c r="E1757" s="1" t="s">
        <v>59</v>
      </c>
      <c r="F1757" s="1" t="s">
        <v>81</v>
      </c>
      <c r="I1757">
        <v>201212</v>
      </c>
      <c r="J1757" t="str">
        <f t="shared" si="206"/>
        <v>2012</v>
      </c>
      <c r="K1757" s="2">
        <v>1474.72</v>
      </c>
      <c r="L1757">
        <f t="shared" si="207"/>
        <v>0</v>
      </c>
      <c r="M1757" s="2">
        <f t="shared" si="208"/>
        <v>1474.72</v>
      </c>
      <c r="N1757">
        <f t="shared" si="209"/>
        <v>0</v>
      </c>
      <c r="O1757">
        <f t="shared" si="210"/>
        <v>1474.72</v>
      </c>
      <c r="P1757" s="2" t="str">
        <f t="shared" si="211"/>
        <v>5135654 - GHENT UNIT 42012</v>
      </c>
    </row>
    <row r="1758" spans="1:16" x14ac:dyDescent="0.25">
      <c r="A1758" s="1" t="s">
        <v>5</v>
      </c>
      <c r="B1758" s="1" t="s">
        <v>55</v>
      </c>
      <c r="C1758" s="1" t="s">
        <v>12</v>
      </c>
      <c r="D1758" s="5" t="str">
        <f t="shared" si="205"/>
        <v>513</v>
      </c>
      <c r="E1758" s="1" t="s">
        <v>59</v>
      </c>
      <c r="F1758" s="1" t="s">
        <v>81</v>
      </c>
      <c r="I1758">
        <v>201303</v>
      </c>
      <c r="J1758" t="str">
        <f t="shared" si="206"/>
        <v>2013</v>
      </c>
      <c r="K1758" s="2">
        <v>0.08</v>
      </c>
      <c r="L1758">
        <f t="shared" si="207"/>
        <v>0</v>
      </c>
      <c r="M1758" s="2">
        <f t="shared" si="208"/>
        <v>0.08</v>
      </c>
      <c r="N1758">
        <f t="shared" si="209"/>
        <v>0</v>
      </c>
      <c r="O1758">
        <f t="shared" si="210"/>
        <v>0.08</v>
      </c>
      <c r="P1758" s="2" t="str">
        <f t="shared" si="211"/>
        <v>5135654 - GHENT UNIT 42013</v>
      </c>
    </row>
    <row r="1759" spans="1:16" x14ac:dyDescent="0.25">
      <c r="A1759" s="1" t="s">
        <v>5</v>
      </c>
      <c r="B1759" s="1" t="s">
        <v>55</v>
      </c>
      <c r="C1759" s="1" t="s">
        <v>12</v>
      </c>
      <c r="D1759" s="5" t="str">
        <f t="shared" si="205"/>
        <v>513</v>
      </c>
      <c r="E1759" s="1" t="s">
        <v>59</v>
      </c>
      <c r="F1759" s="1" t="s">
        <v>81</v>
      </c>
      <c r="I1759">
        <v>201309</v>
      </c>
      <c r="J1759" t="str">
        <f t="shared" si="206"/>
        <v>2013</v>
      </c>
      <c r="K1759" s="2">
        <v>10729.02</v>
      </c>
      <c r="L1759">
        <f t="shared" si="207"/>
        <v>0</v>
      </c>
      <c r="M1759" s="2">
        <f t="shared" si="208"/>
        <v>10729.02</v>
      </c>
      <c r="N1759">
        <f t="shared" si="209"/>
        <v>0</v>
      </c>
      <c r="O1759">
        <f t="shared" si="210"/>
        <v>10729.02</v>
      </c>
      <c r="P1759" s="2" t="str">
        <f t="shared" si="211"/>
        <v>5135654 - GHENT UNIT 42013</v>
      </c>
    </row>
    <row r="1760" spans="1:16" x14ac:dyDescent="0.25">
      <c r="A1760" s="1" t="s">
        <v>5</v>
      </c>
      <c r="B1760" s="1" t="s">
        <v>55</v>
      </c>
      <c r="C1760" s="1" t="s">
        <v>12</v>
      </c>
      <c r="D1760" s="5" t="str">
        <f t="shared" si="205"/>
        <v>513</v>
      </c>
      <c r="E1760" s="1" t="s">
        <v>59</v>
      </c>
      <c r="F1760" s="1" t="s">
        <v>81</v>
      </c>
      <c r="I1760">
        <v>201310</v>
      </c>
      <c r="J1760" t="str">
        <f t="shared" si="206"/>
        <v>2013</v>
      </c>
      <c r="K1760" s="2">
        <v>82821.75</v>
      </c>
      <c r="L1760" s="2">
        <f>+K1805</f>
        <v>6046.62</v>
      </c>
      <c r="M1760" s="2">
        <f t="shared" si="208"/>
        <v>88868.37</v>
      </c>
      <c r="N1760">
        <f t="shared" si="209"/>
        <v>0</v>
      </c>
      <c r="O1760">
        <f t="shared" si="210"/>
        <v>88868.37</v>
      </c>
      <c r="P1760" s="2" t="str">
        <f t="shared" si="211"/>
        <v>5135654 - GHENT UNIT 42013</v>
      </c>
    </row>
    <row r="1761" spans="1:16" x14ac:dyDescent="0.25">
      <c r="A1761" s="1" t="s">
        <v>5</v>
      </c>
      <c r="B1761" s="1" t="s">
        <v>55</v>
      </c>
      <c r="C1761" s="1" t="s">
        <v>12</v>
      </c>
      <c r="D1761" s="5" t="str">
        <f t="shared" si="205"/>
        <v>513</v>
      </c>
      <c r="E1761" s="1" t="s">
        <v>59</v>
      </c>
      <c r="F1761" s="1" t="s">
        <v>81</v>
      </c>
      <c r="I1761">
        <v>201311</v>
      </c>
      <c r="J1761" t="str">
        <f t="shared" si="206"/>
        <v>2013</v>
      </c>
      <c r="K1761" s="2">
        <v>3054.91</v>
      </c>
      <c r="L1761">
        <f t="shared" si="207"/>
        <v>0</v>
      </c>
      <c r="M1761" s="2">
        <f t="shared" si="208"/>
        <v>3054.91</v>
      </c>
      <c r="N1761">
        <f t="shared" si="209"/>
        <v>0</v>
      </c>
      <c r="O1761">
        <f t="shared" si="210"/>
        <v>3054.91</v>
      </c>
      <c r="P1761" s="2" t="str">
        <f t="shared" si="211"/>
        <v>5135654 - GHENT UNIT 42013</v>
      </c>
    </row>
    <row r="1762" spans="1:16" x14ac:dyDescent="0.25">
      <c r="A1762" s="1" t="s">
        <v>5</v>
      </c>
      <c r="B1762" s="1" t="s">
        <v>55</v>
      </c>
      <c r="C1762" s="1" t="s">
        <v>12</v>
      </c>
      <c r="D1762" s="5" t="str">
        <f t="shared" si="205"/>
        <v>513</v>
      </c>
      <c r="E1762" s="1" t="s">
        <v>59</v>
      </c>
      <c r="F1762" s="1" t="s">
        <v>81</v>
      </c>
      <c r="I1762">
        <v>201402</v>
      </c>
      <c r="J1762" t="str">
        <f t="shared" si="206"/>
        <v>2014</v>
      </c>
      <c r="K1762" s="2">
        <v>3277.13</v>
      </c>
      <c r="L1762">
        <f t="shared" si="207"/>
        <v>0</v>
      </c>
      <c r="M1762" s="2">
        <f t="shared" si="208"/>
        <v>3277.13</v>
      </c>
      <c r="N1762">
        <f t="shared" si="209"/>
        <v>0</v>
      </c>
      <c r="O1762">
        <f t="shared" si="210"/>
        <v>3277.13</v>
      </c>
      <c r="P1762" s="2" t="str">
        <f t="shared" si="211"/>
        <v>5135654 - GHENT UNIT 42014</v>
      </c>
    </row>
    <row r="1763" spans="1:16" x14ac:dyDescent="0.25">
      <c r="A1763" s="1" t="s">
        <v>5</v>
      </c>
      <c r="B1763" s="1" t="s">
        <v>55</v>
      </c>
      <c r="C1763" s="1" t="s">
        <v>12</v>
      </c>
      <c r="D1763" s="5" t="str">
        <f t="shared" si="205"/>
        <v>513</v>
      </c>
      <c r="E1763" s="1" t="s">
        <v>59</v>
      </c>
      <c r="F1763" s="1" t="s">
        <v>81</v>
      </c>
      <c r="I1763">
        <v>201408</v>
      </c>
      <c r="J1763" t="str">
        <f t="shared" si="206"/>
        <v>2014</v>
      </c>
      <c r="K1763" s="2">
        <v>6034.19</v>
      </c>
      <c r="L1763">
        <f t="shared" si="207"/>
        <v>0</v>
      </c>
      <c r="M1763" s="2">
        <f t="shared" si="208"/>
        <v>6034.19</v>
      </c>
      <c r="N1763">
        <f t="shared" si="209"/>
        <v>0</v>
      </c>
      <c r="O1763">
        <f t="shared" si="210"/>
        <v>6034.19</v>
      </c>
      <c r="P1763" s="2" t="str">
        <f t="shared" si="211"/>
        <v>5135654 - GHENT UNIT 42014</v>
      </c>
    </row>
    <row r="1764" spans="1:16" x14ac:dyDescent="0.25">
      <c r="A1764" s="1" t="s">
        <v>5</v>
      </c>
      <c r="B1764" s="1" t="s">
        <v>55</v>
      </c>
      <c r="C1764" s="1" t="s">
        <v>12</v>
      </c>
      <c r="D1764" s="5" t="str">
        <f t="shared" si="205"/>
        <v>513</v>
      </c>
      <c r="E1764" s="1" t="s">
        <v>59</v>
      </c>
      <c r="F1764" s="1" t="s">
        <v>81</v>
      </c>
      <c r="I1764">
        <v>201409</v>
      </c>
      <c r="J1764" t="str">
        <f t="shared" si="206"/>
        <v>2014</v>
      </c>
      <c r="K1764" s="2">
        <v>115987.53</v>
      </c>
      <c r="L1764">
        <f t="shared" si="207"/>
        <v>0</v>
      </c>
      <c r="M1764" s="2">
        <f t="shared" si="208"/>
        <v>115987.53</v>
      </c>
      <c r="N1764">
        <f t="shared" si="209"/>
        <v>0</v>
      </c>
      <c r="O1764">
        <f t="shared" si="210"/>
        <v>115987.53</v>
      </c>
      <c r="P1764" s="2" t="str">
        <f t="shared" si="211"/>
        <v>5135654 - GHENT UNIT 42014</v>
      </c>
    </row>
    <row r="1765" spans="1:16" x14ac:dyDescent="0.25">
      <c r="A1765" s="1" t="s">
        <v>5</v>
      </c>
      <c r="B1765" s="1" t="s">
        <v>55</v>
      </c>
      <c r="C1765" s="1" t="s">
        <v>12</v>
      </c>
      <c r="D1765" s="5" t="str">
        <f t="shared" si="205"/>
        <v>513</v>
      </c>
      <c r="E1765" s="1" t="s">
        <v>59</v>
      </c>
      <c r="F1765" s="1" t="s">
        <v>81</v>
      </c>
      <c r="I1765">
        <v>201410</v>
      </c>
      <c r="J1765" t="str">
        <f t="shared" si="206"/>
        <v>2014</v>
      </c>
      <c r="K1765" s="2">
        <v>662381.9</v>
      </c>
      <c r="L1765">
        <f t="shared" si="207"/>
        <v>0</v>
      </c>
      <c r="M1765" s="2">
        <f t="shared" si="208"/>
        <v>662381.9</v>
      </c>
      <c r="N1765">
        <f t="shared" si="209"/>
        <v>0</v>
      </c>
      <c r="O1765">
        <f t="shared" si="210"/>
        <v>662381.9</v>
      </c>
      <c r="P1765" s="2" t="str">
        <f t="shared" si="211"/>
        <v>5135654 - GHENT UNIT 42014</v>
      </c>
    </row>
    <row r="1766" spans="1:16" x14ac:dyDescent="0.25">
      <c r="A1766" s="1" t="s">
        <v>5</v>
      </c>
      <c r="B1766" s="1" t="s">
        <v>55</v>
      </c>
      <c r="C1766" s="1" t="s">
        <v>12</v>
      </c>
      <c r="D1766" s="5" t="str">
        <f t="shared" si="205"/>
        <v>513</v>
      </c>
      <c r="E1766" s="1" t="s">
        <v>59</v>
      </c>
      <c r="F1766" s="1" t="s">
        <v>81</v>
      </c>
      <c r="I1766">
        <v>201411</v>
      </c>
      <c r="J1766" t="str">
        <f t="shared" si="206"/>
        <v>2014</v>
      </c>
      <c r="K1766" s="2">
        <v>2397085.02</v>
      </c>
      <c r="L1766">
        <f t="shared" si="207"/>
        <v>0</v>
      </c>
      <c r="M1766" s="2">
        <f t="shared" si="208"/>
        <v>2397085.02</v>
      </c>
      <c r="N1766">
        <f t="shared" si="209"/>
        <v>0</v>
      </c>
      <c r="O1766">
        <f t="shared" si="210"/>
        <v>2397085.02</v>
      </c>
      <c r="P1766" s="2" t="str">
        <f t="shared" si="211"/>
        <v>5135654 - GHENT UNIT 42014</v>
      </c>
    </row>
    <row r="1767" spans="1:16" x14ac:dyDescent="0.25">
      <c r="A1767" s="1" t="s">
        <v>5</v>
      </c>
      <c r="B1767" s="1" t="s">
        <v>55</v>
      </c>
      <c r="C1767" s="1" t="s">
        <v>12</v>
      </c>
      <c r="D1767" s="5" t="str">
        <f t="shared" si="205"/>
        <v>513</v>
      </c>
      <c r="E1767" s="1" t="s">
        <v>59</v>
      </c>
      <c r="F1767" s="1" t="s">
        <v>81</v>
      </c>
      <c r="I1767">
        <v>201412</v>
      </c>
      <c r="J1767" t="str">
        <f t="shared" si="206"/>
        <v>2014</v>
      </c>
      <c r="K1767" s="2">
        <v>818515.05</v>
      </c>
      <c r="L1767">
        <f t="shared" si="207"/>
        <v>0</v>
      </c>
      <c r="M1767" s="2">
        <f t="shared" si="208"/>
        <v>818515.05</v>
      </c>
      <c r="N1767">
        <f t="shared" si="209"/>
        <v>0</v>
      </c>
      <c r="O1767">
        <f t="shared" si="210"/>
        <v>818515.05</v>
      </c>
      <c r="P1767" s="2" t="str">
        <f t="shared" si="211"/>
        <v>5135654 - GHENT UNIT 42014</v>
      </c>
    </row>
    <row r="1768" spans="1:16" x14ac:dyDescent="0.25">
      <c r="A1768" s="1" t="s">
        <v>5</v>
      </c>
      <c r="B1768" s="1" t="s">
        <v>55</v>
      </c>
      <c r="C1768" s="1" t="s">
        <v>12</v>
      </c>
      <c r="D1768" s="5" t="str">
        <f t="shared" si="205"/>
        <v>513</v>
      </c>
      <c r="E1768" s="1" t="s">
        <v>59</v>
      </c>
      <c r="F1768" s="1" t="s">
        <v>81</v>
      </c>
      <c r="I1768">
        <v>201501</v>
      </c>
      <c r="J1768" t="str">
        <f t="shared" si="206"/>
        <v>2015</v>
      </c>
      <c r="K1768" s="2">
        <v>135368.13</v>
      </c>
      <c r="L1768">
        <f t="shared" si="207"/>
        <v>0</v>
      </c>
      <c r="M1768" s="2">
        <f t="shared" si="208"/>
        <v>135368.13</v>
      </c>
      <c r="N1768">
        <f t="shared" si="209"/>
        <v>0</v>
      </c>
      <c r="O1768">
        <f t="shared" si="210"/>
        <v>135368.13</v>
      </c>
      <c r="P1768" s="2" t="str">
        <f t="shared" si="211"/>
        <v>5135654 - GHENT UNIT 42015</v>
      </c>
    </row>
    <row r="1769" spans="1:16" x14ac:dyDescent="0.25">
      <c r="A1769" s="1" t="s">
        <v>5</v>
      </c>
      <c r="B1769" s="1" t="s">
        <v>55</v>
      </c>
      <c r="C1769" s="1" t="s">
        <v>12</v>
      </c>
      <c r="D1769" s="5" t="str">
        <f t="shared" si="205"/>
        <v>513</v>
      </c>
      <c r="E1769" s="1" t="s">
        <v>59</v>
      </c>
      <c r="F1769" s="1" t="s">
        <v>81</v>
      </c>
      <c r="I1769">
        <v>201502</v>
      </c>
      <c r="J1769" t="str">
        <f t="shared" si="206"/>
        <v>2015</v>
      </c>
      <c r="K1769" s="2">
        <v>-15244.54</v>
      </c>
      <c r="L1769">
        <f t="shared" si="207"/>
        <v>0</v>
      </c>
      <c r="M1769" s="2">
        <f t="shared" si="208"/>
        <v>-15244.54</v>
      </c>
      <c r="N1769">
        <f t="shared" si="209"/>
        <v>0</v>
      </c>
      <c r="O1769">
        <f t="shared" si="210"/>
        <v>-15244.54</v>
      </c>
      <c r="P1769" s="2" t="str">
        <f t="shared" si="211"/>
        <v>5135654 - GHENT UNIT 42015</v>
      </c>
    </row>
    <row r="1770" spans="1:16" x14ac:dyDescent="0.25">
      <c r="A1770" s="1" t="s">
        <v>5</v>
      </c>
      <c r="B1770" s="1" t="s">
        <v>55</v>
      </c>
      <c r="C1770" s="1" t="s">
        <v>12</v>
      </c>
      <c r="D1770" s="5" t="str">
        <f t="shared" si="205"/>
        <v>513</v>
      </c>
      <c r="E1770" s="1" t="s">
        <v>59</v>
      </c>
      <c r="F1770" s="1" t="s">
        <v>81</v>
      </c>
      <c r="I1770">
        <v>201503</v>
      </c>
      <c r="J1770" t="str">
        <f t="shared" si="206"/>
        <v>2015</v>
      </c>
      <c r="K1770" s="2">
        <v>15739.2</v>
      </c>
      <c r="L1770">
        <f t="shared" si="207"/>
        <v>0</v>
      </c>
      <c r="M1770" s="2">
        <f t="shared" si="208"/>
        <v>15739.2</v>
      </c>
      <c r="N1770">
        <f t="shared" si="209"/>
        <v>0</v>
      </c>
      <c r="O1770">
        <f t="shared" si="210"/>
        <v>15739.2</v>
      </c>
      <c r="P1770" s="2" t="str">
        <f t="shared" si="211"/>
        <v>5135654 - GHENT UNIT 42015</v>
      </c>
    </row>
    <row r="1771" spans="1:16" x14ac:dyDescent="0.25">
      <c r="A1771" s="1" t="s">
        <v>5</v>
      </c>
      <c r="B1771" s="1" t="s">
        <v>55</v>
      </c>
      <c r="C1771" s="1" t="s">
        <v>12</v>
      </c>
      <c r="D1771" s="5" t="str">
        <f t="shared" si="205"/>
        <v>513</v>
      </c>
      <c r="E1771" s="1" t="s">
        <v>59</v>
      </c>
      <c r="F1771" s="1" t="s">
        <v>81</v>
      </c>
      <c r="I1771">
        <v>201601</v>
      </c>
      <c r="J1771" t="str">
        <f t="shared" si="206"/>
        <v>2016</v>
      </c>
      <c r="K1771" s="2">
        <v>9330.82</v>
      </c>
      <c r="L1771">
        <f t="shared" si="207"/>
        <v>0</v>
      </c>
      <c r="M1771" s="2">
        <f t="shared" si="208"/>
        <v>9330.82</v>
      </c>
      <c r="N1771">
        <f t="shared" si="209"/>
        <v>0</v>
      </c>
      <c r="O1771">
        <f t="shared" si="210"/>
        <v>9330.82</v>
      </c>
      <c r="P1771" s="2" t="str">
        <f t="shared" si="211"/>
        <v>5135654 - GHENT UNIT 42016</v>
      </c>
    </row>
    <row r="1772" spans="1:16" x14ac:dyDescent="0.25">
      <c r="A1772" s="1" t="s">
        <v>5</v>
      </c>
      <c r="B1772" s="1" t="s">
        <v>55</v>
      </c>
      <c r="C1772" s="1" t="s">
        <v>12</v>
      </c>
      <c r="D1772" s="5" t="str">
        <f t="shared" si="205"/>
        <v>513</v>
      </c>
      <c r="E1772" s="1" t="s">
        <v>59</v>
      </c>
      <c r="F1772" s="1" t="s">
        <v>81</v>
      </c>
      <c r="I1772">
        <v>201602</v>
      </c>
      <c r="J1772" t="str">
        <f t="shared" si="206"/>
        <v>2016</v>
      </c>
      <c r="K1772" s="2">
        <v>8072.76</v>
      </c>
      <c r="L1772">
        <f t="shared" si="207"/>
        <v>0</v>
      </c>
      <c r="M1772" s="2">
        <f t="shared" si="208"/>
        <v>8072.76</v>
      </c>
      <c r="N1772">
        <f t="shared" si="209"/>
        <v>0</v>
      </c>
      <c r="O1772">
        <f t="shared" si="210"/>
        <v>8072.76</v>
      </c>
      <c r="P1772" s="2" t="str">
        <f t="shared" si="211"/>
        <v>5135654 - GHENT UNIT 42016</v>
      </c>
    </row>
    <row r="1773" spans="1:16" x14ac:dyDescent="0.25">
      <c r="A1773" s="1" t="s">
        <v>5</v>
      </c>
      <c r="B1773" s="1" t="s">
        <v>55</v>
      </c>
      <c r="C1773" s="1" t="s">
        <v>12</v>
      </c>
      <c r="D1773" s="5" t="str">
        <f t="shared" si="205"/>
        <v>513</v>
      </c>
      <c r="E1773" s="1" t="s">
        <v>59</v>
      </c>
      <c r="F1773" s="1" t="s">
        <v>81</v>
      </c>
      <c r="I1773">
        <v>201603</v>
      </c>
      <c r="J1773" t="str">
        <f t="shared" si="206"/>
        <v>2016</v>
      </c>
      <c r="K1773" s="2">
        <v>10464.17</v>
      </c>
      <c r="L1773">
        <f t="shared" si="207"/>
        <v>0</v>
      </c>
      <c r="M1773" s="2">
        <f t="shared" si="208"/>
        <v>10464.17</v>
      </c>
      <c r="N1773">
        <f t="shared" si="209"/>
        <v>0</v>
      </c>
      <c r="O1773">
        <f t="shared" si="210"/>
        <v>10464.17</v>
      </c>
      <c r="P1773" s="2" t="str">
        <f t="shared" si="211"/>
        <v>5135654 - GHENT UNIT 42016</v>
      </c>
    </row>
    <row r="1774" spans="1:16" x14ac:dyDescent="0.25">
      <c r="A1774" s="1" t="s">
        <v>5</v>
      </c>
      <c r="B1774" s="1" t="s">
        <v>55</v>
      </c>
      <c r="C1774" s="1" t="s">
        <v>12</v>
      </c>
      <c r="D1774" s="5" t="str">
        <f t="shared" si="205"/>
        <v>513</v>
      </c>
      <c r="E1774" s="1" t="s">
        <v>59</v>
      </c>
      <c r="F1774" s="1" t="s">
        <v>81</v>
      </c>
      <c r="I1774">
        <v>201604</v>
      </c>
      <c r="J1774" t="str">
        <f t="shared" si="206"/>
        <v>2016</v>
      </c>
      <c r="K1774" s="2">
        <v>321167.19</v>
      </c>
      <c r="L1774">
        <f t="shared" si="207"/>
        <v>0</v>
      </c>
      <c r="M1774" s="2">
        <f t="shared" si="208"/>
        <v>321167.19</v>
      </c>
      <c r="N1774">
        <f t="shared" si="209"/>
        <v>0</v>
      </c>
      <c r="O1774">
        <f t="shared" si="210"/>
        <v>321167.19</v>
      </c>
      <c r="P1774" s="2" t="str">
        <f t="shared" si="211"/>
        <v>5135654 - GHENT UNIT 42016</v>
      </c>
    </row>
    <row r="1775" spans="1:16" x14ac:dyDescent="0.25">
      <c r="A1775" s="1" t="s">
        <v>5</v>
      </c>
      <c r="B1775" s="1" t="s">
        <v>55</v>
      </c>
      <c r="C1775" s="1" t="s">
        <v>12</v>
      </c>
      <c r="D1775" s="5" t="str">
        <f t="shared" si="205"/>
        <v>513</v>
      </c>
      <c r="E1775" s="1" t="s">
        <v>59</v>
      </c>
      <c r="F1775" s="1" t="s">
        <v>81</v>
      </c>
      <c r="I1775">
        <v>201605</v>
      </c>
      <c r="J1775" t="str">
        <f t="shared" si="206"/>
        <v>2016</v>
      </c>
      <c r="K1775" s="2">
        <v>46323.15</v>
      </c>
      <c r="L1775">
        <f t="shared" si="207"/>
        <v>0</v>
      </c>
      <c r="M1775" s="2">
        <f t="shared" si="208"/>
        <v>46323.15</v>
      </c>
      <c r="N1775">
        <f t="shared" si="209"/>
        <v>0</v>
      </c>
      <c r="O1775">
        <f t="shared" si="210"/>
        <v>46323.15</v>
      </c>
      <c r="P1775" s="2" t="str">
        <f t="shared" si="211"/>
        <v>5135654 - GHENT UNIT 42016</v>
      </c>
    </row>
    <row r="1776" spans="1:16" x14ac:dyDescent="0.25">
      <c r="A1776" s="1" t="s">
        <v>5</v>
      </c>
      <c r="B1776" s="1" t="s">
        <v>55</v>
      </c>
      <c r="C1776" s="1" t="s">
        <v>12</v>
      </c>
      <c r="D1776" s="5" t="str">
        <f t="shared" si="205"/>
        <v>513</v>
      </c>
      <c r="E1776" s="1" t="s">
        <v>59</v>
      </c>
      <c r="F1776" s="1" t="s">
        <v>81</v>
      </c>
      <c r="I1776">
        <v>201606</v>
      </c>
      <c r="J1776" t="str">
        <f t="shared" si="206"/>
        <v>2016</v>
      </c>
      <c r="K1776" s="2">
        <v>3402.64</v>
      </c>
      <c r="L1776">
        <f t="shared" si="207"/>
        <v>0</v>
      </c>
      <c r="M1776" s="2">
        <f t="shared" si="208"/>
        <v>3402.64</v>
      </c>
      <c r="N1776">
        <f t="shared" si="209"/>
        <v>0</v>
      </c>
      <c r="O1776">
        <f t="shared" si="210"/>
        <v>3402.64</v>
      </c>
      <c r="P1776" s="2" t="str">
        <f t="shared" si="211"/>
        <v>5135654 - GHENT UNIT 42016</v>
      </c>
    </row>
    <row r="1777" spans="1:16" x14ac:dyDescent="0.25">
      <c r="A1777" s="1" t="s">
        <v>5</v>
      </c>
      <c r="B1777" s="1" t="s">
        <v>55</v>
      </c>
      <c r="C1777" s="1" t="s">
        <v>12</v>
      </c>
      <c r="D1777" s="5" t="str">
        <f t="shared" si="205"/>
        <v>513</v>
      </c>
      <c r="E1777" s="1" t="s">
        <v>59</v>
      </c>
      <c r="F1777" s="1" t="s">
        <v>81</v>
      </c>
      <c r="I1777">
        <v>201607</v>
      </c>
      <c r="J1777" t="str">
        <f t="shared" si="206"/>
        <v>2016</v>
      </c>
      <c r="K1777" s="2">
        <v>171.18</v>
      </c>
      <c r="L1777">
        <f t="shared" si="207"/>
        <v>0</v>
      </c>
      <c r="M1777" s="2">
        <f t="shared" si="208"/>
        <v>171.18</v>
      </c>
      <c r="N1777">
        <f t="shared" si="209"/>
        <v>0</v>
      </c>
      <c r="O1777">
        <f t="shared" si="210"/>
        <v>171.18</v>
      </c>
      <c r="P1777" s="2" t="str">
        <f t="shared" si="211"/>
        <v>5135654 - GHENT UNIT 42016</v>
      </c>
    </row>
    <row r="1778" spans="1:16" x14ac:dyDescent="0.25">
      <c r="A1778" s="1" t="s">
        <v>5</v>
      </c>
      <c r="B1778" s="1" t="s">
        <v>55</v>
      </c>
      <c r="C1778" s="1" t="s">
        <v>12</v>
      </c>
      <c r="D1778" s="5" t="str">
        <f t="shared" si="205"/>
        <v>513</v>
      </c>
      <c r="E1778" s="1" t="s">
        <v>60</v>
      </c>
      <c r="F1778" s="1" t="s">
        <v>81</v>
      </c>
      <c r="I1778">
        <v>201404</v>
      </c>
      <c r="J1778" t="str">
        <f t="shared" si="206"/>
        <v>2014</v>
      </c>
      <c r="K1778" s="2">
        <v>680.26</v>
      </c>
      <c r="L1778">
        <f t="shared" si="207"/>
        <v>0</v>
      </c>
      <c r="M1778" s="2">
        <f t="shared" si="208"/>
        <v>680.26</v>
      </c>
      <c r="N1778">
        <f t="shared" si="209"/>
        <v>0</v>
      </c>
      <c r="O1778">
        <f t="shared" si="210"/>
        <v>680.26</v>
      </c>
      <c r="P1778" s="2" t="str">
        <f t="shared" si="211"/>
        <v>5135655 - GHENT UNITS 1 &amp; 22014</v>
      </c>
    </row>
    <row r="1779" spans="1:16" x14ac:dyDescent="0.25">
      <c r="A1779" s="1" t="s">
        <v>5</v>
      </c>
      <c r="B1779" s="1" t="s">
        <v>55</v>
      </c>
      <c r="C1779" s="1" t="s">
        <v>12</v>
      </c>
      <c r="D1779" s="5" t="str">
        <f t="shared" si="205"/>
        <v>513</v>
      </c>
      <c r="E1779" s="1" t="s">
        <v>60</v>
      </c>
      <c r="F1779" s="1" t="s">
        <v>81</v>
      </c>
      <c r="I1779">
        <v>201503</v>
      </c>
      <c r="J1779" t="str">
        <f t="shared" si="206"/>
        <v>2015</v>
      </c>
      <c r="K1779" s="2">
        <v>1917.26</v>
      </c>
      <c r="L1779">
        <f t="shared" si="207"/>
        <v>0</v>
      </c>
      <c r="M1779" s="2">
        <f t="shared" si="208"/>
        <v>1917.26</v>
      </c>
      <c r="N1779">
        <f t="shared" si="209"/>
        <v>0</v>
      </c>
      <c r="O1779">
        <f t="shared" si="210"/>
        <v>1917.26</v>
      </c>
      <c r="P1779" s="2" t="str">
        <f t="shared" si="211"/>
        <v>5135655 - GHENT UNITS 1 &amp; 22015</v>
      </c>
    </row>
    <row r="1780" spans="1:16" x14ac:dyDescent="0.25">
      <c r="A1780" s="1" t="s">
        <v>5</v>
      </c>
      <c r="B1780" s="1" t="s">
        <v>55</v>
      </c>
      <c r="C1780" s="1" t="s">
        <v>12</v>
      </c>
      <c r="D1780" s="5" t="str">
        <f t="shared" si="205"/>
        <v>513</v>
      </c>
      <c r="E1780" s="1" t="s">
        <v>60</v>
      </c>
      <c r="F1780" s="1" t="s">
        <v>81</v>
      </c>
      <c r="I1780">
        <v>201603</v>
      </c>
      <c r="J1780" t="str">
        <f t="shared" si="206"/>
        <v>2016</v>
      </c>
      <c r="K1780" s="2">
        <v>16525.96</v>
      </c>
      <c r="L1780">
        <f t="shared" si="207"/>
        <v>0</v>
      </c>
      <c r="M1780" s="2">
        <f t="shared" si="208"/>
        <v>16525.96</v>
      </c>
      <c r="N1780">
        <f t="shared" si="209"/>
        <v>0</v>
      </c>
      <c r="O1780">
        <f t="shared" si="210"/>
        <v>16525.96</v>
      </c>
      <c r="P1780" s="2" t="str">
        <f t="shared" si="211"/>
        <v>5135655 - GHENT UNITS 1 &amp; 22016</v>
      </c>
    </row>
    <row r="1781" spans="1:16" x14ac:dyDescent="0.25">
      <c r="A1781" s="1" t="s">
        <v>5</v>
      </c>
      <c r="B1781" s="1" t="s">
        <v>55</v>
      </c>
      <c r="C1781" s="1" t="s">
        <v>12</v>
      </c>
      <c r="D1781" s="5" t="str">
        <f t="shared" si="205"/>
        <v>513</v>
      </c>
      <c r="E1781" s="1" t="s">
        <v>60</v>
      </c>
      <c r="F1781" s="1" t="s">
        <v>81</v>
      </c>
      <c r="I1781">
        <v>201604</v>
      </c>
      <c r="J1781" t="str">
        <f t="shared" si="206"/>
        <v>2016</v>
      </c>
      <c r="K1781" s="2">
        <v>827.33</v>
      </c>
      <c r="L1781">
        <f t="shared" si="207"/>
        <v>0</v>
      </c>
      <c r="M1781" s="2">
        <f t="shared" si="208"/>
        <v>827.33</v>
      </c>
      <c r="N1781">
        <f t="shared" si="209"/>
        <v>0</v>
      </c>
      <c r="O1781">
        <f t="shared" si="210"/>
        <v>827.33</v>
      </c>
      <c r="P1781" s="2" t="str">
        <f t="shared" si="211"/>
        <v>5135655 - GHENT UNITS 1 &amp; 22016</v>
      </c>
    </row>
    <row r="1782" spans="1:16" x14ac:dyDescent="0.25">
      <c r="A1782" s="1" t="s">
        <v>5</v>
      </c>
      <c r="B1782" s="1" t="s">
        <v>55</v>
      </c>
      <c r="C1782" s="1" t="s">
        <v>12</v>
      </c>
      <c r="D1782" s="5" t="str">
        <f t="shared" ref="D1782:D1806" si="212">LEFT(C1782,3)</f>
        <v>513</v>
      </c>
      <c r="E1782" s="1" t="s">
        <v>60</v>
      </c>
      <c r="F1782" s="1" t="s">
        <v>81</v>
      </c>
      <c r="I1782">
        <v>201610</v>
      </c>
      <c r="J1782" t="str">
        <f t="shared" ref="J1782:J1806" si="213">LEFT(I1782,4)</f>
        <v>2016</v>
      </c>
      <c r="K1782" s="2">
        <v>3338.68</v>
      </c>
      <c r="L1782">
        <f t="shared" ref="L1782:L1803" si="214">IF(LEFT(E1782,4)="0311",(K1782*-0.25),IF(LEFT(E1782,4)="0321",(K1782*-0.25),0))</f>
        <v>0</v>
      </c>
      <c r="M1782" s="2">
        <f t="shared" ref="M1782:M1806" si="215">+K1782+L1782</f>
        <v>3338.68</v>
      </c>
      <c r="N1782">
        <f t="shared" ref="N1782:N1806" si="216">IF(F1782="LGE",M1782,0)+IF(F1782="Joint",M1782*G1782,0)</f>
        <v>0</v>
      </c>
      <c r="O1782">
        <f t="shared" ref="O1782:O1806" si="217">IF(F1782="KU",M1782,0)+IF(F1782="Joint",M1782*H1782,0)</f>
        <v>3338.68</v>
      </c>
      <c r="P1782" s="2" t="str">
        <f t="shared" ref="P1782:P1806" si="218">D1782&amp;E1782&amp;J1782</f>
        <v>5135655 - GHENT UNITS 1 &amp; 22016</v>
      </c>
    </row>
    <row r="1783" spans="1:16" x14ac:dyDescent="0.25">
      <c r="A1783" s="1" t="s">
        <v>5</v>
      </c>
      <c r="B1783" s="1" t="s">
        <v>55</v>
      </c>
      <c r="C1783" s="1" t="s">
        <v>12</v>
      </c>
      <c r="D1783" s="5" t="str">
        <f t="shared" si="212"/>
        <v>513</v>
      </c>
      <c r="E1783" s="1" t="s">
        <v>60</v>
      </c>
      <c r="F1783" s="1" t="s">
        <v>81</v>
      </c>
      <c r="I1783">
        <v>201611</v>
      </c>
      <c r="J1783" t="str">
        <f t="shared" si="213"/>
        <v>2016</v>
      </c>
      <c r="K1783" s="2">
        <v>2920.28</v>
      </c>
      <c r="L1783">
        <f t="shared" si="214"/>
        <v>0</v>
      </c>
      <c r="M1783" s="2">
        <f t="shared" si="215"/>
        <v>2920.28</v>
      </c>
      <c r="N1783">
        <f t="shared" si="216"/>
        <v>0</v>
      </c>
      <c r="O1783">
        <f t="shared" si="217"/>
        <v>2920.28</v>
      </c>
      <c r="P1783" s="2" t="str">
        <f t="shared" si="218"/>
        <v>5135655 - GHENT UNITS 1 &amp; 22016</v>
      </c>
    </row>
    <row r="1784" spans="1:16" x14ac:dyDescent="0.25">
      <c r="A1784" s="1" t="s">
        <v>5</v>
      </c>
      <c r="B1784" s="1" t="s">
        <v>55</v>
      </c>
      <c r="C1784" s="1" t="s">
        <v>12</v>
      </c>
      <c r="D1784" s="5" t="str">
        <f t="shared" si="212"/>
        <v>513</v>
      </c>
      <c r="E1784" s="1" t="s">
        <v>60</v>
      </c>
      <c r="F1784" s="1" t="s">
        <v>81</v>
      </c>
      <c r="I1784">
        <v>201612</v>
      </c>
      <c r="J1784" t="str">
        <f t="shared" si="213"/>
        <v>2016</v>
      </c>
      <c r="K1784" s="2">
        <v>268.2</v>
      </c>
      <c r="L1784">
        <f t="shared" si="214"/>
        <v>0</v>
      </c>
      <c r="M1784" s="2">
        <f t="shared" si="215"/>
        <v>268.2</v>
      </c>
      <c r="N1784">
        <f t="shared" si="216"/>
        <v>0</v>
      </c>
      <c r="O1784">
        <f t="shared" si="217"/>
        <v>268.2</v>
      </c>
      <c r="P1784" s="2" t="str">
        <f t="shared" si="218"/>
        <v>5135655 - GHENT UNITS 1 &amp; 22016</v>
      </c>
    </row>
    <row r="1785" spans="1:16" x14ac:dyDescent="0.25">
      <c r="A1785" s="1" t="s">
        <v>5</v>
      </c>
      <c r="B1785" s="1" t="s">
        <v>55</v>
      </c>
      <c r="C1785" s="1" t="s">
        <v>12</v>
      </c>
      <c r="D1785" s="5" t="str">
        <f t="shared" si="212"/>
        <v>513</v>
      </c>
      <c r="E1785" s="1" t="s">
        <v>61</v>
      </c>
      <c r="F1785" s="1" t="s">
        <v>81</v>
      </c>
      <c r="I1785">
        <v>201404</v>
      </c>
      <c r="J1785" t="str">
        <f t="shared" si="213"/>
        <v>2014</v>
      </c>
      <c r="K1785" s="2">
        <v>545.9</v>
      </c>
      <c r="L1785">
        <f t="shared" si="214"/>
        <v>0</v>
      </c>
      <c r="M1785" s="2">
        <f t="shared" si="215"/>
        <v>545.9</v>
      </c>
      <c r="N1785">
        <f t="shared" si="216"/>
        <v>0</v>
      </c>
      <c r="O1785">
        <f t="shared" si="217"/>
        <v>545.9</v>
      </c>
      <c r="P1785" s="2" t="str">
        <f t="shared" si="218"/>
        <v>5135656 - GHENT UNITS 3 &amp; 42014</v>
      </c>
    </row>
    <row r="1786" spans="1:16" x14ac:dyDescent="0.25">
      <c r="A1786" s="1" t="s">
        <v>5</v>
      </c>
      <c r="B1786" s="1" t="s">
        <v>55</v>
      </c>
      <c r="C1786" s="1" t="s">
        <v>12</v>
      </c>
      <c r="D1786" s="5" t="str">
        <f t="shared" si="212"/>
        <v>513</v>
      </c>
      <c r="E1786" s="1" t="s">
        <v>61</v>
      </c>
      <c r="F1786" s="1" t="s">
        <v>81</v>
      </c>
      <c r="I1786">
        <v>201405</v>
      </c>
      <c r="J1786" t="str">
        <f t="shared" si="213"/>
        <v>2014</v>
      </c>
      <c r="K1786" s="2">
        <v>157.46</v>
      </c>
      <c r="L1786">
        <f t="shared" si="214"/>
        <v>0</v>
      </c>
      <c r="M1786" s="2">
        <f t="shared" si="215"/>
        <v>157.46</v>
      </c>
      <c r="N1786">
        <f t="shared" si="216"/>
        <v>0</v>
      </c>
      <c r="O1786">
        <f t="shared" si="217"/>
        <v>157.46</v>
      </c>
      <c r="P1786" s="2" t="str">
        <f t="shared" si="218"/>
        <v>5135656 - GHENT UNITS 3 &amp; 42014</v>
      </c>
    </row>
    <row r="1787" spans="1:16" x14ac:dyDescent="0.25">
      <c r="A1787" s="1" t="s">
        <v>5</v>
      </c>
      <c r="B1787" s="1" t="s">
        <v>55</v>
      </c>
      <c r="C1787" s="1" t="s">
        <v>12</v>
      </c>
      <c r="D1787" s="5" t="str">
        <f t="shared" si="212"/>
        <v>513</v>
      </c>
      <c r="E1787" s="1" t="s">
        <v>61</v>
      </c>
      <c r="F1787" s="1" t="s">
        <v>81</v>
      </c>
      <c r="I1787">
        <v>201510</v>
      </c>
      <c r="J1787" t="str">
        <f t="shared" si="213"/>
        <v>2015</v>
      </c>
      <c r="K1787" s="2">
        <v>873.69</v>
      </c>
      <c r="L1787">
        <f t="shared" si="214"/>
        <v>0</v>
      </c>
      <c r="M1787" s="2">
        <f t="shared" si="215"/>
        <v>873.69</v>
      </c>
      <c r="N1787">
        <f t="shared" si="216"/>
        <v>0</v>
      </c>
      <c r="O1787">
        <f t="shared" si="217"/>
        <v>873.69</v>
      </c>
      <c r="P1787" s="2" t="str">
        <f t="shared" si="218"/>
        <v>5135656 - GHENT UNITS 3 &amp; 42015</v>
      </c>
    </row>
    <row r="1788" spans="1:16" x14ac:dyDescent="0.25">
      <c r="A1788" s="1" t="s">
        <v>5</v>
      </c>
      <c r="B1788" s="1" t="s">
        <v>55</v>
      </c>
      <c r="C1788" s="1" t="s">
        <v>12</v>
      </c>
      <c r="D1788" s="5" t="str">
        <f t="shared" si="212"/>
        <v>513</v>
      </c>
      <c r="E1788" s="1" t="s">
        <v>61</v>
      </c>
      <c r="F1788" s="1" t="s">
        <v>81</v>
      </c>
      <c r="I1788">
        <v>201604</v>
      </c>
      <c r="J1788" t="str">
        <f t="shared" si="213"/>
        <v>2016</v>
      </c>
      <c r="K1788" s="2">
        <v>353.97</v>
      </c>
      <c r="L1788">
        <f t="shared" si="214"/>
        <v>0</v>
      </c>
      <c r="M1788" s="2">
        <f t="shared" si="215"/>
        <v>353.97</v>
      </c>
      <c r="N1788">
        <f t="shared" si="216"/>
        <v>0</v>
      </c>
      <c r="O1788">
        <f t="shared" si="217"/>
        <v>353.97</v>
      </c>
      <c r="P1788" s="2" t="str">
        <f t="shared" si="218"/>
        <v>5135656 - GHENT UNITS 3 &amp; 42016</v>
      </c>
    </row>
    <row r="1789" spans="1:16" x14ac:dyDescent="0.25">
      <c r="A1789" s="1" t="s">
        <v>5</v>
      </c>
      <c r="B1789" s="1" t="s">
        <v>55</v>
      </c>
      <c r="C1789" s="1" t="s">
        <v>12</v>
      </c>
      <c r="D1789" s="5" t="str">
        <f t="shared" si="212"/>
        <v>513</v>
      </c>
      <c r="E1789" s="1" t="s">
        <v>62</v>
      </c>
      <c r="F1789" s="1" t="s">
        <v>81</v>
      </c>
      <c r="I1789">
        <v>201302</v>
      </c>
      <c r="J1789" t="str">
        <f t="shared" si="213"/>
        <v>2013</v>
      </c>
      <c r="K1789" s="2">
        <v>1159.78</v>
      </c>
      <c r="L1789" s="2">
        <f>-K1789</f>
        <v>-1159.78</v>
      </c>
      <c r="M1789" s="2">
        <f t="shared" si="215"/>
        <v>0</v>
      </c>
      <c r="N1789">
        <f t="shared" si="216"/>
        <v>0</v>
      </c>
      <c r="O1789">
        <f t="shared" si="217"/>
        <v>0</v>
      </c>
      <c r="P1789" s="2" t="str">
        <f t="shared" si="218"/>
        <v>5135657 - GHENT COMMON2013</v>
      </c>
    </row>
    <row r="1790" spans="1:16" x14ac:dyDescent="0.25">
      <c r="A1790" s="1" t="s">
        <v>5</v>
      </c>
      <c r="B1790" s="1" t="s">
        <v>55</v>
      </c>
      <c r="C1790" s="1" t="s">
        <v>25</v>
      </c>
      <c r="D1790" s="5" t="str">
        <f t="shared" si="212"/>
        <v>514</v>
      </c>
      <c r="E1790" s="1" t="s">
        <v>56</v>
      </c>
      <c r="F1790" s="1" t="s">
        <v>81</v>
      </c>
      <c r="I1790">
        <v>201203</v>
      </c>
      <c r="J1790" t="str">
        <f t="shared" si="213"/>
        <v>2012</v>
      </c>
      <c r="K1790" s="2">
        <v>738.77</v>
      </c>
      <c r="L1790">
        <f t="shared" si="214"/>
        <v>0</v>
      </c>
      <c r="M1790" s="2">
        <f t="shared" si="215"/>
        <v>738.77</v>
      </c>
      <c r="N1790">
        <f t="shared" si="216"/>
        <v>0</v>
      </c>
      <c r="O1790">
        <f t="shared" si="217"/>
        <v>738.77</v>
      </c>
      <c r="P1790" s="2" t="str">
        <f t="shared" si="218"/>
        <v>5145651 - GHENT UNIT 12012</v>
      </c>
    </row>
    <row r="1791" spans="1:16" x14ac:dyDescent="0.25">
      <c r="A1791" s="1" t="s">
        <v>5</v>
      </c>
      <c r="B1791" s="1" t="s">
        <v>55</v>
      </c>
      <c r="C1791" s="1" t="s">
        <v>25</v>
      </c>
      <c r="D1791" s="5" t="str">
        <f t="shared" si="212"/>
        <v>514</v>
      </c>
      <c r="E1791" s="1" t="s">
        <v>56</v>
      </c>
      <c r="F1791" s="1" t="s">
        <v>81</v>
      </c>
      <c r="I1791">
        <v>201304</v>
      </c>
      <c r="J1791" t="str">
        <f t="shared" si="213"/>
        <v>2013</v>
      </c>
      <c r="K1791" s="2">
        <v>828.39</v>
      </c>
      <c r="L1791">
        <f t="shared" si="214"/>
        <v>0</v>
      </c>
      <c r="M1791" s="2">
        <f t="shared" si="215"/>
        <v>828.39</v>
      </c>
      <c r="N1791">
        <f t="shared" si="216"/>
        <v>0</v>
      </c>
      <c r="O1791">
        <f t="shared" si="217"/>
        <v>828.39</v>
      </c>
      <c r="P1791" s="2" t="str">
        <f t="shared" si="218"/>
        <v>5145651 - GHENT UNIT 12013</v>
      </c>
    </row>
    <row r="1792" spans="1:16" x14ac:dyDescent="0.25">
      <c r="A1792" s="1" t="s">
        <v>5</v>
      </c>
      <c r="B1792" s="1" t="s">
        <v>55</v>
      </c>
      <c r="C1792" s="1" t="s">
        <v>25</v>
      </c>
      <c r="D1792" s="5" t="str">
        <f t="shared" si="212"/>
        <v>514</v>
      </c>
      <c r="E1792" s="1" t="s">
        <v>56</v>
      </c>
      <c r="F1792" s="1" t="s">
        <v>81</v>
      </c>
      <c r="I1792">
        <v>201404</v>
      </c>
      <c r="J1792" t="str">
        <f t="shared" si="213"/>
        <v>2014</v>
      </c>
      <c r="K1792" s="2">
        <v>91.09</v>
      </c>
      <c r="L1792">
        <f t="shared" si="214"/>
        <v>0</v>
      </c>
      <c r="M1792" s="2">
        <f t="shared" si="215"/>
        <v>91.09</v>
      </c>
      <c r="N1792">
        <f t="shared" si="216"/>
        <v>0</v>
      </c>
      <c r="O1792">
        <f t="shared" si="217"/>
        <v>91.09</v>
      </c>
      <c r="P1792" s="2" t="str">
        <f t="shared" si="218"/>
        <v>5145651 - GHENT UNIT 12014</v>
      </c>
    </row>
    <row r="1793" spans="1:16" x14ac:dyDescent="0.25">
      <c r="A1793" s="1" t="s">
        <v>5</v>
      </c>
      <c r="B1793" s="1" t="s">
        <v>55</v>
      </c>
      <c r="C1793" s="1" t="s">
        <v>25</v>
      </c>
      <c r="D1793" s="5" t="str">
        <f t="shared" si="212"/>
        <v>514</v>
      </c>
      <c r="E1793" s="1" t="s">
        <v>56</v>
      </c>
      <c r="F1793" s="1" t="s">
        <v>81</v>
      </c>
      <c r="I1793">
        <v>201504</v>
      </c>
      <c r="J1793" t="str">
        <f t="shared" si="213"/>
        <v>2015</v>
      </c>
      <c r="K1793" s="2">
        <v>60.7</v>
      </c>
      <c r="L1793">
        <f t="shared" si="214"/>
        <v>0</v>
      </c>
      <c r="M1793" s="2">
        <f t="shared" si="215"/>
        <v>60.7</v>
      </c>
      <c r="N1793">
        <f t="shared" si="216"/>
        <v>0</v>
      </c>
      <c r="O1793">
        <f t="shared" si="217"/>
        <v>60.7</v>
      </c>
      <c r="P1793" s="2" t="str">
        <f t="shared" si="218"/>
        <v>5145651 - GHENT UNIT 12015</v>
      </c>
    </row>
    <row r="1794" spans="1:16" x14ac:dyDescent="0.25">
      <c r="A1794" s="1" t="s">
        <v>5</v>
      </c>
      <c r="B1794" s="1" t="s">
        <v>55</v>
      </c>
      <c r="C1794" s="1" t="s">
        <v>25</v>
      </c>
      <c r="D1794" s="5" t="str">
        <f t="shared" si="212"/>
        <v>514</v>
      </c>
      <c r="E1794" s="1" t="s">
        <v>56</v>
      </c>
      <c r="F1794" s="1" t="s">
        <v>81</v>
      </c>
      <c r="I1794">
        <v>201603</v>
      </c>
      <c r="J1794" t="str">
        <f t="shared" si="213"/>
        <v>2016</v>
      </c>
      <c r="K1794" s="2">
        <v>368.89</v>
      </c>
      <c r="L1794">
        <f t="shared" si="214"/>
        <v>0</v>
      </c>
      <c r="M1794" s="2">
        <f t="shared" si="215"/>
        <v>368.89</v>
      </c>
      <c r="N1794">
        <f t="shared" si="216"/>
        <v>0</v>
      </c>
      <c r="O1794">
        <f t="shared" si="217"/>
        <v>368.89</v>
      </c>
      <c r="P1794" s="2" t="str">
        <f t="shared" si="218"/>
        <v>5145651 - GHENT UNIT 12016</v>
      </c>
    </row>
    <row r="1795" spans="1:16" x14ac:dyDescent="0.25">
      <c r="A1795" s="1" t="s">
        <v>5</v>
      </c>
      <c r="B1795" s="1" t="s">
        <v>55</v>
      </c>
      <c r="C1795" s="1" t="s">
        <v>25</v>
      </c>
      <c r="D1795" s="5" t="str">
        <f t="shared" si="212"/>
        <v>514</v>
      </c>
      <c r="E1795" s="1" t="s">
        <v>57</v>
      </c>
      <c r="F1795" s="1" t="s">
        <v>81</v>
      </c>
      <c r="I1795">
        <v>201203</v>
      </c>
      <c r="J1795" t="str">
        <f t="shared" si="213"/>
        <v>2012</v>
      </c>
      <c r="K1795" s="2">
        <v>129.76</v>
      </c>
      <c r="L1795">
        <f t="shared" si="214"/>
        <v>0</v>
      </c>
      <c r="M1795" s="2">
        <f t="shared" si="215"/>
        <v>129.76</v>
      </c>
      <c r="N1795">
        <f t="shared" si="216"/>
        <v>0</v>
      </c>
      <c r="O1795">
        <f t="shared" si="217"/>
        <v>129.76</v>
      </c>
      <c r="P1795" s="2" t="str">
        <f t="shared" si="218"/>
        <v>5145652 - GHENT UNIT 22012</v>
      </c>
    </row>
    <row r="1796" spans="1:16" x14ac:dyDescent="0.25">
      <c r="A1796" s="1" t="s">
        <v>5</v>
      </c>
      <c r="B1796" s="1" t="s">
        <v>55</v>
      </c>
      <c r="C1796" s="1" t="s">
        <v>25</v>
      </c>
      <c r="D1796" s="5" t="str">
        <f t="shared" si="212"/>
        <v>514</v>
      </c>
      <c r="E1796" s="1" t="s">
        <v>57</v>
      </c>
      <c r="F1796" s="1" t="s">
        <v>81</v>
      </c>
      <c r="I1796">
        <v>201204</v>
      </c>
      <c r="J1796" t="str">
        <f t="shared" si="213"/>
        <v>2012</v>
      </c>
      <c r="K1796" s="2">
        <v>971.51</v>
      </c>
      <c r="L1796" s="2">
        <f>+K1804</f>
        <v>622.64</v>
      </c>
      <c r="M1796" s="2">
        <f t="shared" si="215"/>
        <v>1594.15</v>
      </c>
      <c r="N1796">
        <f t="shared" si="216"/>
        <v>0</v>
      </c>
      <c r="O1796">
        <f t="shared" si="217"/>
        <v>1594.15</v>
      </c>
      <c r="P1796" s="2" t="str">
        <f t="shared" si="218"/>
        <v>5145652 - GHENT UNIT 22012</v>
      </c>
    </row>
    <row r="1797" spans="1:16" x14ac:dyDescent="0.25">
      <c r="A1797" s="1" t="s">
        <v>5</v>
      </c>
      <c r="B1797" s="1" t="s">
        <v>55</v>
      </c>
      <c r="C1797" s="1" t="s">
        <v>25</v>
      </c>
      <c r="D1797" s="5" t="str">
        <f t="shared" si="212"/>
        <v>514</v>
      </c>
      <c r="E1797" s="1" t="s">
        <v>57</v>
      </c>
      <c r="F1797" s="1" t="s">
        <v>81</v>
      </c>
      <c r="I1797">
        <v>201206</v>
      </c>
      <c r="J1797" t="str">
        <f t="shared" si="213"/>
        <v>2012</v>
      </c>
      <c r="K1797" s="2">
        <v>71.34</v>
      </c>
      <c r="L1797">
        <f t="shared" si="214"/>
        <v>0</v>
      </c>
      <c r="M1797" s="2">
        <f t="shared" si="215"/>
        <v>71.34</v>
      </c>
      <c r="N1797">
        <f t="shared" si="216"/>
        <v>0</v>
      </c>
      <c r="O1797">
        <f t="shared" si="217"/>
        <v>71.34</v>
      </c>
      <c r="P1797" s="2" t="str">
        <f t="shared" si="218"/>
        <v>5145652 - GHENT UNIT 22012</v>
      </c>
    </row>
    <row r="1798" spans="1:16" x14ac:dyDescent="0.25">
      <c r="A1798" s="1" t="s">
        <v>5</v>
      </c>
      <c r="B1798" s="1" t="s">
        <v>55</v>
      </c>
      <c r="C1798" s="1" t="s">
        <v>25</v>
      </c>
      <c r="D1798" s="5" t="str">
        <f t="shared" si="212"/>
        <v>514</v>
      </c>
      <c r="E1798" s="1" t="s">
        <v>57</v>
      </c>
      <c r="F1798" s="1" t="s">
        <v>81</v>
      </c>
      <c r="I1798">
        <v>201207</v>
      </c>
      <c r="J1798" t="str">
        <f t="shared" si="213"/>
        <v>2012</v>
      </c>
      <c r="K1798" s="2">
        <v>345.99</v>
      </c>
      <c r="L1798">
        <f t="shared" si="214"/>
        <v>0</v>
      </c>
      <c r="M1798" s="2">
        <f t="shared" si="215"/>
        <v>345.99</v>
      </c>
      <c r="N1798">
        <f t="shared" si="216"/>
        <v>0</v>
      </c>
      <c r="O1798">
        <f t="shared" si="217"/>
        <v>345.99</v>
      </c>
      <c r="P1798" s="2" t="str">
        <f t="shared" si="218"/>
        <v>5145652 - GHENT UNIT 22012</v>
      </c>
    </row>
    <row r="1799" spans="1:16" x14ac:dyDescent="0.25">
      <c r="A1799" s="1" t="s">
        <v>5</v>
      </c>
      <c r="B1799" s="1" t="s">
        <v>55</v>
      </c>
      <c r="C1799" s="1" t="s">
        <v>25</v>
      </c>
      <c r="D1799" s="5" t="str">
        <f t="shared" si="212"/>
        <v>514</v>
      </c>
      <c r="E1799" s="1" t="s">
        <v>58</v>
      </c>
      <c r="F1799" s="1" t="s">
        <v>81</v>
      </c>
      <c r="I1799">
        <v>201404</v>
      </c>
      <c r="J1799" t="str">
        <f t="shared" si="213"/>
        <v>2014</v>
      </c>
      <c r="K1799" s="2">
        <v>165.8</v>
      </c>
      <c r="L1799">
        <f t="shared" si="214"/>
        <v>0</v>
      </c>
      <c r="M1799" s="2">
        <f t="shared" si="215"/>
        <v>165.8</v>
      </c>
      <c r="N1799">
        <f t="shared" si="216"/>
        <v>0</v>
      </c>
      <c r="O1799">
        <f t="shared" si="217"/>
        <v>165.8</v>
      </c>
      <c r="P1799" s="2" t="str">
        <f t="shared" si="218"/>
        <v>5145653 - GHENT UNIT 32014</v>
      </c>
    </row>
    <row r="1800" spans="1:16" x14ac:dyDescent="0.25">
      <c r="A1800" s="1" t="s">
        <v>5</v>
      </c>
      <c r="B1800" s="1" t="s">
        <v>55</v>
      </c>
      <c r="C1800" s="1" t="s">
        <v>25</v>
      </c>
      <c r="D1800" s="5" t="str">
        <f t="shared" si="212"/>
        <v>514</v>
      </c>
      <c r="E1800" s="1" t="s">
        <v>58</v>
      </c>
      <c r="F1800" s="1" t="s">
        <v>81</v>
      </c>
      <c r="I1800">
        <v>201511</v>
      </c>
      <c r="J1800" t="str">
        <f t="shared" si="213"/>
        <v>2015</v>
      </c>
      <c r="K1800" s="2">
        <v>207.03</v>
      </c>
      <c r="L1800">
        <f t="shared" si="214"/>
        <v>0</v>
      </c>
      <c r="M1800" s="2">
        <f t="shared" si="215"/>
        <v>207.03</v>
      </c>
      <c r="N1800">
        <f t="shared" si="216"/>
        <v>0</v>
      </c>
      <c r="O1800">
        <f t="shared" si="217"/>
        <v>207.03</v>
      </c>
      <c r="P1800" s="2" t="str">
        <f t="shared" si="218"/>
        <v>5145653 - GHENT UNIT 32015</v>
      </c>
    </row>
    <row r="1801" spans="1:16" x14ac:dyDescent="0.25">
      <c r="A1801" s="1" t="s">
        <v>5</v>
      </c>
      <c r="B1801" s="1" t="s">
        <v>55</v>
      </c>
      <c r="C1801" s="1" t="s">
        <v>25</v>
      </c>
      <c r="D1801" s="5" t="str">
        <f t="shared" si="212"/>
        <v>514</v>
      </c>
      <c r="E1801" s="1" t="s">
        <v>59</v>
      </c>
      <c r="F1801" s="1" t="s">
        <v>81</v>
      </c>
      <c r="I1801">
        <v>201409</v>
      </c>
      <c r="J1801" t="str">
        <f t="shared" si="213"/>
        <v>2014</v>
      </c>
      <c r="K1801" s="2">
        <v>2312.92</v>
      </c>
      <c r="L1801">
        <f t="shared" si="214"/>
        <v>0</v>
      </c>
      <c r="M1801" s="2">
        <f t="shared" si="215"/>
        <v>2312.92</v>
      </c>
      <c r="N1801">
        <f t="shared" si="216"/>
        <v>0</v>
      </c>
      <c r="O1801">
        <f t="shared" si="217"/>
        <v>2312.92</v>
      </c>
      <c r="P1801" s="2" t="str">
        <f t="shared" si="218"/>
        <v>5145654 - GHENT UNIT 42014</v>
      </c>
    </row>
    <row r="1802" spans="1:16" x14ac:dyDescent="0.25">
      <c r="A1802" s="1" t="s">
        <v>5</v>
      </c>
      <c r="B1802" s="1" t="s">
        <v>55</v>
      </c>
      <c r="C1802" s="1" t="s">
        <v>25</v>
      </c>
      <c r="D1802" s="5" t="str">
        <f t="shared" si="212"/>
        <v>514</v>
      </c>
      <c r="E1802" s="1" t="s">
        <v>59</v>
      </c>
      <c r="F1802" s="1" t="s">
        <v>81</v>
      </c>
      <c r="I1802">
        <v>201410</v>
      </c>
      <c r="J1802" t="str">
        <f t="shared" si="213"/>
        <v>2014</v>
      </c>
      <c r="K1802" s="2">
        <v>3806.29</v>
      </c>
      <c r="L1802">
        <f t="shared" si="214"/>
        <v>0</v>
      </c>
      <c r="M1802" s="2">
        <f t="shared" si="215"/>
        <v>3806.29</v>
      </c>
      <c r="N1802">
        <f t="shared" si="216"/>
        <v>0</v>
      </c>
      <c r="O1802">
        <f t="shared" si="217"/>
        <v>3806.29</v>
      </c>
      <c r="P1802" s="2" t="str">
        <f t="shared" si="218"/>
        <v>5145654 - GHENT UNIT 42014</v>
      </c>
    </row>
    <row r="1803" spans="1:16" x14ac:dyDescent="0.25">
      <c r="A1803" s="1" t="s">
        <v>5</v>
      </c>
      <c r="B1803" s="1" t="s">
        <v>55</v>
      </c>
      <c r="C1803" s="1" t="s">
        <v>25</v>
      </c>
      <c r="D1803" s="5" t="str">
        <f t="shared" si="212"/>
        <v>514</v>
      </c>
      <c r="E1803" s="1" t="s">
        <v>59</v>
      </c>
      <c r="F1803" s="1" t="s">
        <v>81</v>
      </c>
      <c r="I1803">
        <v>201411</v>
      </c>
      <c r="J1803" t="str">
        <f t="shared" si="213"/>
        <v>2014</v>
      </c>
      <c r="K1803" s="2">
        <v>10.49</v>
      </c>
      <c r="L1803">
        <f t="shared" si="214"/>
        <v>0</v>
      </c>
      <c r="M1803" s="2">
        <f t="shared" si="215"/>
        <v>10.49</v>
      </c>
      <c r="N1803">
        <f t="shared" si="216"/>
        <v>0</v>
      </c>
      <c r="O1803">
        <f t="shared" si="217"/>
        <v>10.49</v>
      </c>
      <c r="P1803" s="2" t="str">
        <f t="shared" si="218"/>
        <v>5145654 - GHENT UNIT 42014</v>
      </c>
    </row>
    <row r="1804" spans="1:16" x14ac:dyDescent="0.25">
      <c r="A1804" s="1" t="s">
        <v>5</v>
      </c>
      <c r="B1804" s="1" t="s">
        <v>55</v>
      </c>
      <c r="C1804" s="1" t="s">
        <v>25</v>
      </c>
      <c r="D1804" s="5" t="str">
        <f t="shared" si="212"/>
        <v>514</v>
      </c>
      <c r="E1804" s="1" t="s">
        <v>62</v>
      </c>
      <c r="F1804" s="1" t="s">
        <v>81</v>
      </c>
      <c r="I1804">
        <v>201204</v>
      </c>
      <c r="J1804" t="str">
        <f t="shared" si="213"/>
        <v>2012</v>
      </c>
      <c r="K1804" s="2">
        <v>622.64</v>
      </c>
      <c r="L1804" s="2">
        <f>-K1804</f>
        <v>-622.64</v>
      </c>
      <c r="M1804" s="2">
        <f t="shared" si="215"/>
        <v>0</v>
      </c>
      <c r="N1804">
        <f t="shared" si="216"/>
        <v>0</v>
      </c>
      <c r="O1804">
        <f t="shared" si="217"/>
        <v>0</v>
      </c>
      <c r="P1804" s="2" t="str">
        <f t="shared" si="218"/>
        <v>5145657 - GHENT COMMON2012</v>
      </c>
    </row>
    <row r="1805" spans="1:16" x14ac:dyDescent="0.25">
      <c r="A1805" s="1" t="s">
        <v>5</v>
      </c>
      <c r="B1805" s="1" t="s">
        <v>55</v>
      </c>
      <c r="C1805" s="1" t="s">
        <v>25</v>
      </c>
      <c r="D1805" s="5" t="str">
        <f t="shared" si="212"/>
        <v>514</v>
      </c>
      <c r="E1805" s="1" t="s">
        <v>62</v>
      </c>
      <c r="F1805" s="1" t="s">
        <v>81</v>
      </c>
      <c r="I1805">
        <v>201310</v>
      </c>
      <c r="J1805" t="str">
        <f t="shared" si="213"/>
        <v>2013</v>
      </c>
      <c r="K1805" s="2">
        <v>6046.62</v>
      </c>
      <c r="L1805" s="2">
        <f>-K1805</f>
        <v>-6046.62</v>
      </c>
      <c r="M1805" s="2">
        <f t="shared" si="215"/>
        <v>0</v>
      </c>
      <c r="N1805">
        <f t="shared" si="216"/>
        <v>0</v>
      </c>
      <c r="O1805">
        <f t="shared" si="217"/>
        <v>0</v>
      </c>
      <c r="P1805" s="2" t="str">
        <f t="shared" si="218"/>
        <v>5145657 - GHENT COMMON2013</v>
      </c>
    </row>
    <row r="1806" spans="1:16" x14ac:dyDescent="0.25">
      <c r="A1806" s="1" t="s">
        <v>5</v>
      </c>
      <c r="B1806" s="1" t="s">
        <v>55</v>
      </c>
      <c r="C1806" s="1" t="s">
        <v>25</v>
      </c>
      <c r="D1806" s="5" t="str">
        <f t="shared" si="212"/>
        <v>514</v>
      </c>
      <c r="E1806" s="1" t="s">
        <v>62</v>
      </c>
      <c r="F1806" s="1" t="s">
        <v>81</v>
      </c>
      <c r="I1806">
        <v>201311</v>
      </c>
      <c r="J1806" t="str">
        <f t="shared" si="213"/>
        <v>2013</v>
      </c>
      <c r="K1806" s="2">
        <v>7564.3</v>
      </c>
      <c r="L1806" s="2">
        <f>-K1806</f>
        <v>-7564.3</v>
      </c>
      <c r="M1806" s="2">
        <f t="shared" si="215"/>
        <v>0</v>
      </c>
      <c r="N1806">
        <f t="shared" si="216"/>
        <v>0</v>
      </c>
      <c r="O1806">
        <f t="shared" si="217"/>
        <v>0</v>
      </c>
      <c r="P1806" s="2" t="str">
        <f t="shared" si="218"/>
        <v>5145657 - GHENT COMMON2013</v>
      </c>
    </row>
    <row r="1807" spans="1:16" x14ac:dyDescent="0.25">
      <c r="A1807" s="1" t="s">
        <v>64</v>
      </c>
      <c r="B1807" s="1" t="s">
        <v>65</v>
      </c>
      <c r="C1807" s="1" t="s">
        <v>37</v>
      </c>
      <c r="D1807" s="5" t="str">
        <f t="shared" ref="D1807:D1816" si="219">LEFT(C1807,3)</f>
        <v>510</v>
      </c>
      <c r="E1807" s="1" t="s">
        <v>27</v>
      </c>
      <c r="F1807" s="1" t="s">
        <v>82</v>
      </c>
      <c r="G1807" s="1" t="s">
        <v>89</v>
      </c>
      <c r="H1807" s="1" t="s">
        <v>90</v>
      </c>
      <c r="I1807">
        <v>201403</v>
      </c>
      <c r="J1807" t="str">
        <f t="shared" ref="J1807:J1816" si="220">LEFT(I1807,4)</f>
        <v>2014</v>
      </c>
      <c r="K1807" s="2">
        <v>17666.46</v>
      </c>
      <c r="L1807">
        <f t="shared" ref="L1807:L1816" si="221">IF(LEFT(E1807,4)="0311",(K1807*-0.25),IF(LEFT(E1807,4)="0321",(K1807*-0.25),0))</f>
        <v>-4416.6149999999998</v>
      </c>
      <c r="M1807" s="2">
        <f t="shared" ref="M1807:M1816" si="222">+K1807+L1807</f>
        <v>13249.844999999999</v>
      </c>
      <c r="N1807">
        <f t="shared" ref="N1807:N1816" si="223">IF(F1807="LGE",M1807,0)+IF(F1807="Joint",M1807*G1807,0)</f>
        <v>2517.47055</v>
      </c>
      <c r="O1807">
        <f t="shared" ref="O1807:O1816" si="224">IF(F1807="KU",M1807,0)+IF(F1807="Joint",M1807*H1807,0)</f>
        <v>10732.374449999999</v>
      </c>
      <c r="P1807" s="2" t="str">
        <f t="shared" ref="P1807:P1816" si="225">D1807&amp;E1807&amp;J1807</f>
        <v>5100321 - TRIMBLE COUNTY 2 - GENERATION2014</v>
      </c>
    </row>
    <row r="1808" spans="1:16" x14ac:dyDescent="0.25">
      <c r="A1808" s="1" t="s">
        <v>64</v>
      </c>
      <c r="B1808" s="1" t="s">
        <v>65</v>
      </c>
      <c r="C1808" s="1" t="s">
        <v>37</v>
      </c>
      <c r="D1808" s="5" t="str">
        <f t="shared" si="219"/>
        <v>510</v>
      </c>
      <c r="E1808" s="1" t="s">
        <v>27</v>
      </c>
      <c r="F1808" s="1" t="s">
        <v>82</v>
      </c>
      <c r="G1808" s="1" t="s">
        <v>89</v>
      </c>
      <c r="H1808" s="1" t="s">
        <v>90</v>
      </c>
      <c r="I1808">
        <v>201404</v>
      </c>
      <c r="J1808" t="str">
        <f t="shared" si="220"/>
        <v>2014</v>
      </c>
      <c r="K1808" s="2">
        <v>147569.56</v>
      </c>
      <c r="L1808">
        <f t="shared" si="221"/>
        <v>-36892.39</v>
      </c>
      <c r="M1808" s="2">
        <f t="shared" si="222"/>
        <v>110677.17</v>
      </c>
      <c r="N1808">
        <f t="shared" si="223"/>
        <v>21028.6623</v>
      </c>
      <c r="O1808">
        <f t="shared" si="224"/>
        <v>89648.507700000002</v>
      </c>
      <c r="P1808" s="2" t="str">
        <f t="shared" si="225"/>
        <v>5100321 - TRIMBLE COUNTY 2 - GENERATION2014</v>
      </c>
    </row>
    <row r="1809" spans="1:16" x14ac:dyDescent="0.25">
      <c r="A1809" s="1" t="s">
        <v>64</v>
      </c>
      <c r="B1809" s="1" t="s">
        <v>65</v>
      </c>
      <c r="C1809" s="1" t="s">
        <v>37</v>
      </c>
      <c r="D1809" s="5" t="str">
        <f t="shared" si="219"/>
        <v>510</v>
      </c>
      <c r="E1809" s="1" t="s">
        <v>27</v>
      </c>
      <c r="F1809" s="1" t="s">
        <v>82</v>
      </c>
      <c r="G1809" s="1" t="s">
        <v>89</v>
      </c>
      <c r="H1809" s="1" t="s">
        <v>90</v>
      </c>
      <c r="I1809">
        <v>201405</v>
      </c>
      <c r="J1809" t="str">
        <f t="shared" si="220"/>
        <v>2014</v>
      </c>
      <c r="K1809" s="2">
        <v>45697.24</v>
      </c>
      <c r="L1809">
        <f t="shared" si="221"/>
        <v>-11424.31</v>
      </c>
      <c r="M1809" s="2">
        <f t="shared" si="222"/>
        <v>34272.93</v>
      </c>
      <c r="N1809">
        <f t="shared" si="223"/>
        <v>6511.8567000000003</v>
      </c>
      <c r="O1809">
        <f t="shared" si="224"/>
        <v>27761.073300000004</v>
      </c>
      <c r="P1809" s="2" t="str">
        <f t="shared" si="225"/>
        <v>5100321 - TRIMBLE COUNTY 2 - GENERATION2014</v>
      </c>
    </row>
    <row r="1810" spans="1:16" x14ac:dyDescent="0.25">
      <c r="A1810" s="1" t="s">
        <v>64</v>
      </c>
      <c r="B1810" s="1" t="s">
        <v>65</v>
      </c>
      <c r="C1810" s="1" t="s">
        <v>37</v>
      </c>
      <c r="D1810" s="5" t="str">
        <f t="shared" si="219"/>
        <v>510</v>
      </c>
      <c r="E1810" s="1" t="s">
        <v>27</v>
      </c>
      <c r="F1810" s="1" t="s">
        <v>82</v>
      </c>
      <c r="G1810" s="1" t="s">
        <v>89</v>
      </c>
      <c r="H1810" s="1" t="s">
        <v>90</v>
      </c>
      <c r="I1810">
        <v>201408</v>
      </c>
      <c r="J1810" t="str">
        <f t="shared" si="220"/>
        <v>2014</v>
      </c>
      <c r="K1810" s="2">
        <v>1598.87</v>
      </c>
      <c r="L1810">
        <f t="shared" si="221"/>
        <v>-399.71749999999997</v>
      </c>
      <c r="M1810" s="2">
        <f t="shared" si="222"/>
        <v>1199.1524999999999</v>
      </c>
      <c r="N1810">
        <f t="shared" si="223"/>
        <v>227.83897499999998</v>
      </c>
      <c r="O1810">
        <f t="shared" si="224"/>
        <v>971.31352500000003</v>
      </c>
      <c r="P1810" s="2" t="str">
        <f t="shared" si="225"/>
        <v>5100321 - TRIMBLE COUNTY 2 - GENERATION2014</v>
      </c>
    </row>
    <row r="1811" spans="1:16" x14ac:dyDescent="0.25">
      <c r="A1811" s="1" t="s">
        <v>64</v>
      </c>
      <c r="B1811" s="1" t="s">
        <v>65</v>
      </c>
      <c r="C1811" s="1" t="s">
        <v>37</v>
      </c>
      <c r="D1811" s="5" t="str">
        <f t="shared" si="219"/>
        <v>510</v>
      </c>
      <c r="E1811" s="1" t="s">
        <v>27</v>
      </c>
      <c r="F1811" s="1" t="s">
        <v>82</v>
      </c>
      <c r="G1811" s="1" t="s">
        <v>89</v>
      </c>
      <c r="H1811" s="1" t="s">
        <v>90</v>
      </c>
      <c r="I1811">
        <v>201409</v>
      </c>
      <c r="J1811" t="str">
        <f t="shared" si="220"/>
        <v>2014</v>
      </c>
      <c r="K1811" s="2">
        <v>110783</v>
      </c>
      <c r="L1811">
        <f t="shared" si="221"/>
        <v>-27695.75</v>
      </c>
      <c r="M1811" s="2">
        <f t="shared" si="222"/>
        <v>83087.25</v>
      </c>
      <c r="N1811">
        <f t="shared" si="223"/>
        <v>15786.577499999999</v>
      </c>
      <c r="O1811">
        <f t="shared" si="224"/>
        <v>67300.672500000001</v>
      </c>
      <c r="P1811" s="2" t="str">
        <f t="shared" si="225"/>
        <v>5100321 - TRIMBLE COUNTY 2 - GENERATION2014</v>
      </c>
    </row>
    <row r="1812" spans="1:16" x14ac:dyDescent="0.25">
      <c r="A1812" s="1" t="s">
        <v>64</v>
      </c>
      <c r="B1812" s="1" t="s">
        <v>65</v>
      </c>
      <c r="C1812" s="1" t="s">
        <v>37</v>
      </c>
      <c r="D1812" s="5" t="str">
        <f t="shared" si="219"/>
        <v>510</v>
      </c>
      <c r="E1812" s="1" t="s">
        <v>27</v>
      </c>
      <c r="F1812" s="1" t="s">
        <v>82</v>
      </c>
      <c r="G1812" s="1" t="s">
        <v>89</v>
      </c>
      <c r="H1812" s="1" t="s">
        <v>90</v>
      </c>
      <c r="I1812">
        <v>201604</v>
      </c>
      <c r="J1812" t="str">
        <f t="shared" si="220"/>
        <v>2016</v>
      </c>
      <c r="K1812" s="2">
        <v>2741.52</v>
      </c>
      <c r="L1812">
        <f t="shared" si="221"/>
        <v>-685.38</v>
      </c>
      <c r="M1812" s="2">
        <f t="shared" si="222"/>
        <v>2056.14</v>
      </c>
      <c r="N1812">
        <f t="shared" si="223"/>
        <v>390.66659999999996</v>
      </c>
      <c r="O1812">
        <f t="shared" si="224"/>
        <v>1665.4734000000001</v>
      </c>
      <c r="P1812" s="2" t="str">
        <f t="shared" si="225"/>
        <v>5100321 - TRIMBLE COUNTY 2 - GENERATION2016</v>
      </c>
    </row>
    <row r="1813" spans="1:16" x14ac:dyDescent="0.25">
      <c r="A1813" s="1" t="s">
        <v>64</v>
      </c>
      <c r="B1813" s="1" t="s">
        <v>65</v>
      </c>
      <c r="C1813" s="1" t="s">
        <v>37</v>
      </c>
      <c r="D1813" s="5" t="str">
        <f t="shared" si="219"/>
        <v>510</v>
      </c>
      <c r="E1813" s="1" t="s">
        <v>27</v>
      </c>
      <c r="F1813" s="1" t="s">
        <v>82</v>
      </c>
      <c r="G1813" s="1" t="s">
        <v>89</v>
      </c>
      <c r="H1813" s="1" t="s">
        <v>90</v>
      </c>
      <c r="I1813">
        <v>201605</v>
      </c>
      <c r="J1813" t="str">
        <f t="shared" si="220"/>
        <v>2016</v>
      </c>
      <c r="K1813" s="2">
        <v>172720.84</v>
      </c>
      <c r="L1813">
        <f t="shared" si="221"/>
        <v>-43180.21</v>
      </c>
      <c r="M1813" s="2">
        <f t="shared" si="222"/>
        <v>129540.63</v>
      </c>
      <c r="N1813">
        <f t="shared" si="223"/>
        <v>24612.719700000001</v>
      </c>
      <c r="O1813">
        <f t="shared" si="224"/>
        <v>104927.91030000002</v>
      </c>
      <c r="P1813" s="2" t="str">
        <f t="shared" si="225"/>
        <v>5100321 - TRIMBLE COUNTY 2 - GENERATION2016</v>
      </c>
    </row>
    <row r="1814" spans="1:16" x14ac:dyDescent="0.25">
      <c r="A1814" s="1" t="s">
        <v>64</v>
      </c>
      <c r="B1814" s="1" t="s">
        <v>65</v>
      </c>
      <c r="C1814" s="1" t="s">
        <v>37</v>
      </c>
      <c r="D1814" s="5" t="str">
        <f t="shared" si="219"/>
        <v>510</v>
      </c>
      <c r="E1814" s="1" t="s">
        <v>27</v>
      </c>
      <c r="F1814" s="1" t="s">
        <v>82</v>
      </c>
      <c r="G1814" s="1" t="s">
        <v>89</v>
      </c>
      <c r="H1814" s="1" t="s">
        <v>90</v>
      </c>
      <c r="I1814">
        <v>201606</v>
      </c>
      <c r="J1814" t="str">
        <f t="shared" si="220"/>
        <v>2016</v>
      </c>
      <c r="K1814" s="2">
        <v>8783.0400000000009</v>
      </c>
      <c r="L1814">
        <f t="shared" si="221"/>
        <v>-2195.7600000000002</v>
      </c>
      <c r="M1814" s="2">
        <f t="shared" si="222"/>
        <v>6587.2800000000007</v>
      </c>
      <c r="N1814">
        <f t="shared" si="223"/>
        <v>1251.5832</v>
      </c>
      <c r="O1814">
        <f t="shared" si="224"/>
        <v>5335.6968000000006</v>
      </c>
      <c r="P1814" s="2" t="str">
        <f t="shared" si="225"/>
        <v>5100321 - TRIMBLE COUNTY 2 - GENERATION2016</v>
      </c>
    </row>
    <row r="1815" spans="1:16" x14ac:dyDescent="0.25">
      <c r="A1815" s="1" t="s">
        <v>64</v>
      </c>
      <c r="B1815" s="1" t="s">
        <v>65</v>
      </c>
      <c r="C1815" s="1" t="s">
        <v>37</v>
      </c>
      <c r="D1815" s="5" t="str">
        <f t="shared" si="219"/>
        <v>510</v>
      </c>
      <c r="E1815" s="1" t="s">
        <v>27</v>
      </c>
      <c r="F1815" s="1" t="s">
        <v>82</v>
      </c>
      <c r="G1815" s="1" t="s">
        <v>89</v>
      </c>
      <c r="H1815" s="1" t="s">
        <v>90</v>
      </c>
      <c r="I1815">
        <v>201607</v>
      </c>
      <c r="J1815" t="str">
        <f t="shared" si="220"/>
        <v>2016</v>
      </c>
      <c r="K1815" s="2">
        <v>255692</v>
      </c>
      <c r="L1815">
        <f t="shared" si="221"/>
        <v>-63923</v>
      </c>
      <c r="M1815" s="2">
        <f t="shared" si="222"/>
        <v>191769</v>
      </c>
      <c r="N1815">
        <f t="shared" si="223"/>
        <v>36436.11</v>
      </c>
      <c r="O1815">
        <f t="shared" si="224"/>
        <v>155332.89000000001</v>
      </c>
      <c r="P1815" s="2" t="str">
        <f t="shared" si="225"/>
        <v>5100321 - TRIMBLE COUNTY 2 - GENERATION2016</v>
      </c>
    </row>
    <row r="1816" spans="1:16" x14ac:dyDescent="0.25">
      <c r="A1816" s="1" t="s">
        <v>64</v>
      </c>
      <c r="B1816" s="1" t="s">
        <v>65</v>
      </c>
      <c r="C1816" s="1" t="s">
        <v>37</v>
      </c>
      <c r="D1816" s="5" t="str">
        <f t="shared" si="219"/>
        <v>510</v>
      </c>
      <c r="E1816" s="1" t="s">
        <v>27</v>
      </c>
      <c r="F1816" s="1" t="s">
        <v>82</v>
      </c>
      <c r="G1816" s="1" t="s">
        <v>89</v>
      </c>
      <c r="H1816" s="1" t="s">
        <v>90</v>
      </c>
      <c r="I1816">
        <v>201612</v>
      </c>
      <c r="J1816" t="str">
        <f t="shared" si="220"/>
        <v>2016</v>
      </c>
      <c r="K1816" s="2">
        <v>27029.82</v>
      </c>
      <c r="L1816">
        <f t="shared" si="221"/>
        <v>-6757.4549999999999</v>
      </c>
      <c r="M1816" s="2">
        <f t="shared" si="222"/>
        <v>20272.364999999998</v>
      </c>
      <c r="N1816">
        <f t="shared" si="223"/>
        <v>3851.7493499999996</v>
      </c>
      <c r="O1816">
        <f t="shared" si="224"/>
        <v>16420.61565</v>
      </c>
      <c r="P1816" s="2" t="str">
        <f t="shared" si="225"/>
        <v>5100321 - TRIMBLE COUNTY 2 - GENERATION2016</v>
      </c>
    </row>
    <row r="1817" spans="1:16" x14ac:dyDescent="0.25">
      <c r="A1817" s="1" t="s">
        <v>64</v>
      </c>
      <c r="B1817" s="1" t="s">
        <v>65</v>
      </c>
      <c r="C1817" s="1" t="s">
        <v>37</v>
      </c>
      <c r="D1817" s="5" t="str">
        <f t="shared" ref="D1817:D1879" si="226">LEFT(C1817,3)</f>
        <v>510</v>
      </c>
      <c r="E1817" s="1" t="s">
        <v>35</v>
      </c>
      <c r="F1817" s="1" t="s">
        <v>81</v>
      </c>
      <c r="I1817">
        <v>201212</v>
      </c>
      <c r="J1817" t="str">
        <f t="shared" ref="J1817:J1879" si="227">LEFT(I1817,4)</f>
        <v>2012</v>
      </c>
      <c r="K1817" s="2">
        <v>19714.599999999999</v>
      </c>
      <c r="L1817">
        <f t="shared" ref="L1817:L1879" si="228">IF(LEFT(E1817,4)="0311",(K1817*-0.25),IF(LEFT(E1817,4)="0321",(K1817*-0.25),0))</f>
        <v>0</v>
      </c>
      <c r="M1817" s="2">
        <f t="shared" ref="M1817:M1879" si="229">+K1817+L1817</f>
        <v>19714.599999999999</v>
      </c>
      <c r="N1817">
        <f t="shared" ref="N1817:N1879" si="230">IF(F1817="LGE",M1817,0)+IF(F1817="Joint",M1817*G1817,0)</f>
        <v>0</v>
      </c>
      <c r="O1817">
        <f t="shared" ref="O1817:O1879" si="231">IF(F1817="KU",M1817,0)+IF(F1817="Joint",M1817*H1817,0)</f>
        <v>19714.599999999999</v>
      </c>
      <c r="P1817" s="2" t="str">
        <f t="shared" ref="P1817:P1879" si="232">D1817&amp;E1817&amp;J1817</f>
        <v>5105613 - GREEN RIVER UNIT 32012</v>
      </c>
    </row>
    <row r="1818" spans="1:16" x14ac:dyDescent="0.25">
      <c r="A1818" s="1" t="s">
        <v>64</v>
      </c>
      <c r="B1818" s="1" t="s">
        <v>65</v>
      </c>
      <c r="C1818" s="1" t="s">
        <v>37</v>
      </c>
      <c r="D1818" s="5" t="str">
        <f t="shared" si="226"/>
        <v>510</v>
      </c>
      <c r="E1818" s="1" t="s">
        <v>35</v>
      </c>
      <c r="F1818" s="1" t="s">
        <v>81</v>
      </c>
      <c r="I1818">
        <v>201302</v>
      </c>
      <c r="J1818" t="str">
        <f t="shared" si="227"/>
        <v>2013</v>
      </c>
      <c r="K1818" s="2">
        <v>51641.31</v>
      </c>
      <c r="L1818">
        <f t="shared" si="228"/>
        <v>0</v>
      </c>
      <c r="M1818" s="2">
        <f t="shared" si="229"/>
        <v>51641.31</v>
      </c>
      <c r="N1818">
        <f t="shared" si="230"/>
        <v>0</v>
      </c>
      <c r="O1818">
        <f t="shared" si="231"/>
        <v>51641.31</v>
      </c>
      <c r="P1818" s="2" t="str">
        <f t="shared" si="232"/>
        <v>5105613 - GREEN RIVER UNIT 32013</v>
      </c>
    </row>
    <row r="1819" spans="1:16" x14ac:dyDescent="0.25">
      <c r="A1819" s="1" t="s">
        <v>64</v>
      </c>
      <c r="B1819" s="1" t="s">
        <v>65</v>
      </c>
      <c r="C1819" s="1" t="s">
        <v>37</v>
      </c>
      <c r="D1819" s="5" t="str">
        <f t="shared" si="226"/>
        <v>510</v>
      </c>
      <c r="E1819" s="1" t="s">
        <v>43</v>
      </c>
      <c r="F1819" s="1" t="s">
        <v>81</v>
      </c>
      <c r="I1819">
        <v>201210</v>
      </c>
      <c r="J1819" t="str">
        <f t="shared" si="227"/>
        <v>2012</v>
      </c>
      <c r="K1819" s="2">
        <v>4814.6099999999997</v>
      </c>
      <c r="L1819">
        <f t="shared" si="228"/>
        <v>0</v>
      </c>
      <c r="M1819" s="2">
        <f t="shared" si="229"/>
        <v>4814.6099999999997</v>
      </c>
      <c r="N1819">
        <f t="shared" si="230"/>
        <v>0</v>
      </c>
      <c r="O1819">
        <f t="shared" si="231"/>
        <v>4814.6099999999997</v>
      </c>
      <c r="P1819" s="2" t="str">
        <f t="shared" si="232"/>
        <v>5105621 - E W BROWN UNIT  12012</v>
      </c>
    </row>
    <row r="1820" spans="1:16" x14ac:dyDescent="0.25">
      <c r="A1820" s="1" t="s">
        <v>64</v>
      </c>
      <c r="B1820" s="1" t="s">
        <v>65</v>
      </c>
      <c r="C1820" s="1" t="s">
        <v>37</v>
      </c>
      <c r="D1820" s="5" t="str">
        <f t="shared" si="226"/>
        <v>510</v>
      </c>
      <c r="E1820" s="1" t="s">
        <v>43</v>
      </c>
      <c r="F1820" s="1" t="s">
        <v>81</v>
      </c>
      <c r="I1820">
        <v>201212</v>
      </c>
      <c r="J1820" t="str">
        <f t="shared" si="227"/>
        <v>2012</v>
      </c>
      <c r="K1820" s="2">
        <v>71811.92</v>
      </c>
      <c r="L1820">
        <f t="shared" si="228"/>
        <v>0</v>
      </c>
      <c r="M1820" s="2">
        <f t="shared" si="229"/>
        <v>71811.92</v>
      </c>
      <c r="N1820">
        <f t="shared" si="230"/>
        <v>0</v>
      </c>
      <c r="O1820">
        <f t="shared" si="231"/>
        <v>71811.92</v>
      </c>
      <c r="P1820" s="2" t="str">
        <f t="shared" si="232"/>
        <v>5105621 - E W BROWN UNIT  12012</v>
      </c>
    </row>
    <row r="1821" spans="1:16" x14ac:dyDescent="0.25">
      <c r="A1821" s="1" t="s">
        <v>64</v>
      </c>
      <c r="B1821" s="1" t="s">
        <v>65</v>
      </c>
      <c r="C1821" s="1" t="s">
        <v>37</v>
      </c>
      <c r="D1821" s="5" t="str">
        <f t="shared" si="226"/>
        <v>510</v>
      </c>
      <c r="E1821" s="1" t="s">
        <v>43</v>
      </c>
      <c r="F1821" s="1" t="s">
        <v>81</v>
      </c>
      <c r="I1821">
        <v>201301</v>
      </c>
      <c r="J1821" t="str">
        <f t="shared" si="227"/>
        <v>2013</v>
      </c>
      <c r="K1821" s="2">
        <v>62542.58</v>
      </c>
      <c r="L1821">
        <f t="shared" si="228"/>
        <v>0</v>
      </c>
      <c r="M1821" s="2">
        <f t="shared" si="229"/>
        <v>62542.58</v>
      </c>
      <c r="N1821">
        <f t="shared" si="230"/>
        <v>0</v>
      </c>
      <c r="O1821">
        <f t="shared" si="231"/>
        <v>62542.58</v>
      </c>
      <c r="P1821" s="2" t="str">
        <f t="shared" si="232"/>
        <v>5105621 - E W BROWN UNIT  12013</v>
      </c>
    </row>
    <row r="1822" spans="1:16" x14ac:dyDescent="0.25">
      <c r="A1822" s="1" t="s">
        <v>64</v>
      </c>
      <c r="B1822" s="1" t="s">
        <v>65</v>
      </c>
      <c r="C1822" s="1" t="s">
        <v>37</v>
      </c>
      <c r="D1822" s="5" t="str">
        <f t="shared" si="226"/>
        <v>510</v>
      </c>
      <c r="E1822" s="1" t="s">
        <v>43</v>
      </c>
      <c r="F1822" s="1" t="s">
        <v>81</v>
      </c>
      <c r="I1822">
        <v>201503</v>
      </c>
      <c r="J1822" t="str">
        <f t="shared" si="227"/>
        <v>2015</v>
      </c>
      <c r="K1822" s="2">
        <v>2221.38</v>
      </c>
      <c r="L1822">
        <f t="shared" si="228"/>
        <v>0</v>
      </c>
      <c r="M1822" s="2">
        <f t="shared" si="229"/>
        <v>2221.38</v>
      </c>
      <c r="N1822">
        <f t="shared" si="230"/>
        <v>0</v>
      </c>
      <c r="O1822">
        <f t="shared" si="231"/>
        <v>2221.38</v>
      </c>
      <c r="P1822" s="2" t="str">
        <f t="shared" si="232"/>
        <v>5105621 - E W BROWN UNIT  12015</v>
      </c>
    </row>
    <row r="1823" spans="1:16" x14ac:dyDescent="0.25">
      <c r="A1823" s="1" t="s">
        <v>64</v>
      </c>
      <c r="B1823" s="1" t="s">
        <v>65</v>
      </c>
      <c r="C1823" s="1" t="s">
        <v>37</v>
      </c>
      <c r="D1823" s="5" t="str">
        <f t="shared" si="226"/>
        <v>510</v>
      </c>
      <c r="E1823" s="1" t="s">
        <v>43</v>
      </c>
      <c r="F1823" s="1" t="s">
        <v>81</v>
      </c>
      <c r="I1823">
        <v>201505</v>
      </c>
      <c r="J1823" t="str">
        <f t="shared" si="227"/>
        <v>2015</v>
      </c>
      <c r="K1823" s="2">
        <v>109814.46</v>
      </c>
      <c r="L1823">
        <f t="shared" si="228"/>
        <v>0</v>
      </c>
      <c r="M1823" s="2">
        <f t="shared" si="229"/>
        <v>109814.46</v>
      </c>
      <c r="N1823">
        <f t="shared" si="230"/>
        <v>0</v>
      </c>
      <c r="O1823">
        <f t="shared" si="231"/>
        <v>109814.46</v>
      </c>
      <c r="P1823" s="2" t="str">
        <f t="shared" si="232"/>
        <v>5105621 - E W BROWN UNIT  12015</v>
      </c>
    </row>
    <row r="1824" spans="1:16" x14ac:dyDescent="0.25">
      <c r="A1824" s="1" t="s">
        <v>64</v>
      </c>
      <c r="B1824" s="1" t="s">
        <v>65</v>
      </c>
      <c r="C1824" s="1" t="s">
        <v>37</v>
      </c>
      <c r="D1824" s="5" t="str">
        <f t="shared" si="226"/>
        <v>510</v>
      </c>
      <c r="E1824" s="1" t="s">
        <v>43</v>
      </c>
      <c r="F1824" s="1" t="s">
        <v>81</v>
      </c>
      <c r="I1824">
        <v>201506</v>
      </c>
      <c r="J1824" t="str">
        <f t="shared" si="227"/>
        <v>2015</v>
      </c>
      <c r="K1824" s="2">
        <v>143437.5</v>
      </c>
      <c r="L1824">
        <f t="shared" si="228"/>
        <v>0</v>
      </c>
      <c r="M1824" s="2">
        <f t="shared" si="229"/>
        <v>143437.5</v>
      </c>
      <c r="N1824">
        <f t="shared" si="230"/>
        <v>0</v>
      </c>
      <c r="O1824">
        <f t="shared" si="231"/>
        <v>143437.5</v>
      </c>
      <c r="P1824" s="2" t="str">
        <f t="shared" si="232"/>
        <v>5105621 - E W BROWN UNIT  12015</v>
      </c>
    </row>
    <row r="1825" spans="1:16" x14ac:dyDescent="0.25">
      <c r="A1825" s="1" t="s">
        <v>64</v>
      </c>
      <c r="B1825" s="1" t="s">
        <v>65</v>
      </c>
      <c r="C1825" s="1" t="s">
        <v>37</v>
      </c>
      <c r="D1825" s="5" t="str">
        <f t="shared" si="226"/>
        <v>510</v>
      </c>
      <c r="E1825" s="1" t="s">
        <v>43</v>
      </c>
      <c r="F1825" s="1" t="s">
        <v>81</v>
      </c>
      <c r="I1825">
        <v>201511</v>
      </c>
      <c r="J1825" t="str">
        <f t="shared" si="227"/>
        <v>2015</v>
      </c>
      <c r="K1825" s="2">
        <v>14550</v>
      </c>
      <c r="L1825">
        <f t="shared" si="228"/>
        <v>0</v>
      </c>
      <c r="M1825" s="2">
        <f t="shared" si="229"/>
        <v>14550</v>
      </c>
      <c r="N1825">
        <f t="shared" si="230"/>
        <v>0</v>
      </c>
      <c r="O1825">
        <f t="shared" si="231"/>
        <v>14550</v>
      </c>
      <c r="P1825" s="2" t="str">
        <f t="shared" si="232"/>
        <v>5105621 - E W BROWN UNIT  12015</v>
      </c>
    </row>
    <row r="1826" spans="1:16" x14ac:dyDescent="0.25">
      <c r="A1826" s="1" t="s">
        <v>64</v>
      </c>
      <c r="B1826" s="1" t="s">
        <v>65</v>
      </c>
      <c r="C1826" s="1" t="s">
        <v>37</v>
      </c>
      <c r="D1826" s="5" t="str">
        <f t="shared" si="226"/>
        <v>510</v>
      </c>
      <c r="E1826" s="1" t="s">
        <v>40</v>
      </c>
      <c r="F1826" s="1" t="s">
        <v>81</v>
      </c>
      <c r="I1826">
        <v>201201</v>
      </c>
      <c r="J1826" t="str">
        <f t="shared" si="227"/>
        <v>2012</v>
      </c>
      <c r="K1826" s="2">
        <v>63196.91</v>
      </c>
      <c r="L1826">
        <f t="shared" si="228"/>
        <v>0</v>
      </c>
      <c r="M1826" s="2">
        <f t="shared" si="229"/>
        <v>63196.91</v>
      </c>
      <c r="N1826">
        <f t="shared" si="230"/>
        <v>0</v>
      </c>
      <c r="O1826">
        <f t="shared" si="231"/>
        <v>63196.91</v>
      </c>
      <c r="P1826" s="2" t="str">
        <f t="shared" si="232"/>
        <v>5105622 - E W BROWN UNIT  22012</v>
      </c>
    </row>
    <row r="1827" spans="1:16" x14ac:dyDescent="0.25">
      <c r="A1827" s="1" t="s">
        <v>64</v>
      </c>
      <c r="B1827" s="1" t="s">
        <v>65</v>
      </c>
      <c r="C1827" s="1" t="s">
        <v>37</v>
      </c>
      <c r="D1827" s="5" t="str">
        <f t="shared" si="226"/>
        <v>510</v>
      </c>
      <c r="E1827" s="1" t="s">
        <v>40</v>
      </c>
      <c r="F1827" s="1" t="s">
        <v>81</v>
      </c>
      <c r="I1827">
        <v>201202</v>
      </c>
      <c r="J1827" t="str">
        <f t="shared" si="227"/>
        <v>2012</v>
      </c>
      <c r="K1827" s="2">
        <v>112840</v>
      </c>
      <c r="L1827">
        <f t="shared" si="228"/>
        <v>0</v>
      </c>
      <c r="M1827" s="2">
        <f t="shared" si="229"/>
        <v>112840</v>
      </c>
      <c r="N1827">
        <f t="shared" si="230"/>
        <v>0</v>
      </c>
      <c r="O1827">
        <f t="shared" si="231"/>
        <v>112840</v>
      </c>
      <c r="P1827" s="2" t="str">
        <f t="shared" si="232"/>
        <v>5105622 - E W BROWN UNIT  22012</v>
      </c>
    </row>
    <row r="1828" spans="1:16" x14ac:dyDescent="0.25">
      <c r="A1828" s="1" t="s">
        <v>64</v>
      </c>
      <c r="B1828" s="1" t="s">
        <v>65</v>
      </c>
      <c r="C1828" s="1" t="s">
        <v>37</v>
      </c>
      <c r="D1828" s="5" t="str">
        <f t="shared" si="226"/>
        <v>510</v>
      </c>
      <c r="E1828" s="1" t="s">
        <v>40</v>
      </c>
      <c r="F1828" s="1" t="s">
        <v>81</v>
      </c>
      <c r="I1828">
        <v>201203</v>
      </c>
      <c r="J1828" t="str">
        <f t="shared" si="227"/>
        <v>2012</v>
      </c>
      <c r="K1828" s="2">
        <v>105070</v>
      </c>
      <c r="L1828">
        <f t="shared" si="228"/>
        <v>0</v>
      </c>
      <c r="M1828" s="2">
        <f t="shared" si="229"/>
        <v>105070</v>
      </c>
      <c r="N1828">
        <f t="shared" si="230"/>
        <v>0</v>
      </c>
      <c r="O1828">
        <f t="shared" si="231"/>
        <v>105070</v>
      </c>
      <c r="P1828" s="2" t="str">
        <f t="shared" si="232"/>
        <v>5105622 - E W BROWN UNIT  22012</v>
      </c>
    </row>
    <row r="1829" spans="1:16" x14ac:dyDescent="0.25">
      <c r="A1829" s="1" t="s">
        <v>64</v>
      </c>
      <c r="B1829" s="1" t="s">
        <v>65</v>
      </c>
      <c r="C1829" s="1" t="s">
        <v>37</v>
      </c>
      <c r="D1829" s="5" t="str">
        <f t="shared" si="226"/>
        <v>510</v>
      </c>
      <c r="E1829" s="1" t="s">
        <v>40</v>
      </c>
      <c r="F1829" s="1" t="s">
        <v>81</v>
      </c>
      <c r="I1829">
        <v>201204</v>
      </c>
      <c r="J1829" t="str">
        <f t="shared" si="227"/>
        <v>2012</v>
      </c>
      <c r="K1829" s="2">
        <v>144542</v>
      </c>
      <c r="L1829">
        <f t="shared" si="228"/>
        <v>0</v>
      </c>
      <c r="M1829" s="2">
        <f t="shared" si="229"/>
        <v>144542</v>
      </c>
      <c r="N1829">
        <f t="shared" si="230"/>
        <v>0</v>
      </c>
      <c r="O1829">
        <f t="shared" si="231"/>
        <v>144542</v>
      </c>
      <c r="P1829" s="2" t="str">
        <f t="shared" si="232"/>
        <v>5105622 - E W BROWN UNIT  22012</v>
      </c>
    </row>
    <row r="1830" spans="1:16" x14ac:dyDescent="0.25">
      <c r="A1830" s="1" t="s">
        <v>64</v>
      </c>
      <c r="B1830" s="1" t="s">
        <v>65</v>
      </c>
      <c r="C1830" s="1" t="s">
        <v>37</v>
      </c>
      <c r="D1830" s="5" t="str">
        <f t="shared" si="226"/>
        <v>510</v>
      </c>
      <c r="E1830" s="1" t="s">
        <v>40</v>
      </c>
      <c r="F1830" s="1" t="s">
        <v>81</v>
      </c>
      <c r="I1830">
        <v>201205</v>
      </c>
      <c r="J1830" t="str">
        <f t="shared" si="227"/>
        <v>2012</v>
      </c>
      <c r="K1830" s="2">
        <v>-121401</v>
      </c>
      <c r="L1830">
        <f t="shared" si="228"/>
        <v>0</v>
      </c>
      <c r="M1830" s="2">
        <f t="shared" si="229"/>
        <v>-121401</v>
      </c>
      <c r="N1830">
        <f t="shared" si="230"/>
        <v>0</v>
      </c>
      <c r="O1830">
        <f t="shared" si="231"/>
        <v>-121401</v>
      </c>
      <c r="P1830" s="2" t="str">
        <f t="shared" si="232"/>
        <v>5105622 - E W BROWN UNIT  22012</v>
      </c>
    </row>
    <row r="1831" spans="1:16" x14ac:dyDescent="0.25">
      <c r="A1831" s="1" t="s">
        <v>64</v>
      </c>
      <c r="B1831" s="1" t="s">
        <v>65</v>
      </c>
      <c r="C1831" s="1" t="s">
        <v>37</v>
      </c>
      <c r="D1831" s="5" t="str">
        <f t="shared" si="226"/>
        <v>510</v>
      </c>
      <c r="E1831" s="1" t="s">
        <v>40</v>
      </c>
      <c r="F1831" s="1" t="s">
        <v>81</v>
      </c>
      <c r="I1831">
        <v>201206</v>
      </c>
      <c r="J1831" t="str">
        <f t="shared" si="227"/>
        <v>2012</v>
      </c>
      <c r="K1831" s="2">
        <v>-125884</v>
      </c>
      <c r="L1831">
        <f t="shared" si="228"/>
        <v>0</v>
      </c>
      <c r="M1831" s="2">
        <f t="shared" si="229"/>
        <v>-125884</v>
      </c>
      <c r="N1831">
        <f t="shared" si="230"/>
        <v>0</v>
      </c>
      <c r="O1831">
        <f t="shared" si="231"/>
        <v>-125884</v>
      </c>
      <c r="P1831" s="2" t="str">
        <f t="shared" si="232"/>
        <v>5105622 - E W BROWN UNIT  22012</v>
      </c>
    </row>
    <row r="1832" spans="1:16" x14ac:dyDescent="0.25">
      <c r="A1832" s="1" t="s">
        <v>64</v>
      </c>
      <c r="B1832" s="1" t="s">
        <v>65</v>
      </c>
      <c r="C1832" s="1" t="s">
        <v>37</v>
      </c>
      <c r="D1832" s="5" t="str">
        <f t="shared" si="226"/>
        <v>510</v>
      </c>
      <c r="E1832" s="1" t="s">
        <v>40</v>
      </c>
      <c r="F1832" s="1" t="s">
        <v>81</v>
      </c>
      <c r="I1832">
        <v>201207</v>
      </c>
      <c r="J1832" t="str">
        <f t="shared" si="227"/>
        <v>2012</v>
      </c>
      <c r="K1832" s="2">
        <v>-33000</v>
      </c>
      <c r="L1832">
        <f t="shared" si="228"/>
        <v>0</v>
      </c>
      <c r="M1832" s="2">
        <f t="shared" si="229"/>
        <v>-33000</v>
      </c>
      <c r="N1832">
        <f t="shared" si="230"/>
        <v>0</v>
      </c>
      <c r="O1832">
        <f t="shared" si="231"/>
        <v>-33000</v>
      </c>
      <c r="P1832" s="2" t="str">
        <f t="shared" si="232"/>
        <v>5105622 - E W BROWN UNIT  22012</v>
      </c>
    </row>
    <row r="1833" spans="1:16" x14ac:dyDescent="0.25">
      <c r="A1833" s="1" t="s">
        <v>64</v>
      </c>
      <c r="B1833" s="1" t="s">
        <v>65</v>
      </c>
      <c r="C1833" s="1" t="s">
        <v>37</v>
      </c>
      <c r="D1833" s="5" t="str">
        <f t="shared" si="226"/>
        <v>510</v>
      </c>
      <c r="E1833" s="1" t="s">
        <v>40</v>
      </c>
      <c r="F1833" s="1" t="s">
        <v>81</v>
      </c>
      <c r="I1833">
        <v>201208</v>
      </c>
      <c r="J1833" t="str">
        <f t="shared" si="227"/>
        <v>2012</v>
      </c>
      <c r="K1833" s="2">
        <v>-35702</v>
      </c>
      <c r="L1833">
        <f t="shared" si="228"/>
        <v>0</v>
      </c>
      <c r="M1833" s="2">
        <f t="shared" si="229"/>
        <v>-35702</v>
      </c>
      <c r="N1833">
        <f t="shared" si="230"/>
        <v>0</v>
      </c>
      <c r="O1833">
        <f t="shared" si="231"/>
        <v>-35702</v>
      </c>
      <c r="P1833" s="2" t="str">
        <f t="shared" si="232"/>
        <v>5105622 - E W BROWN UNIT  22012</v>
      </c>
    </row>
    <row r="1834" spans="1:16" x14ac:dyDescent="0.25">
      <c r="A1834" s="1" t="s">
        <v>64</v>
      </c>
      <c r="B1834" s="1" t="s">
        <v>65</v>
      </c>
      <c r="C1834" s="1" t="s">
        <v>37</v>
      </c>
      <c r="D1834" s="5" t="str">
        <f t="shared" si="226"/>
        <v>510</v>
      </c>
      <c r="E1834" s="1" t="s">
        <v>40</v>
      </c>
      <c r="F1834" s="1" t="s">
        <v>81</v>
      </c>
      <c r="I1834">
        <v>201209</v>
      </c>
      <c r="J1834" t="str">
        <f t="shared" si="227"/>
        <v>2012</v>
      </c>
      <c r="K1834" s="2">
        <v>23098</v>
      </c>
      <c r="L1834">
        <f t="shared" si="228"/>
        <v>0</v>
      </c>
      <c r="M1834" s="2">
        <f t="shared" si="229"/>
        <v>23098</v>
      </c>
      <c r="N1834">
        <f t="shared" si="230"/>
        <v>0</v>
      </c>
      <c r="O1834">
        <f t="shared" si="231"/>
        <v>23098</v>
      </c>
      <c r="P1834" s="2" t="str">
        <f t="shared" si="232"/>
        <v>5105622 - E W BROWN UNIT  22012</v>
      </c>
    </row>
    <row r="1835" spans="1:16" x14ac:dyDescent="0.25">
      <c r="A1835" s="1" t="s">
        <v>64</v>
      </c>
      <c r="B1835" s="1" t="s">
        <v>65</v>
      </c>
      <c r="C1835" s="1" t="s">
        <v>37</v>
      </c>
      <c r="D1835" s="5" t="str">
        <f t="shared" si="226"/>
        <v>510</v>
      </c>
      <c r="E1835" s="1" t="s">
        <v>40</v>
      </c>
      <c r="F1835" s="1" t="s">
        <v>81</v>
      </c>
      <c r="I1835">
        <v>201210</v>
      </c>
      <c r="J1835" t="str">
        <f t="shared" si="227"/>
        <v>2012</v>
      </c>
      <c r="K1835" s="2">
        <v>126216</v>
      </c>
      <c r="L1835">
        <f t="shared" si="228"/>
        <v>0</v>
      </c>
      <c r="M1835" s="2">
        <f t="shared" si="229"/>
        <v>126216</v>
      </c>
      <c r="N1835">
        <f t="shared" si="230"/>
        <v>0</v>
      </c>
      <c r="O1835">
        <f t="shared" si="231"/>
        <v>126216</v>
      </c>
      <c r="P1835" s="2" t="str">
        <f t="shared" si="232"/>
        <v>5105622 - E W BROWN UNIT  22012</v>
      </c>
    </row>
    <row r="1836" spans="1:16" x14ac:dyDescent="0.25">
      <c r="A1836" s="1" t="s">
        <v>64</v>
      </c>
      <c r="B1836" s="1" t="s">
        <v>65</v>
      </c>
      <c r="C1836" s="1" t="s">
        <v>37</v>
      </c>
      <c r="D1836" s="5" t="str">
        <f t="shared" si="226"/>
        <v>510</v>
      </c>
      <c r="E1836" s="1" t="s">
        <v>40</v>
      </c>
      <c r="F1836" s="1" t="s">
        <v>81</v>
      </c>
      <c r="I1836">
        <v>201211</v>
      </c>
      <c r="J1836" t="str">
        <f t="shared" si="227"/>
        <v>2012</v>
      </c>
      <c r="K1836" s="2">
        <v>36839</v>
      </c>
      <c r="L1836">
        <f t="shared" si="228"/>
        <v>0</v>
      </c>
      <c r="M1836" s="2">
        <f t="shared" si="229"/>
        <v>36839</v>
      </c>
      <c r="N1836">
        <f t="shared" si="230"/>
        <v>0</v>
      </c>
      <c r="O1836">
        <f t="shared" si="231"/>
        <v>36839</v>
      </c>
      <c r="P1836" s="2" t="str">
        <f t="shared" si="232"/>
        <v>5105622 - E W BROWN UNIT  22012</v>
      </c>
    </row>
    <row r="1837" spans="1:16" x14ac:dyDescent="0.25">
      <c r="A1837" s="1" t="s">
        <v>64</v>
      </c>
      <c r="B1837" s="1" t="s">
        <v>65</v>
      </c>
      <c r="C1837" s="1" t="s">
        <v>37</v>
      </c>
      <c r="D1837" s="5" t="str">
        <f t="shared" si="226"/>
        <v>510</v>
      </c>
      <c r="E1837" s="1" t="s">
        <v>40</v>
      </c>
      <c r="F1837" s="1" t="s">
        <v>81</v>
      </c>
      <c r="I1837">
        <v>201212</v>
      </c>
      <c r="J1837" t="str">
        <f t="shared" si="227"/>
        <v>2012</v>
      </c>
      <c r="K1837" s="2">
        <v>-112044</v>
      </c>
      <c r="L1837">
        <f t="shared" si="228"/>
        <v>0</v>
      </c>
      <c r="M1837" s="2">
        <f t="shared" si="229"/>
        <v>-112044</v>
      </c>
      <c r="N1837">
        <f t="shared" si="230"/>
        <v>0</v>
      </c>
      <c r="O1837">
        <f t="shared" si="231"/>
        <v>-112044</v>
      </c>
      <c r="P1837" s="2" t="str">
        <f t="shared" si="232"/>
        <v>5105622 - E W BROWN UNIT  22012</v>
      </c>
    </row>
    <row r="1838" spans="1:16" x14ac:dyDescent="0.25">
      <c r="A1838" s="1" t="s">
        <v>64</v>
      </c>
      <c r="B1838" s="1" t="s">
        <v>65</v>
      </c>
      <c r="C1838" s="1" t="s">
        <v>37</v>
      </c>
      <c r="D1838" s="5" t="str">
        <f t="shared" si="226"/>
        <v>510</v>
      </c>
      <c r="E1838" s="1" t="s">
        <v>40</v>
      </c>
      <c r="F1838" s="1" t="s">
        <v>81</v>
      </c>
      <c r="I1838">
        <v>201301</v>
      </c>
      <c r="J1838" t="str">
        <f t="shared" si="227"/>
        <v>2013</v>
      </c>
      <c r="K1838" s="2">
        <v>-91156</v>
      </c>
      <c r="L1838">
        <f t="shared" si="228"/>
        <v>0</v>
      </c>
      <c r="M1838" s="2">
        <f t="shared" si="229"/>
        <v>-91156</v>
      </c>
      <c r="N1838">
        <f t="shared" si="230"/>
        <v>0</v>
      </c>
      <c r="O1838">
        <f t="shared" si="231"/>
        <v>-91156</v>
      </c>
      <c r="P1838" s="2" t="str">
        <f t="shared" si="232"/>
        <v>5105622 - E W BROWN UNIT  22013</v>
      </c>
    </row>
    <row r="1839" spans="1:16" x14ac:dyDescent="0.25">
      <c r="A1839" s="1" t="s">
        <v>64</v>
      </c>
      <c r="B1839" s="1" t="s">
        <v>65</v>
      </c>
      <c r="C1839" s="1" t="s">
        <v>37</v>
      </c>
      <c r="D1839" s="5" t="str">
        <f t="shared" si="226"/>
        <v>510</v>
      </c>
      <c r="E1839" s="1" t="s">
        <v>40</v>
      </c>
      <c r="F1839" s="1" t="s">
        <v>81</v>
      </c>
      <c r="I1839">
        <v>201302</v>
      </c>
      <c r="J1839" t="str">
        <f t="shared" si="227"/>
        <v>2013</v>
      </c>
      <c r="K1839" s="2">
        <v>-36251</v>
      </c>
      <c r="L1839">
        <f t="shared" si="228"/>
        <v>0</v>
      </c>
      <c r="M1839" s="2">
        <f t="shared" si="229"/>
        <v>-36251</v>
      </c>
      <c r="N1839">
        <f t="shared" si="230"/>
        <v>0</v>
      </c>
      <c r="O1839">
        <f t="shared" si="231"/>
        <v>-36251</v>
      </c>
      <c r="P1839" s="2" t="str">
        <f t="shared" si="232"/>
        <v>5105622 - E W BROWN UNIT  22013</v>
      </c>
    </row>
    <row r="1840" spans="1:16" x14ac:dyDescent="0.25">
      <c r="A1840" s="1" t="s">
        <v>64</v>
      </c>
      <c r="B1840" s="1" t="s">
        <v>65</v>
      </c>
      <c r="C1840" s="1" t="s">
        <v>37</v>
      </c>
      <c r="D1840" s="5" t="str">
        <f t="shared" si="226"/>
        <v>510</v>
      </c>
      <c r="E1840" s="1" t="s">
        <v>40</v>
      </c>
      <c r="F1840" s="1" t="s">
        <v>81</v>
      </c>
      <c r="I1840">
        <v>201303</v>
      </c>
      <c r="J1840" t="str">
        <f t="shared" si="227"/>
        <v>2013</v>
      </c>
      <c r="K1840" s="2">
        <v>32920</v>
      </c>
      <c r="L1840">
        <f t="shared" si="228"/>
        <v>0</v>
      </c>
      <c r="M1840" s="2">
        <f t="shared" si="229"/>
        <v>32920</v>
      </c>
      <c r="N1840">
        <f t="shared" si="230"/>
        <v>0</v>
      </c>
      <c r="O1840">
        <f t="shared" si="231"/>
        <v>32920</v>
      </c>
      <c r="P1840" s="2" t="str">
        <f t="shared" si="232"/>
        <v>5105622 - E W BROWN UNIT  22013</v>
      </c>
    </row>
    <row r="1841" spans="1:16" x14ac:dyDescent="0.25">
      <c r="A1841" s="1" t="s">
        <v>64</v>
      </c>
      <c r="B1841" s="1" t="s">
        <v>65</v>
      </c>
      <c r="C1841" s="1" t="s">
        <v>37</v>
      </c>
      <c r="D1841" s="5" t="str">
        <f t="shared" si="226"/>
        <v>510</v>
      </c>
      <c r="E1841" s="1" t="s">
        <v>40</v>
      </c>
      <c r="F1841" s="1" t="s">
        <v>81</v>
      </c>
      <c r="I1841">
        <v>201304</v>
      </c>
      <c r="J1841" t="str">
        <f t="shared" si="227"/>
        <v>2013</v>
      </c>
      <c r="K1841" s="2">
        <v>64036</v>
      </c>
      <c r="L1841">
        <f t="shared" si="228"/>
        <v>0</v>
      </c>
      <c r="M1841" s="2">
        <f t="shared" si="229"/>
        <v>64036</v>
      </c>
      <c r="N1841">
        <f t="shared" si="230"/>
        <v>0</v>
      </c>
      <c r="O1841">
        <f t="shared" si="231"/>
        <v>64036</v>
      </c>
      <c r="P1841" s="2" t="str">
        <f t="shared" si="232"/>
        <v>5105622 - E W BROWN UNIT  22013</v>
      </c>
    </row>
    <row r="1842" spans="1:16" x14ac:dyDescent="0.25">
      <c r="A1842" s="1" t="s">
        <v>64</v>
      </c>
      <c r="B1842" s="1" t="s">
        <v>65</v>
      </c>
      <c r="C1842" s="1" t="s">
        <v>37</v>
      </c>
      <c r="D1842" s="5" t="str">
        <f t="shared" si="226"/>
        <v>510</v>
      </c>
      <c r="E1842" s="1" t="s">
        <v>40</v>
      </c>
      <c r="F1842" s="1" t="s">
        <v>81</v>
      </c>
      <c r="I1842">
        <v>201305</v>
      </c>
      <c r="J1842" t="str">
        <f t="shared" si="227"/>
        <v>2013</v>
      </c>
      <c r="K1842" s="2">
        <v>-38056</v>
      </c>
      <c r="L1842">
        <f t="shared" si="228"/>
        <v>0</v>
      </c>
      <c r="M1842" s="2">
        <f t="shared" si="229"/>
        <v>-38056</v>
      </c>
      <c r="N1842">
        <f t="shared" si="230"/>
        <v>0</v>
      </c>
      <c r="O1842">
        <f t="shared" si="231"/>
        <v>-38056</v>
      </c>
      <c r="P1842" s="2" t="str">
        <f t="shared" si="232"/>
        <v>5105622 - E W BROWN UNIT  22013</v>
      </c>
    </row>
    <row r="1843" spans="1:16" x14ac:dyDescent="0.25">
      <c r="A1843" s="1" t="s">
        <v>64</v>
      </c>
      <c r="B1843" s="1" t="s">
        <v>65</v>
      </c>
      <c r="C1843" s="1" t="s">
        <v>37</v>
      </c>
      <c r="D1843" s="5" t="str">
        <f t="shared" si="226"/>
        <v>510</v>
      </c>
      <c r="E1843" s="1" t="s">
        <v>40</v>
      </c>
      <c r="F1843" s="1" t="s">
        <v>81</v>
      </c>
      <c r="I1843">
        <v>201306</v>
      </c>
      <c r="J1843" t="str">
        <f t="shared" si="227"/>
        <v>2013</v>
      </c>
      <c r="K1843" s="2">
        <v>-6212</v>
      </c>
      <c r="L1843">
        <f t="shared" si="228"/>
        <v>0</v>
      </c>
      <c r="M1843" s="2">
        <f t="shared" si="229"/>
        <v>-6212</v>
      </c>
      <c r="N1843">
        <f t="shared" si="230"/>
        <v>0</v>
      </c>
      <c r="O1843">
        <f t="shared" si="231"/>
        <v>-6212</v>
      </c>
      <c r="P1843" s="2" t="str">
        <f t="shared" si="232"/>
        <v>5105622 - E W BROWN UNIT  22013</v>
      </c>
    </row>
    <row r="1844" spans="1:16" x14ac:dyDescent="0.25">
      <c r="A1844" s="1" t="s">
        <v>64</v>
      </c>
      <c r="B1844" s="1" t="s">
        <v>65</v>
      </c>
      <c r="C1844" s="1" t="s">
        <v>37</v>
      </c>
      <c r="D1844" s="5" t="str">
        <f t="shared" si="226"/>
        <v>510</v>
      </c>
      <c r="E1844" s="1" t="s">
        <v>40</v>
      </c>
      <c r="F1844" s="1" t="s">
        <v>81</v>
      </c>
      <c r="I1844">
        <v>201307</v>
      </c>
      <c r="J1844" t="str">
        <f t="shared" si="227"/>
        <v>2013</v>
      </c>
      <c r="K1844" s="2">
        <v>-52688</v>
      </c>
      <c r="L1844">
        <f t="shared" si="228"/>
        <v>0</v>
      </c>
      <c r="M1844" s="2">
        <f t="shared" si="229"/>
        <v>-52688</v>
      </c>
      <c r="N1844">
        <f t="shared" si="230"/>
        <v>0</v>
      </c>
      <c r="O1844">
        <f t="shared" si="231"/>
        <v>-52688</v>
      </c>
      <c r="P1844" s="2" t="str">
        <f t="shared" si="232"/>
        <v>5105622 - E W BROWN UNIT  22013</v>
      </c>
    </row>
    <row r="1845" spans="1:16" x14ac:dyDescent="0.25">
      <c r="A1845" s="1" t="s">
        <v>64</v>
      </c>
      <c r="B1845" s="1" t="s">
        <v>65</v>
      </c>
      <c r="C1845" s="1" t="s">
        <v>37</v>
      </c>
      <c r="D1845" s="5" t="str">
        <f t="shared" si="226"/>
        <v>510</v>
      </c>
      <c r="E1845" s="1" t="s">
        <v>40</v>
      </c>
      <c r="F1845" s="1" t="s">
        <v>81</v>
      </c>
      <c r="I1845">
        <v>201309</v>
      </c>
      <c r="J1845" t="str">
        <f t="shared" si="227"/>
        <v>2013</v>
      </c>
      <c r="K1845" s="2">
        <v>13079</v>
      </c>
      <c r="L1845">
        <f t="shared" si="228"/>
        <v>0</v>
      </c>
      <c r="M1845" s="2">
        <f t="shared" si="229"/>
        <v>13079</v>
      </c>
      <c r="N1845">
        <f t="shared" si="230"/>
        <v>0</v>
      </c>
      <c r="O1845">
        <f t="shared" si="231"/>
        <v>13079</v>
      </c>
      <c r="P1845" s="2" t="str">
        <f t="shared" si="232"/>
        <v>5105622 - E W BROWN UNIT  22013</v>
      </c>
    </row>
    <row r="1846" spans="1:16" x14ac:dyDescent="0.25">
      <c r="A1846" s="1" t="s">
        <v>64</v>
      </c>
      <c r="B1846" s="1" t="s">
        <v>65</v>
      </c>
      <c r="C1846" s="1" t="s">
        <v>37</v>
      </c>
      <c r="D1846" s="5" t="str">
        <f t="shared" si="226"/>
        <v>510</v>
      </c>
      <c r="E1846" s="1" t="s">
        <v>40</v>
      </c>
      <c r="F1846" s="1" t="s">
        <v>81</v>
      </c>
      <c r="I1846">
        <v>201310</v>
      </c>
      <c r="J1846" t="str">
        <f t="shared" si="227"/>
        <v>2013</v>
      </c>
      <c r="K1846" s="2">
        <v>167271</v>
      </c>
      <c r="L1846">
        <f t="shared" si="228"/>
        <v>0</v>
      </c>
      <c r="M1846" s="2">
        <f t="shared" si="229"/>
        <v>167271</v>
      </c>
      <c r="N1846">
        <f t="shared" si="230"/>
        <v>0</v>
      </c>
      <c r="O1846">
        <f t="shared" si="231"/>
        <v>167271</v>
      </c>
      <c r="P1846" s="2" t="str">
        <f t="shared" si="232"/>
        <v>5105622 - E W BROWN UNIT  22013</v>
      </c>
    </row>
    <row r="1847" spans="1:16" x14ac:dyDescent="0.25">
      <c r="A1847" s="1" t="s">
        <v>64</v>
      </c>
      <c r="B1847" s="1" t="s">
        <v>65</v>
      </c>
      <c r="C1847" s="1" t="s">
        <v>37</v>
      </c>
      <c r="D1847" s="5" t="str">
        <f t="shared" si="226"/>
        <v>510</v>
      </c>
      <c r="E1847" s="1" t="s">
        <v>40</v>
      </c>
      <c r="F1847" s="1" t="s">
        <v>81</v>
      </c>
      <c r="I1847">
        <v>201311</v>
      </c>
      <c r="J1847" t="str">
        <f t="shared" si="227"/>
        <v>2013</v>
      </c>
      <c r="K1847" s="2">
        <v>34153</v>
      </c>
      <c r="L1847">
        <f t="shared" si="228"/>
        <v>0</v>
      </c>
      <c r="M1847" s="2">
        <f t="shared" si="229"/>
        <v>34153</v>
      </c>
      <c r="N1847">
        <f t="shared" si="230"/>
        <v>0</v>
      </c>
      <c r="O1847">
        <f t="shared" si="231"/>
        <v>34153</v>
      </c>
      <c r="P1847" s="2" t="str">
        <f t="shared" si="232"/>
        <v>5105622 - E W BROWN UNIT  22013</v>
      </c>
    </row>
    <row r="1848" spans="1:16" x14ac:dyDescent="0.25">
      <c r="A1848" s="1" t="s">
        <v>64</v>
      </c>
      <c r="B1848" s="1" t="s">
        <v>65</v>
      </c>
      <c r="C1848" s="1" t="s">
        <v>37</v>
      </c>
      <c r="D1848" s="5" t="str">
        <f t="shared" si="226"/>
        <v>510</v>
      </c>
      <c r="E1848" s="1" t="s">
        <v>40</v>
      </c>
      <c r="F1848" s="1" t="s">
        <v>81</v>
      </c>
      <c r="I1848">
        <v>201312</v>
      </c>
      <c r="J1848" t="str">
        <f t="shared" si="227"/>
        <v>2013</v>
      </c>
      <c r="K1848" s="2">
        <v>23792.99</v>
      </c>
      <c r="L1848">
        <f t="shared" si="228"/>
        <v>0</v>
      </c>
      <c r="M1848" s="2">
        <f t="shared" si="229"/>
        <v>23792.99</v>
      </c>
      <c r="N1848">
        <f t="shared" si="230"/>
        <v>0</v>
      </c>
      <c r="O1848">
        <f t="shared" si="231"/>
        <v>23792.99</v>
      </c>
      <c r="P1848" s="2" t="str">
        <f t="shared" si="232"/>
        <v>5105622 - E W BROWN UNIT  22013</v>
      </c>
    </row>
    <row r="1849" spans="1:16" x14ac:dyDescent="0.25">
      <c r="A1849" s="1" t="s">
        <v>64</v>
      </c>
      <c r="B1849" s="1" t="s">
        <v>65</v>
      </c>
      <c r="C1849" s="1" t="s">
        <v>37</v>
      </c>
      <c r="D1849" s="5" t="str">
        <f t="shared" si="226"/>
        <v>510</v>
      </c>
      <c r="E1849" s="1" t="s">
        <v>40</v>
      </c>
      <c r="F1849" s="1" t="s">
        <v>81</v>
      </c>
      <c r="I1849">
        <v>201401</v>
      </c>
      <c r="J1849" t="str">
        <f t="shared" si="227"/>
        <v>2014</v>
      </c>
      <c r="K1849" s="2">
        <v>-45767</v>
      </c>
      <c r="L1849">
        <f t="shared" si="228"/>
        <v>0</v>
      </c>
      <c r="M1849" s="2">
        <f t="shared" si="229"/>
        <v>-45767</v>
      </c>
      <c r="N1849">
        <f t="shared" si="230"/>
        <v>0</v>
      </c>
      <c r="O1849">
        <f t="shared" si="231"/>
        <v>-45767</v>
      </c>
      <c r="P1849" s="2" t="str">
        <f t="shared" si="232"/>
        <v>5105622 - E W BROWN UNIT  22014</v>
      </c>
    </row>
    <row r="1850" spans="1:16" x14ac:dyDescent="0.25">
      <c r="A1850" s="1" t="s">
        <v>64</v>
      </c>
      <c r="B1850" s="1" t="s">
        <v>65</v>
      </c>
      <c r="C1850" s="1" t="s">
        <v>37</v>
      </c>
      <c r="D1850" s="5" t="str">
        <f t="shared" si="226"/>
        <v>510</v>
      </c>
      <c r="E1850" s="1" t="s">
        <v>40</v>
      </c>
      <c r="F1850" s="1" t="s">
        <v>81</v>
      </c>
      <c r="I1850">
        <v>201402</v>
      </c>
      <c r="J1850" t="str">
        <f t="shared" si="227"/>
        <v>2014</v>
      </c>
      <c r="K1850" s="2">
        <v>48366</v>
      </c>
      <c r="L1850">
        <f t="shared" si="228"/>
        <v>0</v>
      </c>
      <c r="M1850" s="2">
        <f t="shared" si="229"/>
        <v>48366</v>
      </c>
      <c r="N1850">
        <f t="shared" si="230"/>
        <v>0</v>
      </c>
      <c r="O1850">
        <f t="shared" si="231"/>
        <v>48366</v>
      </c>
      <c r="P1850" s="2" t="str">
        <f t="shared" si="232"/>
        <v>5105622 - E W BROWN UNIT  22014</v>
      </c>
    </row>
    <row r="1851" spans="1:16" x14ac:dyDescent="0.25">
      <c r="A1851" s="1" t="s">
        <v>64</v>
      </c>
      <c r="B1851" s="1" t="s">
        <v>65</v>
      </c>
      <c r="C1851" s="1" t="s">
        <v>37</v>
      </c>
      <c r="D1851" s="5" t="str">
        <f t="shared" si="226"/>
        <v>510</v>
      </c>
      <c r="E1851" s="1" t="s">
        <v>40</v>
      </c>
      <c r="F1851" s="1" t="s">
        <v>81</v>
      </c>
      <c r="I1851">
        <v>201403</v>
      </c>
      <c r="J1851" t="str">
        <f t="shared" si="227"/>
        <v>2014</v>
      </c>
      <c r="K1851" s="2">
        <v>91543</v>
      </c>
      <c r="L1851">
        <f t="shared" si="228"/>
        <v>0</v>
      </c>
      <c r="M1851" s="2">
        <f t="shared" si="229"/>
        <v>91543</v>
      </c>
      <c r="N1851">
        <f t="shared" si="230"/>
        <v>0</v>
      </c>
      <c r="O1851">
        <f t="shared" si="231"/>
        <v>91543</v>
      </c>
      <c r="P1851" s="2" t="str">
        <f t="shared" si="232"/>
        <v>5105622 - E W BROWN UNIT  22014</v>
      </c>
    </row>
    <row r="1852" spans="1:16" x14ac:dyDescent="0.25">
      <c r="A1852" s="1" t="s">
        <v>64</v>
      </c>
      <c r="B1852" s="1" t="s">
        <v>65</v>
      </c>
      <c r="C1852" s="1" t="s">
        <v>37</v>
      </c>
      <c r="D1852" s="5" t="str">
        <f t="shared" si="226"/>
        <v>510</v>
      </c>
      <c r="E1852" s="1" t="s">
        <v>40</v>
      </c>
      <c r="F1852" s="1" t="s">
        <v>81</v>
      </c>
      <c r="I1852">
        <v>201404</v>
      </c>
      <c r="J1852" t="str">
        <f t="shared" si="227"/>
        <v>2014</v>
      </c>
      <c r="K1852" s="2">
        <v>44228</v>
      </c>
      <c r="L1852">
        <f t="shared" si="228"/>
        <v>0</v>
      </c>
      <c r="M1852" s="2">
        <f t="shared" si="229"/>
        <v>44228</v>
      </c>
      <c r="N1852">
        <f t="shared" si="230"/>
        <v>0</v>
      </c>
      <c r="O1852">
        <f t="shared" si="231"/>
        <v>44228</v>
      </c>
      <c r="P1852" s="2" t="str">
        <f t="shared" si="232"/>
        <v>5105622 - E W BROWN UNIT  22014</v>
      </c>
    </row>
    <row r="1853" spans="1:16" x14ac:dyDescent="0.25">
      <c r="A1853" s="1" t="s">
        <v>64</v>
      </c>
      <c r="B1853" s="1" t="s">
        <v>65</v>
      </c>
      <c r="C1853" s="1" t="s">
        <v>37</v>
      </c>
      <c r="D1853" s="5" t="str">
        <f t="shared" si="226"/>
        <v>510</v>
      </c>
      <c r="E1853" s="1" t="s">
        <v>40</v>
      </c>
      <c r="F1853" s="1" t="s">
        <v>81</v>
      </c>
      <c r="I1853">
        <v>201405</v>
      </c>
      <c r="J1853" t="str">
        <f t="shared" si="227"/>
        <v>2014</v>
      </c>
      <c r="K1853" s="2">
        <v>-15330</v>
      </c>
      <c r="L1853">
        <f t="shared" si="228"/>
        <v>0</v>
      </c>
      <c r="M1853" s="2">
        <f t="shared" si="229"/>
        <v>-15330</v>
      </c>
      <c r="N1853">
        <f t="shared" si="230"/>
        <v>0</v>
      </c>
      <c r="O1853">
        <f t="shared" si="231"/>
        <v>-15330</v>
      </c>
      <c r="P1853" s="2" t="str">
        <f t="shared" si="232"/>
        <v>5105622 - E W BROWN UNIT  22014</v>
      </c>
    </row>
    <row r="1854" spans="1:16" x14ac:dyDescent="0.25">
      <c r="A1854" s="1" t="s">
        <v>64</v>
      </c>
      <c r="B1854" s="1" t="s">
        <v>65</v>
      </c>
      <c r="C1854" s="1" t="s">
        <v>37</v>
      </c>
      <c r="D1854" s="5" t="str">
        <f t="shared" si="226"/>
        <v>510</v>
      </c>
      <c r="E1854" s="1" t="s">
        <v>40</v>
      </c>
      <c r="F1854" s="1" t="s">
        <v>81</v>
      </c>
      <c r="I1854">
        <v>201406</v>
      </c>
      <c r="J1854" t="str">
        <f t="shared" si="227"/>
        <v>2014</v>
      </c>
      <c r="K1854" s="2">
        <v>-54740</v>
      </c>
      <c r="L1854">
        <f t="shared" si="228"/>
        <v>0</v>
      </c>
      <c r="M1854" s="2">
        <f t="shared" si="229"/>
        <v>-54740</v>
      </c>
      <c r="N1854">
        <f t="shared" si="230"/>
        <v>0</v>
      </c>
      <c r="O1854">
        <f t="shared" si="231"/>
        <v>-54740</v>
      </c>
      <c r="P1854" s="2" t="str">
        <f t="shared" si="232"/>
        <v>5105622 - E W BROWN UNIT  22014</v>
      </c>
    </row>
    <row r="1855" spans="1:16" x14ac:dyDescent="0.25">
      <c r="A1855" s="1" t="s">
        <v>64</v>
      </c>
      <c r="B1855" s="1" t="s">
        <v>65</v>
      </c>
      <c r="C1855" s="1" t="s">
        <v>37</v>
      </c>
      <c r="D1855" s="5" t="str">
        <f t="shared" si="226"/>
        <v>510</v>
      </c>
      <c r="E1855" s="1" t="s">
        <v>40</v>
      </c>
      <c r="F1855" s="1" t="s">
        <v>81</v>
      </c>
      <c r="I1855">
        <v>201407</v>
      </c>
      <c r="J1855" t="str">
        <f t="shared" si="227"/>
        <v>2014</v>
      </c>
      <c r="K1855" s="2">
        <v>-340</v>
      </c>
      <c r="L1855">
        <f t="shared" si="228"/>
        <v>0</v>
      </c>
      <c r="M1855" s="2">
        <f t="shared" si="229"/>
        <v>-340</v>
      </c>
      <c r="N1855">
        <f t="shared" si="230"/>
        <v>0</v>
      </c>
      <c r="O1855">
        <f t="shared" si="231"/>
        <v>-340</v>
      </c>
      <c r="P1855" s="2" t="str">
        <f t="shared" si="232"/>
        <v>5105622 - E W BROWN UNIT  22014</v>
      </c>
    </row>
    <row r="1856" spans="1:16" x14ac:dyDescent="0.25">
      <c r="A1856" s="1" t="s">
        <v>64</v>
      </c>
      <c r="B1856" s="1" t="s">
        <v>65</v>
      </c>
      <c r="C1856" s="1" t="s">
        <v>37</v>
      </c>
      <c r="D1856" s="5" t="str">
        <f t="shared" si="226"/>
        <v>510</v>
      </c>
      <c r="E1856" s="1" t="s">
        <v>40</v>
      </c>
      <c r="F1856" s="1" t="s">
        <v>81</v>
      </c>
      <c r="I1856">
        <v>201408</v>
      </c>
      <c r="J1856" t="str">
        <f t="shared" si="227"/>
        <v>2014</v>
      </c>
      <c r="K1856" s="2">
        <v>87968</v>
      </c>
      <c r="L1856">
        <f t="shared" si="228"/>
        <v>0</v>
      </c>
      <c r="M1856" s="2">
        <f t="shared" si="229"/>
        <v>87968</v>
      </c>
      <c r="N1856">
        <f t="shared" si="230"/>
        <v>0</v>
      </c>
      <c r="O1856">
        <f t="shared" si="231"/>
        <v>87968</v>
      </c>
      <c r="P1856" s="2" t="str">
        <f t="shared" si="232"/>
        <v>5105622 - E W BROWN UNIT  22014</v>
      </c>
    </row>
    <row r="1857" spans="1:16" x14ac:dyDescent="0.25">
      <c r="A1857" s="1" t="s">
        <v>64</v>
      </c>
      <c r="B1857" s="1" t="s">
        <v>65</v>
      </c>
      <c r="C1857" s="1" t="s">
        <v>37</v>
      </c>
      <c r="D1857" s="5" t="str">
        <f t="shared" si="226"/>
        <v>510</v>
      </c>
      <c r="E1857" s="1" t="s">
        <v>40</v>
      </c>
      <c r="F1857" s="1" t="s">
        <v>81</v>
      </c>
      <c r="I1857">
        <v>201409</v>
      </c>
      <c r="J1857" t="str">
        <f t="shared" si="227"/>
        <v>2014</v>
      </c>
      <c r="K1857" s="2">
        <v>-156948</v>
      </c>
      <c r="L1857">
        <f t="shared" si="228"/>
        <v>0</v>
      </c>
      <c r="M1857" s="2">
        <f t="shared" si="229"/>
        <v>-156948</v>
      </c>
      <c r="N1857">
        <f t="shared" si="230"/>
        <v>0</v>
      </c>
      <c r="O1857">
        <f t="shared" si="231"/>
        <v>-156948</v>
      </c>
      <c r="P1857" s="2" t="str">
        <f t="shared" si="232"/>
        <v>5105622 - E W BROWN UNIT  22014</v>
      </c>
    </row>
    <row r="1858" spans="1:16" x14ac:dyDescent="0.25">
      <c r="A1858" s="1" t="s">
        <v>64</v>
      </c>
      <c r="B1858" s="1" t="s">
        <v>65</v>
      </c>
      <c r="C1858" s="1" t="s">
        <v>37</v>
      </c>
      <c r="D1858" s="5" t="str">
        <f t="shared" si="226"/>
        <v>510</v>
      </c>
      <c r="E1858" s="1" t="s">
        <v>40</v>
      </c>
      <c r="F1858" s="1" t="s">
        <v>81</v>
      </c>
      <c r="I1858">
        <v>201410</v>
      </c>
      <c r="J1858" t="str">
        <f t="shared" si="227"/>
        <v>2014</v>
      </c>
      <c r="K1858" s="2">
        <v>159114</v>
      </c>
      <c r="L1858">
        <f t="shared" si="228"/>
        <v>0</v>
      </c>
      <c r="M1858" s="2">
        <f t="shared" si="229"/>
        <v>159114</v>
      </c>
      <c r="N1858">
        <f t="shared" si="230"/>
        <v>0</v>
      </c>
      <c r="O1858">
        <f t="shared" si="231"/>
        <v>159114</v>
      </c>
      <c r="P1858" s="2" t="str">
        <f t="shared" si="232"/>
        <v>5105622 - E W BROWN UNIT  22014</v>
      </c>
    </row>
    <row r="1859" spans="1:16" x14ac:dyDescent="0.25">
      <c r="A1859" s="1" t="s">
        <v>64</v>
      </c>
      <c r="B1859" s="1" t="s">
        <v>65</v>
      </c>
      <c r="C1859" s="1" t="s">
        <v>37</v>
      </c>
      <c r="D1859" s="5" t="str">
        <f t="shared" si="226"/>
        <v>510</v>
      </c>
      <c r="E1859" s="1" t="s">
        <v>40</v>
      </c>
      <c r="F1859" s="1" t="s">
        <v>81</v>
      </c>
      <c r="I1859">
        <v>201411</v>
      </c>
      <c r="J1859" t="str">
        <f t="shared" si="227"/>
        <v>2014</v>
      </c>
      <c r="K1859" s="2">
        <v>163160</v>
      </c>
      <c r="L1859">
        <f t="shared" si="228"/>
        <v>0</v>
      </c>
      <c r="M1859" s="2">
        <f t="shared" si="229"/>
        <v>163160</v>
      </c>
      <c r="N1859">
        <f t="shared" si="230"/>
        <v>0</v>
      </c>
      <c r="O1859">
        <f t="shared" si="231"/>
        <v>163160</v>
      </c>
      <c r="P1859" s="2" t="str">
        <f t="shared" si="232"/>
        <v>5105622 - E W BROWN UNIT  22014</v>
      </c>
    </row>
    <row r="1860" spans="1:16" x14ac:dyDescent="0.25">
      <c r="A1860" s="1" t="s">
        <v>64</v>
      </c>
      <c r="B1860" s="1" t="s">
        <v>65</v>
      </c>
      <c r="C1860" s="1" t="s">
        <v>37</v>
      </c>
      <c r="D1860" s="5" t="str">
        <f t="shared" si="226"/>
        <v>510</v>
      </c>
      <c r="E1860" s="1" t="s">
        <v>40</v>
      </c>
      <c r="F1860" s="1" t="s">
        <v>81</v>
      </c>
      <c r="I1860">
        <v>201412</v>
      </c>
      <c r="J1860" t="str">
        <f t="shared" si="227"/>
        <v>2014</v>
      </c>
      <c r="K1860" s="2">
        <v>-141962</v>
      </c>
      <c r="L1860">
        <f t="shared" si="228"/>
        <v>0</v>
      </c>
      <c r="M1860" s="2">
        <f t="shared" si="229"/>
        <v>-141962</v>
      </c>
      <c r="N1860">
        <f t="shared" si="230"/>
        <v>0</v>
      </c>
      <c r="O1860">
        <f t="shared" si="231"/>
        <v>-141962</v>
      </c>
      <c r="P1860" s="2" t="str">
        <f t="shared" si="232"/>
        <v>5105622 - E W BROWN UNIT  22014</v>
      </c>
    </row>
    <row r="1861" spans="1:16" x14ac:dyDescent="0.25">
      <c r="A1861" s="1" t="s">
        <v>64</v>
      </c>
      <c r="B1861" s="1" t="s">
        <v>65</v>
      </c>
      <c r="C1861" s="1" t="s">
        <v>37</v>
      </c>
      <c r="D1861" s="5" t="str">
        <f t="shared" si="226"/>
        <v>510</v>
      </c>
      <c r="E1861" s="1" t="s">
        <v>40</v>
      </c>
      <c r="F1861" s="1" t="s">
        <v>81</v>
      </c>
      <c r="I1861">
        <v>201501</v>
      </c>
      <c r="J1861" t="str">
        <f t="shared" si="227"/>
        <v>2015</v>
      </c>
      <c r="K1861" s="2">
        <v>-63228</v>
      </c>
      <c r="L1861">
        <f t="shared" si="228"/>
        <v>0</v>
      </c>
      <c r="M1861" s="2">
        <f t="shared" si="229"/>
        <v>-63228</v>
      </c>
      <c r="N1861">
        <f t="shared" si="230"/>
        <v>0</v>
      </c>
      <c r="O1861">
        <f t="shared" si="231"/>
        <v>-63228</v>
      </c>
      <c r="P1861" s="2" t="str">
        <f t="shared" si="232"/>
        <v>5105622 - E W BROWN UNIT  22015</v>
      </c>
    </row>
    <row r="1862" spans="1:16" x14ac:dyDescent="0.25">
      <c r="A1862" s="1" t="s">
        <v>64</v>
      </c>
      <c r="B1862" s="1" t="s">
        <v>65</v>
      </c>
      <c r="C1862" s="1" t="s">
        <v>37</v>
      </c>
      <c r="D1862" s="5" t="str">
        <f t="shared" si="226"/>
        <v>510</v>
      </c>
      <c r="E1862" s="1" t="s">
        <v>40</v>
      </c>
      <c r="F1862" s="1" t="s">
        <v>81</v>
      </c>
      <c r="I1862">
        <v>201502</v>
      </c>
      <c r="J1862" t="str">
        <f t="shared" si="227"/>
        <v>2015</v>
      </c>
      <c r="K1862" s="2">
        <v>-97416</v>
      </c>
      <c r="L1862">
        <f t="shared" si="228"/>
        <v>0</v>
      </c>
      <c r="M1862" s="2">
        <f t="shared" si="229"/>
        <v>-97416</v>
      </c>
      <c r="N1862">
        <f t="shared" si="230"/>
        <v>0</v>
      </c>
      <c r="O1862">
        <f t="shared" si="231"/>
        <v>-97416</v>
      </c>
      <c r="P1862" s="2" t="str">
        <f t="shared" si="232"/>
        <v>5105622 - E W BROWN UNIT  22015</v>
      </c>
    </row>
    <row r="1863" spans="1:16" x14ac:dyDescent="0.25">
      <c r="A1863" s="1" t="s">
        <v>64</v>
      </c>
      <c r="B1863" s="1" t="s">
        <v>65</v>
      </c>
      <c r="C1863" s="1" t="s">
        <v>37</v>
      </c>
      <c r="D1863" s="5" t="str">
        <f t="shared" si="226"/>
        <v>510</v>
      </c>
      <c r="E1863" s="1" t="s">
        <v>40</v>
      </c>
      <c r="F1863" s="1" t="s">
        <v>81</v>
      </c>
      <c r="I1863">
        <v>201503</v>
      </c>
      <c r="J1863" t="str">
        <f t="shared" si="227"/>
        <v>2015</v>
      </c>
      <c r="K1863" s="2">
        <v>496646</v>
      </c>
      <c r="L1863">
        <f t="shared" si="228"/>
        <v>0</v>
      </c>
      <c r="M1863" s="2">
        <f t="shared" si="229"/>
        <v>496646</v>
      </c>
      <c r="N1863">
        <f t="shared" si="230"/>
        <v>0</v>
      </c>
      <c r="O1863">
        <f t="shared" si="231"/>
        <v>496646</v>
      </c>
      <c r="P1863" s="2" t="str">
        <f t="shared" si="232"/>
        <v>5105622 - E W BROWN UNIT  22015</v>
      </c>
    </row>
    <row r="1864" spans="1:16" x14ac:dyDescent="0.25">
      <c r="A1864" s="1" t="s">
        <v>64</v>
      </c>
      <c r="B1864" s="1" t="s">
        <v>65</v>
      </c>
      <c r="C1864" s="1" t="s">
        <v>37</v>
      </c>
      <c r="D1864" s="5" t="str">
        <f t="shared" si="226"/>
        <v>510</v>
      </c>
      <c r="E1864" s="1" t="s">
        <v>40</v>
      </c>
      <c r="F1864" s="1" t="s">
        <v>81</v>
      </c>
      <c r="I1864">
        <v>201504</v>
      </c>
      <c r="J1864" t="str">
        <f t="shared" si="227"/>
        <v>2015</v>
      </c>
      <c r="K1864" s="2">
        <v>-198046</v>
      </c>
      <c r="L1864">
        <f t="shared" si="228"/>
        <v>0</v>
      </c>
      <c r="M1864" s="2">
        <f t="shared" si="229"/>
        <v>-198046</v>
      </c>
      <c r="N1864">
        <f t="shared" si="230"/>
        <v>0</v>
      </c>
      <c r="O1864">
        <f t="shared" si="231"/>
        <v>-198046</v>
      </c>
      <c r="P1864" s="2" t="str">
        <f t="shared" si="232"/>
        <v>5105622 - E W BROWN UNIT  22015</v>
      </c>
    </row>
    <row r="1865" spans="1:16" x14ac:dyDescent="0.25">
      <c r="A1865" s="1" t="s">
        <v>64</v>
      </c>
      <c r="B1865" s="1" t="s">
        <v>65</v>
      </c>
      <c r="C1865" s="1" t="s">
        <v>37</v>
      </c>
      <c r="D1865" s="5" t="str">
        <f t="shared" si="226"/>
        <v>510</v>
      </c>
      <c r="E1865" s="1" t="s">
        <v>40</v>
      </c>
      <c r="F1865" s="1" t="s">
        <v>81</v>
      </c>
      <c r="I1865">
        <v>201505</v>
      </c>
      <c r="J1865" t="str">
        <f t="shared" si="227"/>
        <v>2015</v>
      </c>
      <c r="K1865" s="2">
        <v>-142650.84</v>
      </c>
      <c r="L1865">
        <f t="shared" si="228"/>
        <v>0</v>
      </c>
      <c r="M1865" s="2">
        <f t="shared" si="229"/>
        <v>-142650.84</v>
      </c>
      <c r="N1865">
        <f t="shared" si="230"/>
        <v>0</v>
      </c>
      <c r="O1865">
        <f t="shared" si="231"/>
        <v>-142650.84</v>
      </c>
      <c r="P1865" s="2" t="str">
        <f t="shared" si="232"/>
        <v>5105622 - E W BROWN UNIT  22015</v>
      </c>
    </row>
    <row r="1866" spans="1:16" x14ac:dyDescent="0.25">
      <c r="A1866" s="1" t="s">
        <v>64</v>
      </c>
      <c r="B1866" s="1" t="s">
        <v>65</v>
      </c>
      <c r="C1866" s="1" t="s">
        <v>37</v>
      </c>
      <c r="D1866" s="5" t="str">
        <f t="shared" si="226"/>
        <v>510</v>
      </c>
      <c r="E1866" s="1" t="s">
        <v>40</v>
      </c>
      <c r="F1866" s="1" t="s">
        <v>81</v>
      </c>
      <c r="I1866">
        <v>201506</v>
      </c>
      <c r="J1866" t="str">
        <f t="shared" si="227"/>
        <v>2015</v>
      </c>
      <c r="K1866" s="2">
        <v>-181179.16</v>
      </c>
      <c r="L1866">
        <f t="shared" si="228"/>
        <v>0</v>
      </c>
      <c r="M1866" s="2">
        <f t="shared" si="229"/>
        <v>-181179.16</v>
      </c>
      <c r="N1866">
        <f t="shared" si="230"/>
        <v>0</v>
      </c>
      <c r="O1866">
        <f t="shared" si="231"/>
        <v>-181179.16</v>
      </c>
      <c r="P1866" s="2" t="str">
        <f t="shared" si="232"/>
        <v>5105622 - E W BROWN UNIT  22015</v>
      </c>
    </row>
    <row r="1867" spans="1:16" x14ac:dyDescent="0.25">
      <c r="A1867" s="1" t="s">
        <v>64</v>
      </c>
      <c r="B1867" s="1" t="s">
        <v>65</v>
      </c>
      <c r="C1867" s="1" t="s">
        <v>37</v>
      </c>
      <c r="D1867" s="5" t="str">
        <f t="shared" si="226"/>
        <v>510</v>
      </c>
      <c r="E1867" s="1" t="s">
        <v>40</v>
      </c>
      <c r="F1867" s="1" t="s">
        <v>81</v>
      </c>
      <c r="I1867">
        <v>201507</v>
      </c>
      <c r="J1867" t="str">
        <f t="shared" si="227"/>
        <v>2015</v>
      </c>
      <c r="K1867" s="2">
        <v>-1224</v>
      </c>
      <c r="L1867">
        <f t="shared" si="228"/>
        <v>0</v>
      </c>
      <c r="M1867" s="2">
        <f t="shared" si="229"/>
        <v>-1224</v>
      </c>
      <c r="N1867">
        <f t="shared" si="230"/>
        <v>0</v>
      </c>
      <c r="O1867">
        <f t="shared" si="231"/>
        <v>-1224</v>
      </c>
      <c r="P1867" s="2" t="str">
        <f t="shared" si="232"/>
        <v>5105622 - E W BROWN UNIT  22015</v>
      </c>
    </row>
    <row r="1868" spans="1:16" x14ac:dyDescent="0.25">
      <c r="A1868" s="1" t="s">
        <v>64</v>
      </c>
      <c r="B1868" s="1" t="s">
        <v>65</v>
      </c>
      <c r="C1868" s="1" t="s">
        <v>37</v>
      </c>
      <c r="D1868" s="5" t="str">
        <f t="shared" si="226"/>
        <v>510</v>
      </c>
      <c r="E1868" s="1" t="s">
        <v>40</v>
      </c>
      <c r="F1868" s="1" t="s">
        <v>81</v>
      </c>
      <c r="I1868">
        <v>201508</v>
      </c>
      <c r="J1868" t="str">
        <f t="shared" si="227"/>
        <v>2015</v>
      </c>
      <c r="K1868" s="2">
        <v>-6718</v>
      </c>
      <c r="L1868">
        <f t="shared" si="228"/>
        <v>0</v>
      </c>
      <c r="M1868" s="2">
        <f t="shared" si="229"/>
        <v>-6718</v>
      </c>
      <c r="N1868">
        <f t="shared" si="230"/>
        <v>0</v>
      </c>
      <c r="O1868">
        <f t="shared" si="231"/>
        <v>-6718</v>
      </c>
      <c r="P1868" s="2" t="str">
        <f t="shared" si="232"/>
        <v>5105622 - E W BROWN UNIT  22015</v>
      </c>
    </row>
    <row r="1869" spans="1:16" x14ac:dyDescent="0.25">
      <c r="A1869" s="1" t="s">
        <v>64</v>
      </c>
      <c r="B1869" s="1" t="s">
        <v>65</v>
      </c>
      <c r="C1869" s="1" t="s">
        <v>37</v>
      </c>
      <c r="D1869" s="5" t="str">
        <f t="shared" si="226"/>
        <v>510</v>
      </c>
      <c r="E1869" s="1" t="s">
        <v>40</v>
      </c>
      <c r="F1869" s="1" t="s">
        <v>81</v>
      </c>
      <c r="I1869">
        <v>201509</v>
      </c>
      <c r="J1869" t="str">
        <f t="shared" si="227"/>
        <v>2015</v>
      </c>
      <c r="K1869" s="2">
        <v>25384</v>
      </c>
      <c r="L1869">
        <f t="shared" si="228"/>
        <v>0</v>
      </c>
      <c r="M1869" s="2">
        <f t="shared" si="229"/>
        <v>25384</v>
      </c>
      <c r="N1869">
        <f t="shared" si="230"/>
        <v>0</v>
      </c>
      <c r="O1869">
        <f t="shared" si="231"/>
        <v>25384</v>
      </c>
      <c r="P1869" s="2" t="str">
        <f t="shared" si="232"/>
        <v>5105622 - E W BROWN UNIT  22015</v>
      </c>
    </row>
    <row r="1870" spans="1:16" x14ac:dyDescent="0.25">
      <c r="A1870" s="1" t="s">
        <v>64</v>
      </c>
      <c r="B1870" s="1" t="s">
        <v>65</v>
      </c>
      <c r="C1870" s="1" t="s">
        <v>37</v>
      </c>
      <c r="D1870" s="5" t="str">
        <f t="shared" si="226"/>
        <v>510</v>
      </c>
      <c r="E1870" s="1" t="s">
        <v>40</v>
      </c>
      <c r="F1870" s="1" t="s">
        <v>81</v>
      </c>
      <c r="I1870">
        <v>201510</v>
      </c>
      <c r="J1870" t="str">
        <f t="shared" si="227"/>
        <v>2015</v>
      </c>
      <c r="K1870" s="2">
        <v>197076</v>
      </c>
      <c r="L1870">
        <f t="shared" si="228"/>
        <v>0</v>
      </c>
      <c r="M1870" s="2">
        <f t="shared" si="229"/>
        <v>197076</v>
      </c>
      <c r="N1870">
        <f t="shared" si="230"/>
        <v>0</v>
      </c>
      <c r="O1870">
        <f t="shared" si="231"/>
        <v>197076</v>
      </c>
      <c r="P1870" s="2" t="str">
        <f t="shared" si="232"/>
        <v>5105622 - E W BROWN UNIT  22015</v>
      </c>
    </row>
    <row r="1871" spans="1:16" x14ac:dyDescent="0.25">
      <c r="A1871" s="1" t="s">
        <v>64</v>
      </c>
      <c r="B1871" s="1" t="s">
        <v>65</v>
      </c>
      <c r="C1871" s="1" t="s">
        <v>37</v>
      </c>
      <c r="D1871" s="5" t="str">
        <f t="shared" si="226"/>
        <v>510</v>
      </c>
      <c r="E1871" s="1" t="s">
        <v>40</v>
      </c>
      <c r="F1871" s="1" t="s">
        <v>81</v>
      </c>
      <c r="I1871">
        <v>201511</v>
      </c>
      <c r="J1871" t="str">
        <f t="shared" si="227"/>
        <v>2015</v>
      </c>
      <c r="K1871" s="2">
        <v>-121922</v>
      </c>
      <c r="L1871">
        <f t="shared" si="228"/>
        <v>0</v>
      </c>
      <c r="M1871" s="2">
        <f t="shared" si="229"/>
        <v>-121922</v>
      </c>
      <c r="N1871">
        <f t="shared" si="230"/>
        <v>0</v>
      </c>
      <c r="O1871">
        <f t="shared" si="231"/>
        <v>-121922</v>
      </c>
      <c r="P1871" s="2" t="str">
        <f t="shared" si="232"/>
        <v>5105622 - E W BROWN UNIT  22015</v>
      </c>
    </row>
    <row r="1872" spans="1:16" x14ac:dyDescent="0.25">
      <c r="A1872" s="1" t="s">
        <v>64</v>
      </c>
      <c r="B1872" s="1" t="s">
        <v>65</v>
      </c>
      <c r="C1872" s="1" t="s">
        <v>37</v>
      </c>
      <c r="D1872" s="5" t="str">
        <f t="shared" si="226"/>
        <v>510</v>
      </c>
      <c r="E1872" s="1" t="s">
        <v>40</v>
      </c>
      <c r="F1872" s="1" t="s">
        <v>81</v>
      </c>
      <c r="I1872">
        <v>201512</v>
      </c>
      <c r="J1872" t="str">
        <f t="shared" si="227"/>
        <v>2015</v>
      </c>
      <c r="K1872" s="2">
        <v>-102988</v>
      </c>
      <c r="L1872">
        <f t="shared" si="228"/>
        <v>0</v>
      </c>
      <c r="M1872" s="2">
        <f t="shared" si="229"/>
        <v>-102988</v>
      </c>
      <c r="N1872">
        <f t="shared" si="230"/>
        <v>0</v>
      </c>
      <c r="O1872">
        <f t="shared" si="231"/>
        <v>-102988</v>
      </c>
      <c r="P1872" s="2" t="str">
        <f t="shared" si="232"/>
        <v>5105622 - E W BROWN UNIT  22015</v>
      </c>
    </row>
    <row r="1873" spans="1:16" x14ac:dyDescent="0.25">
      <c r="A1873" s="1" t="s">
        <v>64</v>
      </c>
      <c r="B1873" s="1" t="s">
        <v>65</v>
      </c>
      <c r="C1873" s="1" t="s">
        <v>37</v>
      </c>
      <c r="D1873" s="5" t="str">
        <f t="shared" si="226"/>
        <v>510</v>
      </c>
      <c r="E1873" s="1" t="s">
        <v>40</v>
      </c>
      <c r="F1873" s="1" t="s">
        <v>81</v>
      </c>
      <c r="I1873">
        <v>201601</v>
      </c>
      <c r="J1873" t="str">
        <f t="shared" si="227"/>
        <v>2016</v>
      </c>
      <c r="K1873" s="2">
        <v>3.6</v>
      </c>
      <c r="L1873">
        <f t="shared" si="228"/>
        <v>0</v>
      </c>
      <c r="M1873" s="2">
        <f t="shared" si="229"/>
        <v>3.6</v>
      </c>
      <c r="N1873">
        <f t="shared" si="230"/>
        <v>0</v>
      </c>
      <c r="O1873">
        <f t="shared" si="231"/>
        <v>3.6</v>
      </c>
      <c r="P1873" s="2" t="str">
        <f t="shared" si="232"/>
        <v>5105622 - E W BROWN UNIT  22016</v>
      </c>
    </row>
    <row r="1874" spans="1:16" x14ac:dyDescent="0.25">
      <c r="A1874" s="1" t="s">
        <v>64</v>
      </c>
      <c r="B1874" s="1" t="s">
        <v>65</v>
      </c>
      <c r="C1874" s="1" t="s">
        <v>37</v>
      </c>
      <c r="D1874" s="5" t="str">
        <f t="shared" si="226"/>
        <v>510</v>
      </c>
      <c r="E1874" s="1" t="s">
        <v>40</v>
      </c>
      <c r="F1874" s="1" t="s">
        <v>81</v>
      </c>
      <c r="I1874">
        <v>201602</v>
      </c>
      <c r="J1874" t="str">
        <f t="shared" si="227"/>
        <v>2016</v>
      </c>
      <c r="K1874" s="2">
        <v>0</v>
      </c>
      <c r="L1874">
        <f t="shared" si="228"/>
        <v>0</v>
      </c>
      <c r="M1874" s="2">
        <f t="shared" si="229"/>
        <v>0</v>
      </c>
      <c r="N1874">
        <f t="shared" si="230"/>
        <v>0</v>
      </c>
      <c r="O1874">
        <f t="shared" si="231"/>
        <v>0</v>
      </c>
      <c r="P1874" s="2" t="str">
        <f t="shared" si="232"/>
        <v>5105622 - E W BROWN UNIT  22016</v>
      </c>
    </row>
    <row r="1875" spans="1:16" x14ac:dyDescent="0.25">
      <c r="A1875" s="1" t="s">
        <v>64</v>
      </c>
      <c r="B1875" s="1" t="s">
        <v>65</v>
      </c>
      <c r="C1875" s="1" t="s">
        <v>37</v>
      </c>
      <c r="D1875" s="5" t="str">
        <f t="shared" si="226"/>
        <v>510</v>
      </c>
      <c r="E1875" s="1" t="s">
        <v>40</v>
      </c>
      <c r="F1875" s="1" t="s">
        <v>81</v>
      </c>
      <c r="I1875">
        <v>201603</v>
      </c>
      <c r="J1875" t="str">
        <f t="shared" si="227"/>
        <v>2016</v>
      </c>
      <c r="K1875" s="2">
        <v>63160.56</v>
      </c>
      <c r="L1875">
        <f t="shared" si="228"/>
        <v>0</v>
      </c>
      <c r="M1875" s="2">
        <f t="shared" si="229"/>
        <v>63160.56</v>
      </c>
      <c r="N1875">
        <f t="shared" si="230"/>
        <v>0</v>
      </c>
      <c r="O1875">
        <f t="shared" si="231"/>
        <v>63160.56</v>
      </c>
      <c r="P1875" s="2" t="str">
        <f t="shared" si="232"/>
        <v>5105622 - E W BROWN UNIT  22016</v>
      </c>
    </row>
    <row r="1876" spans="1:16" x14ac:dyDescent="0.25">
      <c r="A1876" s="1" t="s">
        <v>64</v>
      </c>
      <c r="B1876" s="1" t="s">
        <v>65</v>
      </c>
      <c r="C1876" s="1" t="s">
        <v>37</v>
      </c>
      <c r="D1876" s="5" t="str">
        <f t="shared" si="226"/>
        <v>510</v>
      </c>
      <c r="E1876" s="1" t="s">
        <v>40</v>
      </c>
      <c r="F1876" s="1" t="s">
        <v>81</v>
      </c>
      <c r="I1876">
        <v>201604</v>
      </c>
      <c r="J1876" t="str">
        <f t="shared" si="227"/>
        <v>2016</v>
      </c>
      <c r="K1876" s="2">
        <v>213783.84</v>
      </c>
      <c r="L1876">
        <f t="shared" si="228"/>
        <v>0</v>
      </c>
      <c r="M1876" s="2">
        <f t="shared" si="229"/>
        <v>213783.84</v>
      </c>
      <c r="N1876">
        <f t="shared" si="230"/>
        <v>0</v>
      </c>
      <c r="O1876">
        <f t="shared" si="231"/>
        <v>213783.84</v>
      </c>
      <c r="P1876" s="2" t="str">
        <f t="shared" si="232"/>
        <v>5105622 - E W BROWN UNIT  22016</v>
      </c>
    </row>
    <row r="1877" spans="1:16" x14ac:dyDescent="0.25">
      <c r="A1877" s="1" t="s">
        <v>64</v>
      </c>
      <c r="B1877" s="1" t="s">
        <v>65</v>
      </c>
      <c r="C1877" s="1" t="s">
        <v>37</v>
      </c>
      <c r="D1877" s="5" t="str">
        <f t="shared" si="226"/>
        <v>510</v>
      </c>
      <c r="E1877" s="1" t="s">
        <v>40</v>
      </c>
      <c r="F1877" s="1" t="s">
        <v>81</v>
      </c>
      <c r="I1877">
        <v>201605</v>
      </c>
      <c r="J1877" t="str">
        <f t="shared" si="227"/>
        <v>2016</v>
      </c>
      <c r="K1877" s="2">
        <v>-87834.67</v>
      </c>
      <c r="L1877">
        <f t="shared" si="228"/>
        <v>0</v>
      </c>
      <c r="M1877" s="2">
        <f t="shared" si="229"/>
        <v>-87834.67</v>
      </c>
      <c r="N1877">
        <f t="shared" si="230"/>
        <v>0</v>
      </c>
      <c r="O1877">
        <f t="shared" si="231"/>
        <v>-87834.67</v>
      </c>
      <c r="P1877" s="2" t="str">
        <f t="shared" si="232"/>
        <v>5105622 - E W BROWN UNIT  22016</v>
      </c>
    </row>
    <row r="1878" spans="1:16" x14ac:dyDescent="0.25">
      <c r="A1878" s="1" t="s">
        <v>64</v>
      </c>
      <c r="B1878" s="1" t="s">
        <v>65</v>
      </c>
      <c r="C1878" s="1" t="s">
        <v>37</v>
      </c>
      <c r="D1878" s="5" t="str">
        <f t="shared" si="226"/>
        <v>510</v>
      </c>
      <c r="E1878" s="1" t="s">
        <v>40</v>
      </c>
      <c r="F1878" s="1" t="s">
        <v>81</v>
      </c>
      <c r="I1878">
        <v>201606</v>
      </c>
      <c r="J1878" t="str">
        <f t="shared" si="227"/>
        <v>2016</v>
      </c>
      <c r="K1878" s="2">
        <v>-15493.34</v>
      </c>
      <c r="L1878">
        <f t="shared" si="228"/>
        <v>0</v>
      </c>
      <c r="M1878" s="2">
        <f t="shared" si="229"/>
        <v>-15493.34</v>
      </c>
      <c r="N1878">
        <f t="shared" si="230"/>
        <v>0</v>
      </c>
      <c r="O1878">
        <f t="shared" si="231"/>
        <v>-15493.34</v>
      </c>
      <c r="P1878" s="2" t="str">
        <f t="shared" si="232"/>
        <v>5105622 - E W BROWN UNIT  22016</v>
      </c>
    </row>
    <row r="1879" spans="1:16" x14ac:dyDescent="0.25">
      <c r="A1879" s="1" t="s">
        <v>64</v>
      </c>
      <c r="B1879" s="1" t="s">
        <v>65</v>
      </c>
      <c r="C1879" s="1" t="s">
        <v>37</v>
      </c>
      <c r="D1879" s="5" t="str">
        <f t="shared" si="226"/>
        <v>510</v>
      </c>
      <c r="E1879" s="1" t="s">
        <v>40</v>
      </c>
      <c r="F1879" s="1" t="s">
        <v>81</v>
      </c>
      <c r="I1879">
        <v>201607</v>
      </c>
      <c r="J1879" t="str">
        <f t="shared" si="227"/>
        <v>2016</v>
      </c>
      <c r="K1879" s="2">
        <v>-126399.99</v>
      </c>
      <c r="L1879">
        <f t="shared" si="228"/>
        <v>0</v>
      </c>
      <c r="M1879" s="2">
        <f t="shared" si="229"/>
        <v>-126399.99</v>
      </c>
      <c r="N1879">
        <f t="shared" si="230"/>
        <v>0</v>
      </c>
      <c r="O1879">
        <f t="shared" si="231"/>
        <v>-126399.99</v>
      </c>
      <c r="P1879" s="2" t="str">
        <f t="shared" si="232"/>
        <v>5105622 - E W BROWN UNIT  22016</v>
      </c>
    </row>
    <row r="1880" spans="1:16" x14ac:dyDescent="0.25">
      <c r="A1880" s="1" t="s">
        <v>64</v>
      </c>
      <c r="B1880" s="1" t="s">
        <v>65</v>
      </c>
      <c r="C1880" s="1" t="s">
        <v>37</v>
      </c>
      <c r="D1880" s="5" t="str">
        <f t="shared" ref="D1880:D1923" si="233">LEFT(C1880,3)</f>
        <v>510</v>
      </c>
      <c r="E1880" s="1" t="s">
        <v>40</v>
      </c>
      <c r="F1880" s="1" t="s">
        <v>81</v>
      </c>
      <c r="I1880">
        <v>201608</v>
      </c>
      <c r="J1880" t="str">
        <f t="shared" ref="J1880:J1923" si="234">LEFT(I1880,4)</f>
        <v>2016</v>
      </c>
      <c r="K1880" s="2">
        <v>0</v>
      </c>
      <c r="L1880">
        <f t="shared" ref="L1880:L1923" si="235">IF(LEFT(E1880,4)="0311",(K1880*-0.25),IF(LEFT(E1880,4)="0321",(K1880*-0.25),0))</f>
        <v>0</v>
      </c>
      <c r="M1880" s="2">
        <f t="shared" ref="M1880:M1923" si="236">+K1880+L1880</f>
        <v>0</v>
      </c>
      <c r="N1880">
        <f t="shared" ref="N1880:N1923" si="237">IF(F1880="LGE",M1880,0)+IF(F1880="Joint",M1880*G1880,0)</f>
        <v>0</v>
      </c>
      <c r="O1880">
        <f t="shared" ref="O1880:O1923" si="238">IF(F1880="KU",M1880,0)+IF(F1880="Joint",M1880*H1880,0)</f>
        <v>0</v>
      </c>
      <c r="P1880" s="2" t="str">
        <f t="shared" ref="P1880:P1923" si="239">D1880&amp;E1880&amp;J1880</f>
        <v>5105622 - E W BROWN UNIT  22016</v>
      </c>
    </row>
    <row r="1881" spans="1:16" x14ac:dyDescent="0.25">
      <c r="A1881" s="1" t="s">
        <v>64</v>
      </c>
      <c r="B1881" s="1" t="s">
        <v>65</v>
      </c>
      <c r="C1881" s="1" t="s">
        <v>37</v>
      </c>
      <c r="D1881" s="5" t="str">
        <f t="shared" si="233"/>
        <v>510</v>
      </c>
      <c r="E1881" s="1" t="s">
        <v>40</v>
      </c>
      <c r="F1881" s="1" t="s">
        <v>81</v>
      </c>
      <c r="I1881">
        <v>201609</v>
      </c>
      <c r="J1881" t="str">
        <f t="shared" si="234"/>
        <v>2016</v>
      </c>
      <c r="K1881" s="2">
        <v>-43650.75</v>
      </c>
      <c r="L1881">
        <f t="shared" si="235"/>
        <v>0</v>
      </c>
      <c r="M1881" s="2">
        <f t="shared" si="236"/>
        <v>-43650.75</v>
      </c>
      <c r="N1881">
        <f t="shared" si="237"/>
        <v>0</v>
      </c>
      <c r="O1881">
        <f t="shared" si="238"/>
        <v>-43650.75</v>
      </c>
      <c r="P1881" s="2" t="str">
        <f t="shared" si="239"/>
        <v>5105622 - E W BROWN UNIT  22016</v>
      </c>
    </row>
    <row r="1882" spans="1:16" x14ac:dyDescent="0.25">
      <c r="A1882" s="1" t="s">
        <v>64</v>
      </c>
      <c r="B1882" s="1" t="s">
        <v>65</v>
      </c>
      <c r="C1882" s="1" t="s">
        <v>37</v>
      </c>
      <c r="D1882" s="5" t="str">
        <f t="shared" si="233"/>
        <v>510</v>
      </c>
      <c r="E1882" s="1" t="s">
        <v>40</v>
      </c>
      <c r="F1882" s="1" t="s">
        <v>81</v>
      </c>
      <c r="I1882">
        <v>201610</v>
      </c>
      <c r="J1882" t="str">
        <f t="shared" si="234"/>
        <v>2016</v>
      </c>
      <c r="K1882" s="2">
        <v>0</v>
      </c>
      <c r="L1882">
        <f t="shared" si="235"/>
        <v>0</v>
      </c>
      <c r="M1882" s="2">
        <f t="shared" si="236"/>
        <v>0</v>
      </c>
      <c r="N1882">
        <f t="shared" si="237"/>
        <v>0</v>
      </c>
      <c r="O1882">
        <f t="shared" si="238"/>
        <v>0</v>
      </c>
      <c r="P1882" s="2" t="str">
        <f t="shared" si="239"/>
        <v>5105622 - E W BROWN UNIT  22016</v>
      </c>
    </row>
    <row r="1883" spans="1:16" x14ac:dyDescent="0.25">
      <c r="A1883" s="1" t="s">
        <v>64</v>
      </c>
      <c r="B1883" s="1" t="s">
        <v>65</v>
      </c>
      <c r="C1883" s="1" t="s">
        <v>37</v>
      </c>
      <c r="D1883" s="5" t="str">
        <f t="shared" si="233"/>
        <v>510</v>
      </c>
      <c r="E1883" s="1" t="s">
        <v>40</v>
      </c>
      <c r="F1883" s="1" t="s">
        <v>81</v>
      </c>
      <c r="I1883">
        <v>201611</v>
      </c>
      <c r="J1883" t="str">
        <f t="shared" si="234"/>
        <v>2016</v>
      </c>
      <c r="K1883" s="2">
        <v>0</v>
      </c>
      <c r="L1883">
        <f t="shared" si="235"/>
        <v>0</v>
      </c>
      <c r="M1883" s="2">
        <f t="shared" si="236"/>
        <v>0</v>
      </c>
      <c r="N1883">
        <f t="shared" si="237"/>
        <v>0</v>
      </c>
      <c r="O1883">
        <f t="shared" si="238"/>
        <v>0</v>
      </c>
      <c r="P1883" s="2" t="str">
        <f t="shared" si="239"/>
        <v>5105622 - E W BROWN UNIT  22016</v>
      </c>
    </row>
    <row r="1884" spans="1:16" x14ac:dyDescent="0.25">
      <c r="A1884" s="1" t="s">
        <v>64</v>
      </c>
      <c r="B1884" s="1" t="s">
        <v>65</v>
      </c>
      <c r="C1884" s="1" t="s">
        <v>37</v>
      </c>
      <c r="D1884" s="5" t="str">
        <f t="shared" si="233"/>
        <v>510</v>
      </c>
      <c r="E1884" s="1" t="s">
        <v>40</v>
      </c>
      <c r="F1884" s="1" t="s">
        <v>81</v>
      </c>
      <c r="I1884">
        <v>201612</v>
      </c>
      <c r="J1884" t="str">
        <f t="shared" si="234"/>
        <v>2016</v>
      </c>
      <c r="K1884" s="2">
        <v>-12101.25</v>
      </c>
      <c r="L1884">
        <f t="shared" si="235"/>
        <v>0</v>
      </c>
      <c r="M1884" s="2">
        <f t="shared" si="236"/>
        <v>-12101.25</v>
      </c>
      <c r="N1884">
        <f t="shared" si="237"/>
        <v>0</v>
      </c>
      <c r="O1884">
        <f t="shared" si="238"/>
        <v>-12101.25</v>
      </c>
      <c r="P1884" s="2" t="str">
        <f t="shared" si="239"/>
        <v>5105622 - E W BROWN UNIT  22016</v>
      </c>
    </row>
    <row r="1885" spans="1:16" x14ac:dyDescent="0.25">
      <c r="A1885" s="1" t="s">
        <v>64</v>
      </c>
      <c r="B1885" s="1" t="s">
        <v>65</v>
      </c>
      <c r="C1885" s="1" t="s">
        <v>37</v>
      </c>
      <c r="D1885" s="5" t="str">
        <f t="shared" si="233"/>
        <v>510</v>
      </c>
      <c r="E1885" s="1" t="s">
        <v>41</v>
      </c>
      <c r="F1885" s="1" t="s">
        <v>81</v>
      </c>
      <c r="I1885">
        <v>201202</v>
      </c>
      <c r="J1885" t="str">
        <f t="shared" si="234"/>
        <v>2012</v>
      </c>
      <c r="K1885" s="2">
        <v>7416</v>
      </c>
      <c r="L1885">
        <f t="shared" si="235"/>
        <v>0</v>
      </c>
      <c r="M1885" s="2">
        <f t="shared" si="236"/>
        <v>7416</v>
      </c>
      <c r="N1885">
        <f t="shared" si="237"/>
        <v>0</v>
      </c>
      <c r="O1885">
        <f t="shared" si="238"/>
        <v>7416</v>
      </c>
      <c r="P1885" s="2" t="str">
        <f t="shared" si="239"/>
        <v>5105623 - E W BROWN UNIT  32012</v>
      </c>
    </row>
    <row r="1886" spans="1:16" x14ac:dyDescent="0.25">
      <c r="A1886" s="1" t="s">
        <v>64</v>
      </c>
      <c r="B1886" s="1" t="s">
        <v>65</v>
      </c>
      <c r="C1886" s="1" t="s">
        <v>37</v>
      </c>
      <c r="D1886" s="5" t="str">
        <f t="shared" si="233"/>
        <v>510</v>
      </c>
      <c r="E1886" s="1" t="s">
        <v>41</v>
      </c>
      <c r="F1886" s="1" t="s">
        <v>81</v>
      </c>
      <c r="I1886">
        <v>201203</v>
      </c>
      <c r="J1886" t="str">
        <f t="shared" si="234"/>
        <v>2012</v>
      </c>
      <c r="K1886" s="2">
        <v>54378</v>
      </c>
      <c r="L1886">
        <f t="shared" si="235"/>
        <v>0</v>
      </c>
      <c r="M1886" s="2">
        <f t="shared" si="236"/>
        <v>54378</v>
      </c>
      <c r="N1886">
        <f t="shared" si="237"/>
        <v>0</v>
      </c>
      <c r="O1886">
        <f t="shared" si="238"/>
        <v>54378</v>
      </c>
      <c r="P1886" s="2" t="str">
        <f t="shared" si="239"/>
        <v>5105623 - E W BROWN UNIT  32012</v>
      </c>
    </row>
    <row r="1887" spans="1:16" x14ac:dyDescent="0.25">
      <c r="A1887" s="1" t="s">
        <v>64</v>
      </c>
      <c r="B1887" s="1" t="s">
        <v>65</v>
      </c>
      <c r="C1887" s="1" t="s">
        <v>37</v>
      </c>
      <c r="D1887" s="5" t="str">
        <f t="shared" si="233"/>
        <v>510</v>
      </c>
      <c r="E1887" s="1" t="s">
        <v>41</v>
      </c>
      <c r="F1887" s="1" t="s">
        <v>81</v>
      </c>
      <c r="I1887">
        <v>201206</v>
      </c>
      <c r="J1887" t="str">
        <f t="shared" si="234"/>
        <v>2012</v>
      </c>
      <c r="K1887" s="2">
        <v>16933.37</v>
      </c>
      <c r="L1887">
        <f t="shared" si="235"/>
        <v>0</v>
      </c>
      <c r="M1887" s="2">
        <f t="shared" si="236"/>
        <v>16933.37</v>
      </c>
      <c r="N1887">
        <f t="shared" si="237"/>
        <v>0</v>
      </c>
      <c r="O1887">
        <f t="shared" si="238"/>
        <v>16933.37</v>
      </c>
      <c r="P1887" s="2" t="str">
        <f t="shared" si="239"/>
        <v>5105623 - E W BROWN UNIT  32012</v>
      </c>
    </row>
    <row r="1888" spans="1:16" x14ac:dyDescent="0.25">
      <c r="A1888" s="1" t="s">
        <v>64</v>
      </c>
      <c r="B1888" s="1" t="s">
        <v>65</v>
      </c>
      <c r="C1888" s="1" t="s">
        <v>37</v>
      </c>
      <c r="D1888" s="5" t="str">
        <f t="shared" si="233"/>
        <v>510</v>
      </c>
      <c r="E1888" s="1" t="s">
        <v>41</v>
      </c>
      <c r="F1888" s="1" t="s">
        <v>81</v>
      </c>
      <c r="I1888">
        <v>201210</v>
      </c>
      <c r="J1888" t="str">
        <f t="shared" si="234"/>
        <v>2012</v>
      </c>
      <c r="K1888" s="2">
        <v>123108.78</v>
      </c>
      <c r="L1888">
        <f t="shared" si="235"/>
        <v>0</v>
      </c>
      <c r="M1888" s="2">
        <f t="shared" si="236"/>
        <v>123108.78</v>
      </c>
      <c r="N1888">
        <f t="shared" si="237"/>
        <v>0</v>
      </c>
      <c r="O1888">
        <f t="shared" si="238"/>
        <v>123108.78</v>
      </c>
      <c r="P1888" s="2" t="str">
        <f t="shared" si="239"/>
        <v>5105623 - E W BROWN UNIT  32012</v>
      </c>
    </row>
    <row r="1889" spans="1:16" x14ac:dyDescent="0.25">
      <c r="A1889" s="1" t="s">
        <v>64</v>
      </c>
      <c r="B1889" s="1" t="s">
        <v>65</v>
      </c>
      <c r="C1889" s="1" t="s">
        <v>37</v>
      </c>
      <c r="D1889" s="5" t="str">
        <f t="shared" si="233"/>
        <v>510</v>
      </c>
      <c r="E1889" s="1" t="s">
        <v>41</v>
      </c>
      <c r="F1889" s="1" t="s">
        <v>81</v>
      </c>
      <c r="I1889">
        <v>201211</v>
      </c>
      <c r="J1889" t="str">
        <f t="shared" si="234"/>
        <v>2012</v>
      </c>
      <c r="K1889" s="2">
        <v>126495.95</v>
      </c>
      <c r="L1889">
        <f t="shared" si="235"/>
        <v>0</v>
      </c>
      <c r="M1889" s="2">
        <f t="shared" si="236"/>
        <v>126495.95</v>
      </c>
      <c r="N1889">
        <f t="shared" si="237"/>
        <v>0</v>
      </c>
      <c r="O1889">
        <f t="shared" si="238"/>
        <v>126495.95</v>
      </c>
      <c r="P1889" s="2" t="str">
        <f t="shared" si="239"/>
        <v>5105623 - E W BROWN UNIT  32012</v>
      </c>
    </row>
    <row r="1890" spans="1:16" x14ac:dyDescent="0.25">
      <c r="A1890" s="1" t="s">
        <v>64</v>
      </c>
      <c r="B1890" s="1" t="s">
        <v>65</v>
      </c>
      <c r="C1890" s="1" t="s">
        <v>37</v>
      </c>
      <c r="D1890" s="5" t="str">
        <f t="shared" si="233"/>
        <v>510</v>
      </c>
      <c r="E1890" s="1" t="s">
        <v>41</v>
      </c>
      <c r="F1890" s="1" t="s">
        <v>81</v>
      </c>
      <c r="I1890">
        <v>201212</v>
      </c>
      <c r="J1890" t="str">
        <f t="shared" si="234"/>
        <v>2012</v>
      </c>
      <c r="K1890" s="2">
        <v>204039.23</v>
      </c>
      <c r="L1890">
        <f t="shared" si="235"/>
        <v>0</v>
      </c>
      <c r="M1890" s="2">
        <f t="shared" si="236"/>
        <v>204039.23</v>
      </c>
      <c r="N1890">
        <f t="shared" si="237"/>
        <v>0</v>
      </c>
      <c r="O1890">
        <f t="shared" si="238"/>
        <v>204039.23</v>
      </c>
      <c r="P1890" s="2" t="str">
        <f t="shared" si="239"/>
        <v>5105623 - E W BROWN UNIT  32012</v>
      </c>
    </row>
    <row r="1891" spans="1:16" x14ac:dyDescent="0.25">
      <c r="A1891" s="1" t="s">
        <v>64</v>
      </c>
      <c r="B1891" s="1" t="s">
        <v>65</v>
      </c>
      <c r="C1891" s="1" t="s">
        <v>37</v>
      </c>
      <c r="D1891" s="5" t="str">
        <f t="shared" si="233"/>
        <v>510</v>
      </c>
      <c r="E1891" s="1" t="s">
        <v>41</v>
      </c>
      <c r="F1891" s="1" t="s">
        <v>81</v>
      </c>
      <c r="I1891">
        <v>201301</v>
      </c>
      <c r="J1891" t="str">
        <f t="shared" si="234"/>
        <v>2013</v>
      </c>
      <c r="K1891" s="2">
        <v>149964.20000000001</v>
      </c>
      <c r="L1891">
        <f t="shared" si="235"/>
        <v>0</v>
      </c>
      <c r="M1891" s="2">
        <f t="shared" si="236"/>
        <v>149964.20000000001</v>
      </c>
      <c r="N1891">
        <f t="shared" si="237"/>
        <v>0</v>
      </c>
      <c r="O1891">
        <f t="shared" si="238"/>
        <v>149964.20000000001</v>
      </c>
      <c r="P1891" s="2" t="str">
        <f t="shared" si="239"/>
        <v>5105623 - E W BROWN UNIT  32013</v>
      </c>
    </row>
    <row r="1892" spans="1:16" x14ac:dyDescent="0.25">
      <c r="A1892" s="1" t="s">
        <v>64</v>
      </c>
      <c r="B1892" s="1" t="s">
        <v>65</v>
      </c>
      <c r="C1892" s="1" t="s">
        <v>37</v>
      </c>
      <c r="D1892" s="5" t="str">
        <f t="shared" si="233"/>
        <v>510</v>
      </c>
      <c r="E1892" s="1" t="s">
        <v>41</v>
      </c>
      <c r="F1892" s="1" t="s">
        <v>81</v>
      </c>
      <c r="I1892">
        <v>201302</v>
      </c>
      <c r="J1892" t="str">
        <f t="shared" si="234"/>
        <v>2013</v>
      </c>
      <c r="K1892" s="2">
        <v>12500</v>
      </c>
      <c r="L1892">
        <f t="shared" si="235"/>
        <v>0</v>
      </c>
      <c r="M1892" s="2">
        <f t="shared" si="236"/>
        <v>12500</v>
      </c>
      <c r="N1892">
        <f t="shared" si="237"/>
        <v>0</v>
      </c>
      <c r="O1892">
        <f t="shared" si="238"/>
        <v>12500</v>
      </c>
      <c r="P1892" s="2" t="str">
        <f t="shared" si="239"/>
        <v>5105623 - E W BROWN UNIT  32013</v>
      </c>
    </row>
    <row r="1893" spans="1:16" x14ac:dyDescent="0.25">
      <c r="A1893" s="1" t="s">
        <v>64</v>
      </c>
      <c r="B1893" s="1" t="s">
        <v>65</v>
      </c>
      <c r="C1893" s="1" t="s">
        <v>37</v>
      </c>
      <c r="D1893" s="5" t="str">
        <f t="shared" si="233"/>
        <v>510</v>
      </c>
      <c r="E1893" s="1" t="s">
        <v>41</v>
      </c>
      <c r="F1893" s="1" t="s">
        <v>81</v>
      </c>
      <c r="I1893">
        <v>201604</v>
      </c>
      <c r="J1893" t="str">
        <f t="shared" si="234"/>
        <v>2016</v>
      </c>
      <c r="K1893" s="2">
        <v>3412.32</v>
      </c>
      <c r="L1893">
        <f t="shared" si="235"/>
        <v>0</v>
      </c>
      <c r="M1893" s="2">
        <f t="shared" si="236"/>
        <v>3412.32</v>
      </c>
      <c r="N1893">
        <f t="shared" si="237"/>
        <v>0</v>
      </c>
      <c r="O1893">
        <f t="shared" si="238"/>
        <v>3412.32</v>
      </c>
      <c r="P1893" s="2" t="str">
        <f t="shared" si="239"/>
        <v>5105623 - E W BROWN UNIT  32016</v>
      </c>
    </row>
    <row r="1894" spans="1:16" x14ac:dyDescent="0.25">
      <c r="A1894" s="1" t="s">
        <v>64</v>
      </c>
      <c r="B1894" s="1" t="s">
        <v>65</v>
      </c>
      <c r="C1894" s="1" t="s">
        <v>37</v>
      </c>
      <c r="D1894" s="5" t="str">
        <f t="shared" si="233"/>
        <v>510</v>
      </c>
      <c r="E1894" s="1" t="s">
        <v>41</v>
      </c>
      <c r="F1894" s="1" t="s">
        <v>81</v>
      </c>
      <c r="I1894">
        <v>201605</v>
      </c>
      <c r="J1894" t="str">
        <f t="shared" si="234"/>
        <v>2016</v>
      </c>
      <c r="K1894" s="2">
        <v>118679.98</v>
      </c>
      <c r="L1894">
        <f t="shared" si="235"/>
        <v>0</v>
      </c>
      <c r="M1894" s="2">
        <f t="shared" si="236"/>
        <v>118679.98</v>
      </c>
      <c r="N1894">
        <f t="shared" si="237"/>
        <v>0</v>
      </c>
      <c r="O1894">
        <f t="shared" si="238"/>
        <v>118679.98</v>
      </c>
      <c r="P1894" s="2" t="str">
        <f t="shared" si="239"/>
        <v>5105623 - E W BROWN UNIT  32016</v>
      </c>
    </row>
    <row r="1895" spans="1:16" x14ac:dyDescent="0.25">
      <c r="A1895" s="1" t="s">
        <v>64</v>
      </c>
      <c r="B1895" s="1" t="s">
        <v>65</v>
      </c>
      <c r="C1895" s="1" t="s">
        <v>37</v>
      </c>
      <c r="D1895" s="5" t="str">
        <f t="shared" si="233"/>
        <v>510</v>
      </c>
      <c r="E1895" s="1" t="s">
        <v>41</v>
      </c>
      <c r="F1895" s="1" t="s">
        <v>81</v>
      </c>
      <c r="I1895">
        <v>201606</v>
      </c>
      <c r="J1895" t="str">
        <f t="shared" si="234"/>
        <v>2016</v>
      </c>
      <c r="K1895" s="2">
        <v>13337.04</v>
      </c>
      <c r="L1895">
        <f t="shared" si="235"/>
        <v>0</v>
      </c>
      <c r="M1895" s="2">
        <f t="shared" si="236"/>
        <v>13337.04</v>
      </c>
      <c r="N1895">
        <f t="shared" si="237"/>
        <v>0</v>
      </c>
      <c r="O1895">
        <f t="shared" si="238"/>
        <v>13337.04</v>
      </c>
      <c r="P1895" s="2" t="str">
        <f t="shared" si="239"/>
        <v>5105623 - E W BROWN UNIT  32016</v>
      </c>
    </row>
    <row r="1896" spans="1:16" x14ac:dyDescent="0.25">
      <c r="A1896" s="1" t="s">
        <v>64</v>
      </c>
      <c r="B1896" s="1" t="s">
        <v>65</v>
      </c>
      <c r="C1896" s="1" t="s">
        <v>37</v>
      </c>
      <c r="D1896" s="5" t="str">
        <f t="shared" si="233"/>
        <v>510</v>
      </c>
      <c r="E1896" s="1" t="s">
        <v>41</v>
      </c>
      <c r="F1896" s="1" t="s">
        <v>81</v>
      </c>
      <c r="I1896">
        <v>201607</v>
      </c>
      <c r="J1896" t="str">
        <f t="shared" si="234"/>
        <v>2016</v>
      </c>
      <c r="K1896" s="2">
        <v>25000</v>
      </c>
      <c r="L1896">
        <f t="shared" si="235"/>
        <v>0</v>
      </c>
      <c r="M1896" s="2">
        <f t="shared" si="236"/>
        <v>25000</v>
      </c>
      <c r="N1896">
        <f t="shared" si="237"/>
        <v>0</v>
      </c>
      <c r="O1896">
        <f t="shared" si="238"/>
        <v>25000</v>
      </c>
      <c r="P1896" s="2" t="str">
        <f t="shared" si="239"/>
        <v>5105623 - E W BROWN UNIT  32016</v>
      </c>
    </row>
    <row r="1897" spans="1:16" x14ac:dyDescent="0.25">
      <c r="A1897" s="1" t="s">
        <v>64</v>
      </c>
      <c r="B1897" s="1" t="s">
        <v>65</v>
      </c>
      <c r="C1897" s="1" t="s">
        <v>37</v>
      </c>
      <c r="D1897" s="5" t="str">
        <f t="shared" si="233"/>
        <v>510</v>
      </c>
      <c r="E1897" s="1" t="s">
        <v>41</v>
      </c>
      <c r="F1897" s="1" t="s">
        <v>81</v>
      </c>
      <c r="I1897">
        <v>201608</v>
      </c>
      <c r="J1897" t="str">
        <f t="shared" si="234"/>
        <v>2016</v>
      </c>
      <c r="K1897" s="2">
        <v>0</v>
      </c>
      <c r="L1897">
        <f t="shared" si="235"/>
        <v>0</v>
      </c>
      <c r="M1897" s="2">
        <f t="shared" si="236"/>
        <v>0</v>
      </c>
      <c r="N1897">
        <f t="shared" si="237"/>
        <v>0</v>
      </c>
      <c r="O1897">
        <f t="shared" si="238"/>
        <v>0</v>
      </c>
      <c r="P1897" s="2" t="str">
        <f t="shared" si="239"/>
        <v>5105623 - E W BROWN UNIT  32016</v>
      </c>
    </row>
    <row r="1898" spans="1:16" x14ac:dyDescent="0.25">
      <c r="A1898" s="1" t="s">
        <v>64</v>
      </c>
      <c r="B1898" s="1" t="s">
        <v>65</v>
      </c>
      <c r="C1898" s="1" t="s">
        <v>37</v>
      </c>
      <c r="D1898" s="5" t="str">
        <f t="shared" si="233"/>
        <v>510</v>
      </c>
      <c r="E1898" s="1" t="s">
        <v>41</v>
      </c>
      <c r="F1898" s="1" t="s">
        <v>81</v>
      </c>
      <c r="I1898">
        <v>201609</v>
      </c>
      <c r="J1898" t="str">
        <f t="shared" si="234"/>
        <v>2016</v>
      </c>
      <c r="K1898" s="2">
        <v>97500</v>
      </c>
      <c r="L1898">
        <f t="shared" si="235"/>
        <v>0</v>
      </c>
      <c r="M1898" s="2">
        <f t="shared" si="236"/>
        <v>97500</v>
      </c>
      <c r="N1898">
        <f t="shared" si="237"/>
        <v>0</v>
      </c>
      <c r="O1898">
        <f t="shared" si="238"/>
        <v>97500</v>
      </c>
      <c r="P1898" s="2" t="str">
        <f t="shared" si="239"/>
        <v>5105623 - E W BROWN UNIT  32016</v>
      </c>
    </row>
    <row r="1899" spans="1:16" x14ac:dyDescent="0.25">
      <c r="A1899" s="1" t="s">
        <v>64</v>
      </c>
      <c r="B1899" s="1" t="s">
        <v>65</v>
      </c>
      <c r="C1899" s="1" t="s">
        <v>37</v>
      </c>
      <c r="D1899" s="5" t="str">
        <f t="shared" si="233"/>
        <v>510</v>
      </c>
      <c r="E1899" s="1" t="s">
        <v>56</v>
      </c>
      <c r="F1899" s="1" t="s">
        <v>81</v>
      </c>
      <c r="I1899">
        <v>201502</v>
      </c>
      <c r="J1899" t="str">
        <f t="shared" si="234"/>
        <v>2015</v>
      </c>
      <c r="K1899" s="2">
        <v>4694.21</v>
      </c>
      <c r="L1899">
        <f t="shared" si="235"/>
        <v>0</v>
      </c>
      <c r="M1899" s="2">
        <f t="shared" si="236"/>
        <v>4694.21</v>
      </c>
      <c r="N1899">
        <f t="shared" si="237"/>
        <v>0</v>
      </c>
      <c r="O1899">
        <f t="shared" si="238"/>
        <v>4694.21</v>
      </c>
      <c r="P1899" s="2" t="str">
        <f t="shared" si="239"/>
        <v>5105651 - GHENT UNIT 12015</v>
      </c>
    </row>
    <row r="1900" spans="1:16" x14ac:dyDescent="0.25">
      <c r="A1900" s="1" t="s">
        <v>64</v>
      </c>
      <c r="B1900" s="1" t="s">
        <v>65</v>
      </c>
      <c r="C1900" s="1" t="s">
        <v>37</v>
      </c>
      <c r="D1900" s="5" t="str">
        <f t="shared" si="233"/>
        <v>510</v>
      </c>
      <c r="E1900" s="1" t="s">
        <v>56</v>
      </c>
      <c r="F1900" s="1" t="s">
        <v>81</v>
      </c>
      <c r="I1900">
        <v>201503</v>
      </c>
      <c r="J1900" t="str">
        <f t="shared" si="234"/>
        <v>2015</v>
      </c>
      <c r="K1900" s="2">
        <v>25845.02</v>
      </c>
      <c r="L1900">
        <f t="shared" si="235"/>
        <v>0</v>
      </c>
      <c r="M1900" s="2">
        <f t="shared" si="236"/>
        <v>25845.02</v>
      </c>
      <c r="N1900">
        <f t="shared" si="237"/>
        <v>0</v>
      </c>
      <c r="O1900">
        <f t="shared" si="238"/>
        <v>25845.02</v>
      </c>
      <c r="P1900" s="2" t="str">
        <f t="shared" si="239"/>
        <v>5105651 - GHENT UNIT 12015</v>
      </c>
    </row>
    <row r="1901" spans="1:16" x14ac:dyDescent="0.25">
      <c r="A1901" s="1" t="s">
        <v>64</v>
      </c>
      <c r="B1901" s="1" t="s">
        <v>65</v>
      </c>
      <c r="C1901" s="1" t="s">
        <v>37</v>
      </c>
      <c r="D1901" s="5" t="str">
        <f t="shared" si="233"/>
        <v>510</v>
      </c>
      <c r="E1901" s="1" t="s">
        <v>56</v>
      </c>
      <c r="F1901" s="1" t="s">
        <v>81</v>
      </c>
      <c r="I1901">
        <v>201504</v>
      </c>
      <c r="J1901" t="str">
        <f t="shared" si="234"/>
        <v>2015</v>
      </c>
      <c r="K1901" s="2">
        <v>67847</v>
      </c>
      <c r="L1901">
        <f t="shared" si="235"/>
        <v>0</v>
      </c>
      <c r="M1901" s="2">
        <f t="shared" si="236"/>
        <v>67847</v>
      </c>
      <c r="N1901">
        <f t="shared" si="237"/>
        <v>0</v>
      </c>
      <c r="O1901">
        <f t="shared" si="238"/>
        <v>67847</v>
      </c>
      <c r="P1901" s="2" t="str">
        <f t="shared" si="239"/>
        <v>5105651 - GHENT UNIT 12015</v>
      </c>
    </row>
    <row r="1902" spans="1:16" x14ac:dyDescent="0.25">
      <c r="A1902" s="1" t="s">
        <v>64</v>
      </c>
      <c r="B1902" s="1" t="s">
        <v>65</v>
      </c>
      <c r="C1902" s="1" t="s">
        <v>37</v>
      </c>
      <c r="D1902" s="5" t="str">
        <f t="shared" si="233"/>
        <v>510</v>
      </c>
      <c r="E1902" s="1" t="s">
        <v>56</v>
      </c>
      <c r="F1902" s="1" t="s">
        <v>81</v>
      </c>
      <c r="I1902">
        <v>201505</v>
      </c>
      <c r="J1902" t="str">
        <f t="shared" si="234"/>
        <v>2015</v>
      </c>
      <c r="K1902" s="2">
        <v>619822.34</v>
      </c>
      <c r="L1902">
        <f t="shared" si="235"/>
        <v>0</v>
      </c>
      <c r="M1902" s="2">
        <f t="shared" si="236"/>
        <v>619822.34</v>
      </c>
      <c r="N1902">
        <f t="shared" si="237"/>
        <v>0</v>
      </c>
      <c r="O1902">
        <f t="shared" si="238"/>
        <v>619822.34</v>
      </c>
      <c r="P1902" s="2" t="str">
        <f t="shared" si="239"/>
        <v>5105651 - GHENT UNIT 12015</v>
      </c>
    </row>
    <row r="1903" spans="1:16" x14ac:dyDescent="0.25">
      <c r="A1903" s="1" t="s">
        <v>64</v>
      </c>
      <c r="B1903" s="1" t="s">
        <v>65</v>
      </c>
      <c r="C1903" s="1" t="s">
        <v>37</v>
      </c>
      <c r="D1903" s="5" t="str">
        <f t="shared" si="233"/>
        <v>510</v>
      </c>
      <c r="E1903" s="1" t="s">
        <v>56</v>
      </c>
      <c r="F1903" s="1" t="s">
        <v>81</v>
      </c>
      <c r="I1903">
        <v>201506</v>
      </c>
      <c r="J1903" t="str">
        <f t="shared" si="234"/>
        <v>2015</v>
      </c>
      <c r="K1903" s="2">
        <v>84821.79</v>
      </c>
      <c r="L1903">
        <f t="shared" si="235"/>
        <v>0</v>
      </c>
      <c r="M1903" s="2">
        <f t="shared" si="236"/>
        <v>84821.79</v>
      </c>
      <c r="N1903">
        <f t="shared" si="237"/>
        <v>0</v>
      </c>
      <c r="O1903">
        <f t="shared" si="238"/>
        <v>84821.79</v>
      </c>
      <c r="P1903" s="2" t="str">
        <f t="shared" si="239"/>
        <v>5105651 - GHENT UNIT 12015</v>
      </c>
    </row>
    <row r="1904" spans="1:16" x14ac:dyDescent="0.25">
      <c r="A1904" s="1" t="s">
        <v>64</v>
      </c>
      <c r="B1904" s="1" t="s">
        <v>65</v>
      </c>
      <c r="C1904" s="1" t="s">
        <v>37</v>
      </c>
      <c r="D1904" s="5" t="str">
        <f t="shared" si="233"/>
        <v>510</v>
      </c>
      <c r="E1904" s="1" t="s">
        <v>56</v>
      </c>
      <c r="F1904" s="1" t="s">
        <v>81</v>
      </c>
      <c r="I1904">
        <v>201507</v>
      </c>
      <c r="J1904" t="str">
        <f t="shared" si="234"/>
        <v>2015</v>
      </c>
      <c r="K1904" s="2">
        <v>1306.02</v>
      </c>
      <c r="L1904">
        <f t="shared" si="235"/>
        <v>0</v>
      </c>
      <c r="M1904" s="2">
        <f t="shared" si="236"/>
        <v>1306.02</v>
      </c>
      <c r="N1904">
        <f t="shared" si="237"/>
        <v>0</v>
      </c>
      <c r="O1904">
        <f t="shared" si="238"/>
        <v>1306.02</v>
      </c>
      <c r="P1904" s="2" t="str">
        <f t="shared" si="239"/>
        <v>5105651 - GHENT UNIT 12015</v>
      </c>
    </row>
    <row r="1905" spans="1:16" x14ac:dyDescent="0.25">
      <c r="A1905" s="1" t="s">
        <v>64</v>
      </c>
      <c r="B1905" s="1" t="s">
        <v>65</v>
      </c>
      <c r="C1905" s="1" t="s">
        <v>37</v>
      </c>
      <c r="D1905" s="5" t="str">
        <f t="shared" si="233"/>
        <v>510</v>
      </c>
      <c r="E1905" s="1" t="s">
        <v>56</v>
      </c>
      <c r="F1905" s="1" t="s">
        <v>81</v>
      </c>
      <c r="I1905">
        <v>201508</v>
      </c>
      <c r="J1905" t="str">
        <f t="shared" si="234"/>
        <v>2015</v>
      </c>
      <c r="K1905" s="2">
        <v>2197.4</v>
      </c>
      <c r="L1905">
        <f t="shared" si="235"/>
        <v>0</v>
      </c>
      <c r="M1905" s="2">
        <f t="shared" si="236"/>
        <v>2197.4</v>
      </c>
      <c r="N1905">
        <f t="shared" si="237"/>
        <v>0</v>
      </c>
      <c r="O1905">
        <f t="shared" si="238"/>
        <v>2197.4</v>
      </c>
      <c r="P1905" s="2" t="str">
        <f t="shared" si="239"/>
        <v>5105651 - GHENT UNIT 12015</v>
      </c>
    </row>
    <row r="1906" spans="1:16" x14ac:dyDescent="0.25">
      <c r="A1906" s="1" t="s">
        <v>64</v>
      </c>
      <c r="B1906" s="1" t="s">
        <v>65</v>
      </c>
      <c r="C1906" s="1" t="s">
        <v>37</v>
      </c>
      <c r="D1906" s="5" t="str">
        <f t="shared" si="233"/>
        <v>510</v>
      </c>
      <c r="E1906" s="1" t="s">
        <v>57</v>
      </c>
      <c r="F1906" s="1" t="s">
        <v>81</v>
      </c>
      <c r="I1906">
        <v>201205</v>
      </c>
      <c r="J1906" t="str">
        <f t="shared" si="234"/>
        <v>2012</v>
      </c>
      <c r="K1906" s="2">
        <v>48683.55</v>
      </c>
      <c r="L1906">
        <f t="shared" si="235"/>
        <v>0</v>
      </c>
      <c r="M1906" s="2">
        <f t="shared" si="236"/>
        <v>48683.55</v>
      </c>
      <c r="N1906">
        <f t="shared" si="237"/>
        <v>0</v>
      </c>
      <c r="O1906">
        <f t="shared" si="238"/>
        <v>48683.55</v>
      </c>
      <c r="P1906" s="2" t="str">
        <f t="shared" si="239"/>
        <v>5105652 - GHENT UNIT 22012</v>
      </c>
    </row>
    <row r="1907" spans="1:16" x14ac:dyDescent="0.25">
      <c r="A1907" s="1" t="s">
        <v>64</v>
      </c>
      <c r="B1907" s="1" t="s">
        <v>65</v>
      </c>
      <c r="C1907" s="1" t="s">
        <v>37</v>
      </c>
      <c r="D1907" s="5" t="str">
        <f t="shared" si="233"/>
        <v>510</v>
      </c>
      <c r="E1907" s="1" t="s">
        <v>57</v>
      </c>
      <c r="F1907" s="1" t="s">
        <v>81</v>
      </c>
      <c r="I1907">
        <v>201206</v>
      </c>
      <c r="J1907" t="str">
        <f t="shared" si="234"/>
        <v>2012</v>
      </c>
      <c r="K1907" s="2">
        <v>176635.5</v>
      </c>
      <c r="L1907">
        <f t="shared" si="235"/>
        <v>0</v>
      </c>
      <c r="M1907" s="2">
        <f t="shared" si="236"/>
        <v>176635.5</v>
      </c>
      <c r="N1907">
        <f t="shared" si="237"/>
        <v>0</v>
      </c>
      <c r="O1907">
        <f t="shared" si="238"/>
        <v>176635.5</v>
      </c>
      <c r="P1907" s="2" t="str">
        <f t="shared" si="239"/>
        <v>5105652 - GHENT UNIT 22012</v>
      </c>
    </row>
    <row r="1908" spans="1:16" x14ac:dyDescent="0.25">
      <c r="A1908" s="1" t="s">
        <v>64</v>
      </c>
      <c r="B1908" s="1" t="s">
        <v>65</v>
      </c>
      <c r="C1908" s="1" t="s">
        <v>37</v>
      </c>
      <c r="D1908" s="5" t="str">
        <f t="shared" si="233"/>
        <v>510</v>
      </c>
      <c r="E1908" s="1" t="s">
        <v>57</v>
      </c>
      <c r="F1908" s="1" t="s">
        <v>81</v>
      </c>
      <c r="I1908">
        <v>201207</v>
      </c>
      <c r="J1908" t="str">
        <f t="shared" si="234"/>
        <v>2012</v>
      </c>
      <c r="K1908" s="2">
        <v>41605.160000000003</v>
      </c>
      <c r="L1908">
        <f t="shared" si="235"/>
        <v>0</v>
      </c>
      <c r="M1908" s="2">
        <f t="shared" si="236"/>
        <v>41605.160000000003</v>
      </c>
      <c r="N1908">
        <f t="shared" si="237"/>
        <v>0</v>
      </c>
      <c r="O1908">
        <f t="shared" si="238"/>
        <v>41605.160000000003</v>
      </c>
      <c r="P1908" s="2" t="str">
        <f t="shared" si="239"/>
        <v>5105652 - GHENT UNIT 22012</v>
      </c>
    </row>
    <row r="1909" spans="1:16" x14ac:dyDescent="0.25">
      <c r="A1909" s="1" t="s">
        <v>64</v>
      </c>
      <c r="B1909" s="1" t="s">
        <v>65</v>
      </c>
      <c r="C1909" s="1" t="s">
        <v>37</v>
      </c>
      <c r="D1909" s="5" t="str">
        <f t="shared" si="233"/>
        <v>510</v>
      </c>
      <c r="E1909" s="1" t="s">
        <v>57</v>
      </c>
      <c r="F1909" s="1" t="s">
        <v>81</v>
      </c>
      <c r="I1909">
        <v>201212</v>
      </c>
      <c r="J1909" t="str">
        <f t="shared" si="234"/>
        <v>2012</v>
      </c>
      <c r="K1909" s="2">
        <v>25939.200000000001</v>
      </c>
      <c r="L1909">
        <f t="shared" si="235"/>
        <v>0</v>
      </c>
      <c r="M1909" s="2">
        <f t="shared" si="236"/>
        <v>25939.200000000001</v>
      </c>
      <c r="N1909">
        <f t="shared" si="237"/>
        <v>0</v>
      </c>
      <c r="O1909">
        <f t="shared" si="238"/>
        <v>25939.200000000001</v>
      </c>
      <c r="P1909" s="2" t="str">
        <f t="shared" si="239"/>
        <v>5105652 - GHENT UNIT 22012</v>
      </c>
    </row>
    <row r="1910" spans="1:16" x14ac:dyDescent="0.25">
      <c r="A1910" s="1" t="s">
        <v>64</v>
      </c>
      <c r="B1910" s="1" t="s">
        <v>65</v>
      </c>
      <c r="C1910" s="1" t="s">
        <v>37</v>
      </c>
      <c r="D1910" s="5" t="str">
        <f t="shared" si="233"/>
        <v>510</v>
      </c>
      <c r="E1910" s="1" t="s">
        <v>57</v>
      </c>
      <c r="F1910" s="1" t="s">
        <v>81</v>
      </c>
      <c r="I1910">
        <v>201302</v>
      </c>
      <c r="J1910" t="str">
        <f t="shared" si="234"/>
        <v>2013</v>
      </c>
      <c r="K1910" s="2">
        <v>17444</v>
      </c>
      <c r="L1910">
        <f t="shared" si="235"/>
        <v>0</v>
      </c>
      <c r="M1910" s="2">
        <f t="shared" si="236"/>
        <v>17444</v>
      </c>
      <c r="N1910">
        <f t="shared" si="237"/>
        <v>0</v>
      </c>
      <c r="O1910">
        <f t="shared" si="238"/>
        <v>17444</v>
      </c>
      <c r="P1910" s="2" t="str">
        <f t="shared" si="239"/>
        <v>5105652 - GHENT UNIT 22013</v>
      </c>
    </row>
    <row r="1911" spans="1:16" x14ac:dyDescent="0.25">
      <c r="A1911" s="1" t="s">
        <v>64</v>
      </c>
      <c r="B1911" s="1" t="s">
        <v>65</v>
      </c>
      <c r="C1911" s="1" t="s">
        <v>37</v>
      </c>
      <c r="D1911" s="5" t="str">
        <f t="shared" si="233"/>
        <v>510</v>
      </c>
      <c r="E1911" s="1" t="s">
        <v>57</v>
      </c>
      <c r="F1911" s="1" t="s">
        <v>81</v>
      </c>
      <c r="I1911">
        <v>201511</v>
      </c>
      <c r="J1911" t="str">
        <f t="shared" si="234"/>
        <v>2015</v>
      </c>
      <c r="K1911" s="2">
        <v>13264.02</v>
      </c>
      <c r="L1911">
        <f t="shared" si="235"/>
        <v>0</v>
      </c>
      <c r="M1911" s="2">
        <f t="shared" si="236"/>
        <v>13264.02</v>
      </c>
      <c r="N1911">
        <f t="shared" si="237"/>
        <v>0</v>
      </c>
      <c r="O1911">
        <f t="shared" si="238"/>
        <v>13264.02</v>
      </c>
      <c r="P1911" s="2" t="str">
        <f t="shared" si="239"/>
        <v>5105652 - GHENT UNIT 22015</v>
      </c>
    </row>
    <row r="1912" spans="1:16" x14ac:dyDescent="0.25">
      <c r="A1912" s="1" t="s">
        <v>64</v>
      </c>
      <c r="B1912" s="1" t="s">
        <v>65</v>
      </c>
      <c r="C1912" s="1" t="s">
        <v>37</v>
      </c>
      <c r="D1912" s="5" t="str">
        <f t="shared" si="233"/>
        <v>510</v>
      </c>
      <c r="E1912" s="1" t="s">
        <v>57</v>
      </c>
      <c r="F1912" s="1" t="s">
        <v>81</v>
      </c>
      <c r="I1912">
        <v>201512</v>
      </c>
      <c r="J1912" t="str">
        <f t="shared" si="234"/>
        <v>2015</v>
      </c>
      <c r="K1912" s="2">
        <v>298329.99</v>
      </c>
      <c r="L1912">
        <f t="shared" si="235"/>
        <v>0</v>
      </c>
      <c r="M1912" s="2">
        <f t="shared" si="236"/>
        <v>298329.99</v>
      </c>
      <c r="N1912">
        <f t="shared" si="237"/>
        <v>0</v>
      </c>
      <c r="O1912">
        <f t="shared" si="238"/>
        <v>298329.99</v>
      </c>
      <c r="P1912" s="2" t="str">
        <f t="shared" si="239"/>
        <v>5105652 - GHENT UNIT 22015</v>
      </c>
    </row>
    <row r="1913" spans="1:16" x14ac:dyDescent="0.25">
      <c r="A1913" s="1" t="s">
        <v>64</v>
      </c>
      <c r="B1913" s="1" t="s">
        <v>65</v>
      </c>
      <c r="C1913" s="1" t="s">
        <v>37</v>
      </c>
      <c r="D1913" s="5" t="str">
        <f t="shared" si="233"/>
        <v>510</v>
      </c>
      <c r="E1913" s="1" t="s">
        <v>57</v>
      </c>
      <c r="F1913" s="1" t="s">
        <v>81</v>
      </c>
      <c r="I1913">
        <v>201604</v>
      </c>
      <c r="J1913" t="str">
        <f t="shared" si="234"/>
        <v>2016</v>
      </c>
      <c r="K1913" s="2">
        <v>25132.6</v>
      </c>
      <c r="L1913">
        <f t="shared" si="235"/>
        <v>0</v>
      </c>
      <c r="M1913" s="2">
        <f t="shared" si="236"/>
        <v>25132.6</v>
      </c>
      <c r="N1913">
        <f t="shared" si="237"/>
        <v>0</v>
      </c>
      <c r="O1913">
        <f t="shared" si="238"/>
        <v>25132.6</v>
      </c>
      <c r="P1913" s="2" t="str">
        <f t="shared" si="239"/>
        <v>5105652 - GHENT UNIT 22016</v>
      </c>
    </row>
    <row r="1914" spans="1:16" x14ac:dyDescent="0.25">
      <c r="A1914" s="1" t="s">
        <v>64</v>
      </c>
      <c r="B1914" s="1" t="s">
        <v>65</v>
      </c>
      <c r="C1914" s="1" t="s">
        <v>37</v>
      </c>
      <c r="D1914" s="5" t="str">
        <f t="shared" si="233"/>
        <v>510</v>
      </c>
      <c r="E1914" s="1" t="s">
        <v>58</v>
      </c>
      <c r="F1914" s="1" t="s">
        <v>81</v>
      </c>
      <c r="I1914">
        <v>201405</v>
      </c>
      <c r="J1914" t="str">
        <f t="shared" si="234"/>
        <v>2014</v>
      </c>
      <c r="K1914" s="2">
        <v>33257.24</v>
      </c>
      <c r="L1914">
        <f t="shared" si="235"/>
        <v>0</v>
      </c>
      <c r="M1914" s="2">
        <f t="shared" si="236"/>
        <v>33257.24</v>
      </c>
      <c r="N1914">
        <f t="shared" si="237"/>
        <v>0</v>
      </c>
      <c r="O1914">
        <f t="shared" si="238"/>
        <v>33257.24</v>
      </c>
      <c r="P1914" s="2" t="str">
        <f t="shared" si="239"/>
        <v>5105653 - GHENT UNIT 32014</v>
      </c>
    </row>
    <row r="1915" spans="1:16" x14ac:dyDescent="0.25">
      <c r="A1915" s="1" t="s">
        <v>64</v>
      </c>
      <c r="B1915" s="1" t="s">
        <v>65</v>
      </c>
      <c r="C1915" s="1" t="s">
        <v>37</v>
      </c>
      <c r="D1915" s="5" t="str">
        <f t="shared" si="233"/>
        <v>510</v>
      </c>
      <c r="E1915" s="1" t="s">
        <v>58</v>
      </c>
      <c r="F1915" s="1" t="s">
        <v>81</v>
      </c>
      <c r="I1915">
        <v>201406</v>
      </c>
      <c r="J1915" t="str">
        <f t="shared" si="234"/>
        <v>2014</v>
      </c>
      <c r="K1915" s="2">
        <v>129544.91</v>
      </c>
      <c r="L1915">
        <f t="shared" si="235"/>
        <v>0</v>
      </c>
      <c r="M1915" s="2">
        <f t="shared" si="236"/>
        <v>129544.91</v>
      </c>
      <c r="N1915">
        <f t="shared" si="237"/>
        <v>0</v>
      </c>
      <c r="O1915">
        <f t="shared" si="238"/>
        <v>129544.91</v>
      </c>
      <c r="P1915" s="2" t="str">
        <f t="shared" si="239"/>
        <v>5105653 - GHENT UNIT 32014</v>
      </c>
    </row>
    <row r="1916" spans="1:16" x14ac:dyDescent="0.25">
      <c r="A1916" s="1" t="s">
        <v>64</v>
      </c>
      <c r="B1916" s="1" t="s">
        <v>65</v>
      </c>
      <c r="C1916" s="1" t="s">
        <v>37</v>
      </c>
      <c r="D1916" s="5" t="str">
        <f t="shared" si="233"/>
        <v>510</v>
      </c>
      <c r="E1916" s="1" t="s">
        <v>58</v>
      </c>
      <c r="F1916" s="1" t="s">
        <v>81</v>
      </c>
      <c r="I1916">
        <v>201409</v>
      </c>
      <c r="J1916" t="str">
        <f t="shared" si="234"/>
        <v>2014</v>
      </c>
      <c r="K1916" s="2">
        <v>163605</v>
      </c>
      <c r="L1916">
        <f t="shared" si="235"/>
        <v>0</v>
      </c>
      <c r="M1916" s="2">
        <f t="shared" si="236"/>
        <v>163605</v>
      </c>
      <c r="N1916">
        <f t="shared" si="237"/>
        <v>0</v>
      </c>
      <c r="O1916">
        <f t="shared" si="238"/>
        <v>163605</v>
      </c>
      <c r="P1916" s="2" t="str">
        <f t="shared" si="239"/>
        <v>5105653 - GHENT UNIT 32014</v>
      </c>
    </row>
    <row r="1917" spans="1:16" x14ac:dyDescent="0.25">
      <c r="A1917" s="1" t="s">
        <v>64</v>
      </c>
      <c r="B1917" s="1" t="s">
        <v>65</v>
      </c>
      <c r="C1917" s="1" t="s">
        <v>37</v>
      </c>
      <c r="D1917" s="5" t="str">
        <f t="shared" si="233"/>
        <v>510</v>
      </c>
      <c r="E1917" s="1" t="s">
        <v>59</v>
      </c>
      <c r="F1917" s="1" t="s">
        <v>81</v>
      </c>
      <c r="I1917">
        <v>201408</v>
      </c>
      <c r="J1917" t="str">
        <f t="shared" si="234"/>
        <v>2014</v>
      </c>
      <c r="K1917" s="2">
        <v>6785.84</v>
      </c>
      <c r="L1917">
        <f t="shared" si="235"/>
        <v>0</v>
      </c>
      <c r="M1917" s="2">
        <f t="shared" si="236"/>
        <v>6785.84</v>
      </c>
      <c r="N1917">
        <f t="shared" si="237"/>
        <v>0</v>
      </c>
      <c r="O1917">
        <f t="shared" si="238"/>
        <v>6785.84</v>
      </c>
      <c r="P1917" s="2" t="str">
        <f t="shared" si="239"/>
        <v>5105654 - GHENT UNIT 42014</v>
      </c>
    </row>
    <row r="1918" spans="1:16" x14ac:dyDescent="0.25">
      <c r="A1918" s="1" t="s">
        <v>64</v>
      </c>
      <c r="B1918" s="1" t="s">
        <v>65</v>
      </c>
      <c r="C1918" s="1" t="s">
        <v>37</v>
      </c>
      <c r="D1918" s="5" t="str">
        <f t="shared" si="233"/>
        <v>510</v>
      </c>
      <c r="E1918" s="1" t="s">
        <v>59</v>
      </c>
      <c r="F1918" s="1" t="s">
        <v>81</v>
      </c>
      <c r="I1918">
        <v>201410</v>
      </c>
      <c r="J1918" t="str">
        <f t="shared" si="234"/>
        <v>2014</v>
      </c>
      <c r="K1918" s="2">
        <v>22100</v>
      </c>
      <c r="L1918">
        <f t="shared" si="235"/>
        <v>0</v>
      </c>
      <c r="M1918" s="2">
        <f t="shared" si="236"/>
        <v>22100</v>
      </c>
      <c r="N1918">
        <f t="shared" si="237"/>
        <v>0</v>
      </c>
      <c r="O1918">
        <f t="shared" si="238"/>
        <v>22100</v>
      </c>
      <c r="P1918" s="2" t="str">
        <f t="shared" si="239"/>
        <v>5105654 - GHENT UNIT 42014</v>
      </c>
    </row>
    <row r="1919" spans="1:16" x14ac:dyDescent="0.25">
      <c r="A1919" s="1" t="s">
        <v>64</v>
      </c>
      <c r="B1919" s="1" t="s">
        <v>65</v>
      </c>
      <c r="C1919" s="1" t="s">
        <v>37</v>
      </c>
      <c r="D1919" s="5" t="str">
        <f t="shared" si="233"/>
        <v>510</v>
      </c>
      <c r="E1919" s="1" t="s">
        <v>59</v>
      </c>
      <c r="F1919" s="1" t="s">
        <v>81</v>
      </c>
      <c r="I1919">
        <v>201411</v>
      </c>
      <c r="J1919" t="str">
        <f t="shared" si="234"/>
        <v>2014</v>
      </c>
      <c r="K1919" s="2">
        <v>594318.46</v>
      </c>
      <c r="L1919">
        <f t="shared" si="235"/>
        <v>0</v>
      </c>
      <c r="M1919" s="2">
        <f t="shared" si="236"/>
        <v>594318.46</v>
      </c>
      <c r="N1919">
        <f t="shared" si="237"/>
        <v>0</v>
      </c>
      <c r="O1919">
        <f t="shared" si="238"/>
        <v>594318.46</v>
      </c>
      <c r="P1919" s="2" t="str">
        <f t="shared" si="239"/>
        <v>5105654 - GHENT UNIT 42014</v>
      </c>
    </row>
    <row r="1920" spans="1:16" x14ac:dyDescent="0.25">
      <c r="A1920" s="1" t="s">
        <v>64</v>
      </c>
      <c r="B1920" s="1" t="s">
        <v>65</v>
      </c>
      <c r="C1920" s="1" t="s">
        <v>37</v>
      </c>
      <c r="D1920" s="5" t="str">
        <f t="shared" si="233"/>
        <v>510</v>
      </c>
      <c r="E1920" s="1" t="s">
        <v>59</v>
      </c>
      <c r="F1920" s="1" t="s">
        <v>81</v>
      </c>
      <c r="I1920">
        <v>201412</v>
      </c>
      <c r="J1920" t="str">
        <f t="shared" si="234"/>
        <v>2014</v>
      </c>
      <c r="K1920" s="2">
        <v>191156.46</v>
      </c>
      <c r="L1920">
        <f t="shared" si="235"/>
        <v>0</v>
      </c>
      <c r="M1920" s="2">
        <f t="shared" si="236"/>
        <v>191156.46</v>
      </c>
      <c r="N1920">
        <f t="shared" si="237"/>
        <v>0</v>
      </c>
      <c r="O1920">
        <f t="shared" si="238"/>
        <v>191156.46</v>
      </c>
      <c r="P1920" s="2" t="str">
        <f t="shared" si="239"/>
        <v>5105654 - GHENT UNIT 42014</v>
      </c>
    </row>
    <row r="1921" spans="1:16" x14ac:dyDescent="0.25">
      <c r="A1921" s="1" t="s">
        <v>64</v>
      </c>
      <c r="B1921" s="1" t="s">
        <v>65</v>
      </c>
      <c r="C1921" s="1" t="s">
        <v>37</v>
      </c>
      <c r="D1921" s="5" t="str">
        <f t="shared" si="233"/>
        <v>510</v>
      </c>
      <c r="E1921" s="1" t="s">
        <v>59</v>
      </c>
      <c r="F1921" s="1" t="s">
        <v>81</v>
      </c>
      <c r="I1921">
        <v>201502</v>
      </c>
      <c r="J1921" t="str">
        <f t="shared" si="234"/>
        <v>2015</v>
      </c>
      <c r="K1921" s="2">
        <v>147598</v>
      </c>
      <c r="L1921">
        <f t="shared" si="235"/>
        <v>0</v>
      </c>
      <c r="M1921" s="2">
        <f t="shared" si="236"/>
        <v>147598</v>
      </c>
      <c r="N1921">
        <f t="shared" si="237"/>
        <v>0</v>
      </c>
      <c r="O1921">
        <f t="shared" si="238"/>
        <v>147598</v>
      </c>
      <c r="P1921" s="2" t="str">
        <f t="shared" si="239"/>
        <v>5105654 - GHENT UNIT 42015</v>
      </c>
    </row>
    <row r="1922" spans="1:16" x14ac:dyDescent="0.25">
      <c r="A1922" s="1" t="s">
        <v>64</v>
      </c>
      <c r="B1922" s="1" t="s">
        <v>65</v>
      </c>
      <c r="C1922" s="1" t="s">
        <v>11</v>
      </c>
      <c r="D1922" s="5" t="str">
        <f t="shared" si="233"/>
        <v>512</v>
      </c>
      <c r="E1922" s="1" t="s">
        <v>57</v>
      </c>
      <c r="F1922" s="1" t="s">
        <v>81</v>
      </c>
      <c r="I1922">
        <v>201204</v>
      </c>
      <c r="J1922" t="str">
        <f t="shared" si="234"/>
        <v>2012</v>
      </c>
      <c r="K1922" s="2">
        <v>848.82</v>
      </c>
      <c r="L1922">
        <f t="shared" si="235"/>
        <v>0</v>
      </c>
      <c r="M1922" s="2">
        <f t="shared" si="236"/>
        <v>848.82</v>
      </c>
      <c r="N1922">
        <f t="shared" si="237"/>
        <v>0</v>
      </c>
      <c r="O1922">
        <f t="shared" si="238"/>
        <v>848.82</v>
      </c>
      <c r="P1922" s="2" t="str">
        <f t="shared" si="239"/>
        <v>5125652 - GHENT UNIT 22012</v>
      </c>
    </row>
    <row r="1923" spans="1:16" x14ac:dyDescent="0.25">
      <c r="A1923" s="1" t="s">
        <v>64</v>
      </c>
      <c r="B1923" s="1" t="s">
        <v>65</v>
      </c>
      <c r="C1923" s="1" t="s">
        <v>11</v>
      </c>
      <c r="D1923" s="5" t="str">
        <f t="shared" si="233"/>
        <v>512</v>
      </c>
      <c r="E1923" s="1" t="s">
        <v>57</v>
      </c>
      <c r="F1923" s="1" t="s">
        <v>81</v>
      </c>
      <c r="I1923">
        <v>201205</v>
      </c>
      <c r="J1923" t="str">
        <f t="shared" si="234"/>
        <v>2012</v>
      </c>
      <c r="K1923" s="2">
        <v>7214.36</v>
      </c>
      <c r="L1923">
        <f t="shared" si="235"/>
        <v>0</v>
      </c>
      <c r="M1923" s="2">
        <f t="shared" si="236"/>
        <v>7214.36</v>
      </c>
      <c r="N1923">
        <f t="shared" si="237"/>
        <v>0</v>
      </c>
      <c r="O1923">
        <f t="shared" si="238"/>
        <v>7214.36</v>
      </c>
      <c r="P1923" s="2" t="str">
        <f t="shared" si="239"/>
        <v>5125652 - GHENT UNIT 22012</v>
      </c>
    </row>
    <row r="1924" spans="1:16" s="8" customFormat="1" x14ac:dyDescent="0.25">
      <c r="A1924" s="6" t="s">
        <v>5</v>
      </c>
      <c r="B1924" s="6" t="s">
        <v>26</v>
      </c>
      <c r="C1924" s="6" t="s">
        <v>9</v>
      </c>
      <c r="D1924" s="7" t="s">
        <v>69</v>
      </c>
      <c r="E1924" s="6" t="s">
        <v>27</v>
      </c>
      <c r="F1924" s="1" t="s">
        <v>82</v>
      </c>
      <c r="G1924" s="1" t="s">
        <v>89</v>
      </c>
      <c r="H1924" s="1" t="s">
        <v>90</v>
      </c>
      <c r="I1924" s="8">
        <v>201202</v>
      </c>
      <c r="J1924" s="8" t="s">
        <v>70</v>
      </c>
      <c r="K1924" s="9">
        <v>874.19399999999996</v>
      </c>
      <c r="L1924">
        <f t="shared" ref="L1924:L1936" si="240">IF(LEFT(E1924,4)="0311",(K1924*-0.25),IF(LEFT(E1924,4)="0321",(K1924*-0.25),0))</f>
        <v>-218.54849999999999</v>
      </c>
      <c r="M1924" s="2">
        <f t="shared" ref="M1924:M1936" si="241">+K1924+L1924</f>
        <v>655.64549999999997</v>
      </c>
      <c r="N1924">
        <f t="shared" ref="N1924:N1936" si="242">IF(F1924="LGE",M1924,0)+IF(F1924="Joint",M1924*G1924,0)</f>
        <v>124.57264499999999</v>
      </c>
      <c r="O1924">
        <f t="shared" ref="O1924:O1936" si="243">IF(F1924="KU",M1924,0)+IF(F1924="Joint",M1924*H1924,0)</f>
        <v>531.072855</v>
      </c>
      <c r="P1924" s="2" t="str">
        <f t="shared" ref="P1924:P1936" si="244">D1924&amp;E1924&amp;J1924</f>
        <v>5120321 - TRIMBLE COUNTY 2 - GENERATION2012</v>
      </c>
    </row>
    <row r="1925" spans="1:16" s="8" customFormat="1" x14ac:dyDescent="0.25">
      <c r="A1925" s="6" t="s">
        <v>5</v>
      </c>
      <c r="B1925" s="6" t="s">
        <v>26</v>
      </c>
      <c r="C1925" s="6" t="s">
        <v>9</v>
      </c>
      <c r="D1925" s="7" t="s">
        <v>69</v>
      </c>
      <c r="E1925" s="6" t="s">
        <v>27</v>
      </c>
      <c r="F1925" s="1" t="s">
        <v>82</v>
      </c>
      <c r="G1925" s="1" t="s">
        <v>89</v>
      </c>
      <c r="H1925" s="1" t="s">
        <v>90</v>
      </c>
      <c r="I1925" s="8">
        <v>201203</v>
      </c>
      <c r="J1925" s="8" t="s">
        <v>70</v>
      </c>
      <c r="K1925" s="9">
        <v>665.85</v>
      </c>
      <c r="L1925">
        <f t="shared" si="240"/>
        <v>-166.46250000000001</v>
      </c>
      <c r="M1925" s="2">
        <f t="shared" si="241"/>
        <v>499.38750000000005</v>
      </c>
      <c r="N1925">
        <f t="shared" si="242"/>
        <v>94.883625000000009</v>
      </c>
      <c r="O1925">
        <f t="shared" si="243"/>
        <v>404.50387500000005</v>
      </c>
      <c r="P1925" s="2" t="str">
        <f t="shared" si="244"/>
        <v>5120321 - TRIMBLE COUNTY 2 - GENERATION2012</v>
      </c>
    </row>
    <row r="1926" spans="1:16" s="8" customFormat="1" x14ac:dyDescent="0.25">
      <c r="A1926" s="6" t="s">
        <v>5</v>
      </c>
      <c r="B1926" s="6" t="s">
        <v>26</v>
      </c>
      <c r="C1926" s="6" t="s">
        <v>9</v>
      </c>
      <c r="D1926" s="7" t="s">
        <v>69</v>
      </c>
      <c r="E1926" s="6" t="s">
        <v>27</v>
      </c>
      <c r="F1926" s="1" t="s">
        <v>82</v>
      </c>
      <c r="G1926" s="1" t="s">
        <v>89</v>
      </c>
      <c r="H1926" s="1" t="s">
        <v>90</v>
      </c>
      <c r="I1926" s="8">
        <v>201604</v>
      </c>
      <c r="J1926" s="8" t="s">
        <v>71</v>
      </c>
      <c r="K1926" s="9">
        <v>285.38399999999996</v>
      </c>
      <c r="L1926">
        <f t="shared" si="240"/>
        <v>-71.345999999999989</v>
      </c>
      <c r="M1926" s="2">
        <f t="shared" si="241"/>
        <v>214.03799999999995</v>
      </c>
      <c r="N1926">
        <f t="shared" si="242"/>
        <v>40.667219999999993</v>
      </c>
      <c r="O1926">
        <f t="shared" si="243"/>
        <v>173.37077999999997</v>
      </c>
      <c r="P1926" s="2" t="str">
        <f t="shared" si="244"/>
        <v>5120321 - TRIMBLE COUNTY 2 - GENERATION2016</v>
      </c>
    </row>
    <row r="1927" spans="1:16" s="8" customFormat="1" x14ac:dyDescent="0.25">
      <c r="A1927" s="6" t="s">
        <v>5</v>
      </c>
      <c r="B1927" s="6" t="s">
        <v>26</v>
      </c>
      <c r="C1927" s="6" t="s">
        <v>9</v>
      </c>
      <c r="D1927" s="7" t="s">
        <v>69</v>
      </c>
      <c r="E1927" s="6" t="s">
        <v>27</v>
      </c>
      <c r="F1927" s="1" t="s">
        <v>82</v>
      </c>
      <c r="G1927" s="1" t="s">
        <v>89</v>
      </c>
      <c r="H1927" s="1" t="s">
        <v>90</v>
      </c>
      <c r="I1927" s="8">
        <v>201607</v>
      </c>
      <c r="J1927" s="8" t="s">
        <v>71</v>
      </c>
      <c r="K1927" s="9">
        <v>388.37999999999994</v>
      </c>
      <c r="L1927">
        <f t="shared" si="240"/>
        <v>-97.094999999999985</v>
      </c>
      <c r="M1927" s="2">
        <f t="shared" si="241"/>
        <v>291.28499999999997</v>
      </c>
      <c r="N1927">
        <f t="shared" si="242"/>
        <v>55.344149999999992</v>
      </c>
      <c r="O1927">
        <f t="shared" si="243"/>
        <v>235.94084999999998</v>
      </c>
      <c r="P1927" s="2" t="str">
        <f t="shared" si="244"/>
        <v>5120321 - TRIMBLE COUNTY 2 - GENERATION2016</v>
      </c>
    </row>
    <row r="1928" spans="1:16" s="8" customFormat="1" x14ac:dyDescent="0.25">
      <c r="A1928" s="6" t="s">
        <v>5</v>
      </c>
      <c r="B1928" s="6" t="s">
        <v>26</v>
      </c>
      <c r="C1928" s="6" t="s">
        <v>11</v>
      </c>
      <c r="D1928" s="7" t="s">
        <v>69</v>
      </c>
      <c r="E1928" s="6" t="s">
        <v>27</v>
      </c>
      <c r="F1928" s="1" t="s">
        <v>82</v>
      </c>
      <c r="G1928" s="1" t="s">
        <v>89</v>
      </c>
      <c r="H1928" s="1" t="s">
        <v>90</v>
      </c>
      <c r="I1928" s="8">
        <v>201203</v>
      </c>
      <c r="J1928" s="8" t="s">
        <v>70</v>
      </c>
      <c r="K1928" s="9">
        <v>100.69199999999999</v>
      </c>
      <c r="L1928">
        <f t="shared" si="240"/>
        <v>-25.172999999999998</v>
      </c>
      <c r="M1928" s="2">
        <f t="shared" si="241"/>
        <v>75.518999999999991</v>
      </c>
      <c r="N1928">
        <f t="shared" si="242"/>
        <v>14.348609999999999</v>
      </c>
      <c r="O1928">
        <f t="shared" si="243"/>
        <v>61.170389999999998</v>
      </c>
      <c r="P1928" s="2" t="str">
        <f t="shared" si="244"/>
        <v>5120321 - TRIMBLE COUNTY 2 - GENERATION2012</v>
      </c>
    </row>
    <row r="1929" spans="1:16" s="8" customFormat="1" x14ac:dyDescent="0.25">
      <c r="A1929" s="6" t="s">
        <v>5</v>
      </c>
      <c r="B1929" s="6" t="s">
        <v>26</v>
      </c>
      <c r="C1929" s="6" t="s">
        <v>11</v>
      </c>
      <c r="D1929" s="7" t="s">
        <v>69</v>
      </c>
      <c r="E1929" s="6" t="s">
        <v>27</v>
      </c>
      <c r="F1929" s="1" t="s">
        <v>82</v>
      </c>
      <c r="G1929" s="1" t="s">
        <v>89</v>
      </c>
      <c r="H1929" s="1" t="s">
        <v>90</v>
      </c>
      <c r="I1929" s="8">
        <v>201204</v>
      </c>
      <c r="J1929" s="8" t="s">
        <v>70</v>
      </c>
      <c r="K1929" s="9">
        <v>8281.1579999999994</v>
      </c>
      <c r="L1929">
        <f t="shared" si="240"/>
        <v>-2070.2894999999999</v>
      </c>
      <c r="M1929" s="2">
        <f t="shared" si="241"/>
        <v>6210.8684999999996</v>
      </c>
      <c r="N1929">
        <f t="shared" si="242"/>
        <v>1180.0650149999999</v>
      </c>
      <c r="O1929">
        <f t="shared" si="243"/>
        <v>5030.8034850000004</v>
      </c>
      <c r="P1929" s="2" t="str">
        <f t="shared" si="244"/>
        <v>5120321 - TRIMBLE COUNTY 2 - GENERATION2012</v>
      </c>
    </row>
    <row r="1930" spans="1:16" s="8" customFormat="1" x14ac:dyDescent="0.25">
      <c r="A1930" s="6" t="s">
        <v>5</v>
      </c>
      <c r="B1930" s="6" t="s">
        <v>26</v>
      </c>
      <c r="C1930" s="6" t="s">
        <v>11</v>
      </c>
      <c r="D1930" s="7" t="s">
        <v>69</v>
      </c>
      <c r="E1930" s="6" t="s">
        <v>27</v>
      </c>
      <c r="F1930" s="1" t="s">
        <v>82</v>
      </c>
      <c r="G1930" s="1" t="s">
        <v>89</v>
      </c>
      <c r="H1930" s="1" t="s">
        <v>90</v>
      </c>
      <c r="I1930" s="8">
        <v>201205</v>
      </c>
      <c r="J1930" s="8" t="s">
        <v>70</v>
      </c>
      <c r="K1930" s="9">
        <v>3090.7080000000001</v>
      </c>
      <c r="L1930">
        <f t="shared" si="240"/>
        <v>-772.67700000000002</v>
      </c>
      <c r="M1930" s="2">
        <f t="shared" si="241"/>
        <v>2318.0309999999999</v>
      </c>
      <c r="N1930">
        <f t="shared" si="242"/>
        <v>440.42588999999998</v>
      </c>
      <c r="O1930">
        <f t="shared" si="243"/>
        <v>1877.6051100000002</v>
      </c>
      <c r="P1930" s="2" t="str">
        <f t="shared" si="244"/>
        <v>5120321 - TRIMBLE COUNTY 2 - GENERATION2012</v>
      </c>
    </row>
    <row r="1931" spans="1:16" s="8" customFormat="1" x14ac:dyDescent="0.25">
      <c r="A1931" s="6" t="s">
        <v>5</v>
      </c>
      <c r="B1931" s="6" t="s">
        <v>26</v>
      </c>
      <c r="C1931" s="6" t="s">
        <v>11</v>
      </c>
      <c r="D1931" s="7" t="s">
        <v>69</v>
      </c>
      <c r="E1931" s="6" t="s">
        <v>27</v>
      </c>
      <c r="F1931" s="1" t="s">
        <v>82</v>
      </c>
      <c r="G1931" s="1" t="s">
        <v>89</v>
      </c>
      <c r="H1931" s="1" t="s">
        <v>90</v>
      </c>
      <c r="I1931" s="8">
        <v>201206</v>
      </c>
      <c r="J1931" s="8" t="s">
        <v>70</v>
      </c>
      <c r="K1931" s="9">
        <v>2147.0279999999998</v>
      </c>
      <c r="L1931">
        <f t="shared" si="240"/>
        <v>-536.75699999999995</v>
      </c>
      <c r="M1931" s="2">
        <f t="shared" si="241"/>
        <v>1610.2709999999997</v>
      </c>
      <c r="N1931">
        <f t="shared" si="242"/>
        <v>305.95148999999998</v>
      </c>
      <c r="O1931">
        <f t="shared" si="243"/>
        <v>1304.3195099999998</v>
      </c>
      <c r="P1931" s="2" t="str">
        <f t="shared" si="244"/>
        <v>5120321 - TRIMBLE COUNTY 2 - GENERATION2012</v>
      </c>
    </row>
    <row r="1932" spans="1:16" s="8" customFormat="1" x14ac:dyDescent="0.25">
      <c r="A1932" s="6" t="s">
        <v>5</v>
      </c>
      <c r="B1932" s="6" t="s">
        <v>26</v>
      </c>
      <c r="C1932" s="6" t="s">
        <v>11</v>
      </c>
      <c r="D1932" s="7" t="s">
        <v>69</v>
      </c>
      <c r="E1932" s="6" t="s">
        <v>27</v>
      </c>
      <c r="F1932" s="1" t="s">
        <v>82</v>
      </c>
      <c r="G1932" s="1" t="s">
        <v>89</v>
      </c>
      <c r="H1932" s="1" t="s">
        <v>90</v>
      </c>
      <c r="I1932" s="8">
        <v>201208</v>
      </c>
      <c r="J1932" s="8" t="s">
        <v>70</v>
      </c>
      <c r="K1932" s="9">
        <v>-1137.336</v>
      </c>
      <c r="L1932">
        <f t="shared" si="240"/>
        <v>284.334</v>
      </c>
      <c r="M1932" s="2">
        <f t="shared" si="241"/>
        <v>-853.00199999999995</v>
      </c>
      <c r="N1932">
        <f t="shared" si="242"/>
        <v>-162.07038</v>
      </c>
      <c r="O1932">
        <f t="shared" si="243"/>
        <v>-690.93161999999995</v>
      </c>
      <c r="P1932" s="2" t="str">
        <f t="shared" si="244"/>
        <v>5120321 - TRIMBLE COUNTY 2 - GENERATION2012</v>
      </c>
    </row>
    <row r="1933" spans="1:16" s="8" customFormat="1" x14ac:dyDescent="0.25">
      <c r="A1933" s="6" t="s">
        <v>5</v>
      </c>
      <c r="B1933" s="6" t="s">
        <v>26</v>
      </c>
      <c r="C1933" s="6" t="s">
        <v>11</v>
      </c>
      <c r="D1933" s="7" t="s">
        <v>69</v>
      </c>
      <c r="E1933" s="6" t="s">
        <v>27</v>
      </c>
      <c r="F1933" s="1" t="s">
        <v>82</v>
      </c>
      <c r="G1933" s="1" t="s">
        <v>89</v>
      </c>
      <c r="H1933" s="1" t="s">
        <v>90</v>
      </c>
      <c r="I1933" s="8">
        <v>201402</v>
      </c>
      <c r="J1933" s="8" t="s">
        <v>72</v>
      </c>
      <c r="K1933" s="9">
        <v>295.68</v>
      </c>
      <c r="L1933">
        <f t="shared" si="240"/>
        <v>-73.92</v>
      </c>
      <c r="M1933" s="2">
        <f t="shared" si="241"/>
        <v>221.76</v>
      </c>
      <c r="N1933">
        <f t="shared" si="242"/>
        <v>42.134399999999999</v>
      </c>
      <c r="O1933">
        <f t="shared" si="243"/>
        <v>179.62559999999999</v>
      </c>
      <c r="P1933" s="2" t="str">
        <f t="shared" si="244"/>
        <v>5120321 - TRIMBLE COUNTY 2 - GENERATION2014</v>
      </c>
    </row>
    <row r="1934" spans="1:16" s="8" customFormat="1" x14ac:dyDescent="0.25">
      <c r="A1934" s="6" t="s">
        <v>5</v>
      </c>
      <c r="B1934" s="6" t="s">
        <v>26</v>
      </c>
      <c r="C1934" s="6" t="s">
        <v>11</v>
      </c>
      <c r="D1934" s="7" t="s">
        <v>69</v>
      </c>
      <c r="E1934" s="6" t="s">
        <v>27</v>
      </c>
      <c r="F1934" s="1" t="s">
        <v>82</v>
      </c>
      <c r="G1934" s="1" t="s">
        <v>89</v>
      </c>
      <c r="H1934" s="1" t="s">
        <v>90</v>
      </c>
      <c r="I1934" s="8">
        <v>201403</v>
      </c>
      <c r="J1934" s="8" t="s">
        <v>72</v>
      </c>
      <c r="K1934" s="9">
        <v>12799.205999999998</v>
      </c>
      <c r="L1934">
        <f t="shared" si="240"/>
        <v>-3199.8014999999996</v>
      </c>
      <c r="M1934" s="2">
        <f t="shared" si="241"/>
        <v>9599.4044999999987</v>
      </c>
      <c r="N1934">
        <f t="shared" si="242"/>
        <v>1823.8868549999997</v>
      </c>
      <c r="O1934">
        <f t="shared" si="243"/>
        <v>7775.5176449999999</v>
      </c>
      <c r="P1934" s="2" t="str">
        <f t="shared" si="244"/>
        <v>5120321 - TRIMBLE COUNTY 2 - GENERATION2014</v>
      </c>
    </row>
    <row r="1935" spans="1:16" s="8" customFormat="1" x14ac:dyDescent="0.25">
      <c r="A1935" s="6" t="s">
        <v>5</v>
      </c>
      <c r="B1935" s="6" t="s">
        <v>26</v>
      </c>
      <c r="C1935" s="6" t="s">
        <v>11</v>
      </c>
      <c r="D1935" s="7" t="s">
        <v>69</v>
      </c>
      <c r="E1935" s="6" t="s">
        <v>27</v>
      </c>
      <c r="F1935" s="1" t="s">
        <v>82</v>
      </c>
      <c r="G1935" s="1" t="s">
        <v>89</v>
      </c>
      <c r="H1935" s="1" t="s">
        <v>90</v>
      </c>
      <c r="I1935" s="8">
        <v>201404</v>
      </c>
      <c r="J1935" s="8" t="s">
        <v>72</v>
      </c>
      <c r="K1935" s="9">
        <v>5027.9399999999996</v>
      </c>
      <c r="L1935">
        <f t="shared" si="240"/>
        <v>-1256.9849999999999</v>
      </c>
      <c r="M1935" s="2">
        <f t="shared" si="241"/>
        <v>3770.9549999999999</v>
      </c>
      <c r="N1935">
        <f t="shared" si="242"/>
        <v>716.48145</v>
      </c>
      <c r="O1935">
        <f t="shared" si="243"/>
        <v>3054.4735500000002</v>
      </c>
      <c r="P1935" s="2" t="str">
        <f t="shared" si="244"/>
        <v>5120321 - TRIMBLE COUNTY 2 - GENERATION2014</v>
      </c>
    </row>
    <row r="1936" spans="1:16" s="8" customFormat="1" x14ac:dyDescent="0.25">
      <c r="A1936" s="6" t="s">
        <v>5</v>
      </c>
      <c r="B1936" s="6" t="s">
        <v>26</v>
      </c>
      <c r="C1936" s="6" t="s">
        <v>11</v>
      </c>
      <c r="D1936" s="7" t="s">
        <v>69</v>
      </c>
      <c r="E1936" s="6" t="s">
        <v>27</v>
      </c>
      <c r="F1936" s="1" t="s">
        <v>82</v>
      </c>
      <c r="G1936" s="1" t="s">
        <v>89</v>
      </c>
      <c r="H1936" s="1" t="s">
        <v>90</v>
      </c>
      <c r="I1936" s="8">
        <v>201405</v>
      </c>
      <c r="J1936" s="8" t="s">
        <v>72</v>
      </c>
      <c r="K1936" s="9">
        <v>656.55</v>
      </c>
      <c r="L1936">
        <f t="shared" si="240"/>
        <v>-164.13749999999999</v>
      </c>
      <c r="M1936" s="2">
        <f t="shared" si="241"/>
        <v>492.41249999999997</v>
      </c>
      <c r="N1936">
        <f t="shared" si="242"/>
        <v>93.558374999999998</v>
      </c>
      <c r="O1936">
        <f t="shared" si="243"/>
        <v>398.85412500000001</v>
      </c>
      <c r="P1936" s="2" t="str">
        <f t="shared" si="244"/>
        <v>5120321 - TRIMBLE COUNTY 2 - GENERATION2014</v>
      </c>
    </row>
    <row r="1937" spans="1:16" s="8" customFormat="1" x14ac:dyDescent="0.25">
      <c r="A1937" s="6" t="s">
        <v>5</v>
      </c>
      <c r="B1937" s="6" t="s">
        <v>26</v>
      </c>
      <c r="C1937" s="6" t="s">
        <v>11</v>
      </c>
      <c r="D1937" s="7" t="s">
        <v>69</v>
      </c>
      <c r="E1937" s="6" t="s">
        <v>27</v>
      </c>
      <c r="F1937" s="1" t="s">
        <v>82</v>
      </c>
      <c r="G1937" s="1" t="s">
        <v>89</v>
      </c>
      <c r="H1937" s="1" t="s">
        <v>90</v>
      </c>
      <c r="I1937" s="8">
        <v>201503</v>
      </c>
      <c r="J1937" s="8" t="s">
        <v>73</v>
      </c>
      <c r="K1937" s="9">
        <v>399.822</v>
      </c>
      <c r="L1937">
        <f t="shared" ref="L1937:L1955" si="245">IF(LEFT(E1937,4)="0311",(K1937*-0.25),IF(LEFT(E1937,4)="0321",(K1937*-0.25),0))</f>
        <v>-99.955500000000001</v>
      </c>
      <c r="M1937" s="2">
        <f t="shared" ref="M1937:M2000" si="246">+K1937+L1937</f>
        <v>299.86649999999997</v>
      </c>
      <c r="N1937">
        <f t="shared" ref="N1937:N2000" si="247">IF(F1937="LGE",M1937,0)+IF(F1937="Joint",M1937*G1937,0)</f>
        <v>56.974634999999992</v>
      </c>
      <c r="O1937">
        <f t="shared" ref="O1937:O2000" si="248">IF(F1937="KU",M1937,0)+IF(F1937="Joint",M1937*H1937,0)</f>
        <v>242.891865</v>
      </c>
      <c r="P1937" s="2" t="str">
        <f t="shared" ref="P1937:P2000" si="249">D1937&amp;E1937&amp;J1937</f>
        <v>5120321 - TRIMBLE COUNTY 2 - GENERATION2015</v>
      </c>
    </row>
    <row r="1938" spans="1:16" s="8" customFormat="1" x14ac:dyDescent="0.25">
      <c r="A1938" s="6" t="s">
        <v>5</v>
      </c>
      <c r="B1938" s="6" t="s">
        <v>26</v>
      </c>
      <c r="C1938" s="6" t="s">
        <v>11</v>
      </c>
      <c r="D1938" s="7" t="s">
        <v>69</v>
      </c>
      <c r="E1938" s="6" t="s">
        <v>27</v>
      </c>
      <c r="F1938" s="1" t="s">
        <v>82</v>
      </c>
      <c r="G1938" s="1" t="s">
        <v>89</v>
      </c>
      <c r="H1938" s="1" t="s">
        <v>90</v>
      </c>
      <c r="I1938" s="8">
        <v>201504</v>
      </c>
      <c r="J1938" s="8" t="s">
        <v>73</v>
      </c>
      <c r="K1938" s="9">
        <v>30798.432000000001</v>
      </c>
      <c r="L1938">
        <f t="shared" si="245"/>
        <v>-7699.6080000000002</v>
      </c>
      <c r="M1938" s="2">
        <f t="shared" si="246"/>
        <v>23098.824000000001</v>
      </c>
      <c r="N1938">
        <f t="shared" si="247"/>
        <v>4388.7765600000002</v>
      </c>
      <c r="O1938">
        <f t="shared" si="248"/>
        <v>18710.047440000002</v>
      </c>
      <c r="P1938" s="2" t="str">
        <f t="shared" si="249"/>
        <v>5120321 - TRIMBLE COUNTY 2 - GENERATION2015</v>
      </c>
    </row>
    <row r="1939" spans="1:16" s="8" customFormat="1" x14ac:dyDescent="0.25">
      <c r="A1939" s="6" t="s">
        <v>5</v>
      </c>
      <c r="B1939" s="6" t="s">
        <v>26</v>
      </c>
      <c r="C1939" s="6" t="s">
        <v>11</v>
      </c>
      <c r="D1939" s="7" t="s">
        <v>69</v>
      </c>
      <c r="E1939" s="6" t="s">
        <v>27</v>
      </c>
      <c r="F1939" s="1" t="s">
        <v>82</v>
      </c>
      <c r="G1939" s="1" t="s">
        <v>89</v>
      </c>
      <c r="H1939" s="1" t="s">
        <v>90</v>
      </c>
      <c r="I1939" s="8">
        <v>201505</v>
      </c>
      <c r="J1939" s="8" t="s">
        <v>73</v>
      </c>
      <c r="K1939" s="9">
        <v>450.00599999999997</v>
      </c>
      <c r="L1939">
        <f t="shared" si="245"/>
        <v>-112.50149999999999</v>
      </c>
      <c r="M1939" s="2">
        <f t="shared" si="246"/>
        <v>337.50450000000001</v>
      </c>
      <c r="N1939">
        <f t="shared" si="247"/>
        <v>64.125855000000001</v>
      </c>
      <c r="O1939">
        <f t="shared" si="248"/>
        <v>273.37864500000001</v>
      </c>
      <c r="P1939" s="2" t="str">
        <f t="shared" si="249"/>
        <v>5120321 - TRIMBLE COUNTY 2 - GENERATION2015</v>
      </c>
    </row>
    <row r="1940" spans="1:16" s="8" customFormat="1" x14ac:dyDescent="0.25">
      <c r="A1940" s="6" t="s">
        <v>5</v>
      </c>
      <c r="B1940" s="6" t="s">
        <v>26</v>
      </c>
      <c r="C1940" s="6" t="s">
        <v>11</v>
      </c>
      <c r="D1940" s="7" t="s">
        <v>69</v>
      </c>
      <c r="E1940" s="6" t="s">
        <v>27</v>
      </c>
      <c r="F1940" s="1" t="s">
        <v>82</v>
      </c>
      <c r="G1940" s="1" t="s">
        <v>89</v>
      </c>
      <c r="H1940" s="1" t="s">
        <v>90</v>
      </c>
      <c r="I1940" s="8">
        <v>201510</v>
      </c>
      <c r="J1940" s="8" t="s">
        <v>73</v>
      </c>
      <c r="K1940" s="9">
        <v>147.58799999999999</v>
      </c>
      <c r="L1940">
        <f t="shared" si="245"/>
        <v>-36.896999999999998</v>
      </c>
      <c r="M1940" s="2">
        <f t="shared" si="246"/>
        <v>110.691</v>
      </c>
      <c r="N1940">
        <f t="shared" si="247"/>
        <v>21.031290000000002</v>
      </c>
      <c r="O1940">
        <f t="shared" si="248"/>
        <v>89.659710000000004</v>
      </c>
      <c r="P1940" s="2" t="str">
        <f t="shared" si="249"/>
        <v>5120321 - TRIMBLE COUNTY 2 - GENERATION2015</v>
      </c>
    </row>
    <row r="1941" spans="1:16" s="8" customFormat="1" x14ac:dyDescent="0.25">
      <c r="A1941" s="6" t="s">
        <v>5</v>
      </c>
      <c r="B1941" s="6" t="s">
        <v>26</v>
      </c>
      <c r="C1941" s="6" t="s">
        <v>11</v>
      </c>
      <c r="D1941" s="7" t="s">
        <v>69</v>
      </c>
      <c r="E1941" s="6" t="s">
        <v>27</v>
      </c>
      <c r="F1941" s="1" t="s">
        <v>82</v>
      </c>
      <c r="G1941" s="1" t="s">
        <v>89</v>
      </c>
      <c r="H1941" s="1" t="s">
        <v>90</v>
      </c>
      <c r="I1941" s="8">
        <v>201602</v>
      </c>
      <c r="J1941" s="8" t="s">
        <v>71</v>
      </c>
      <c r="K1941" s="9">
        <v>100.194</v>
      </c>
      <c r="L1941">
        <f t="shared" si="245"/>
        <v>-25.048500000000001</v>
      </c>
      <c r="M1941" s="2">
        <f t="shared" si="246"/>
        <v>75.145499999999998</v>
      </c>
      <c r="N1941">
        <f t="shared" si="247"/>
        <v>14.277645</v>
      </c>
      <c r="O1941">
        <f t="shared" si="248"/>
        <v>60.867855000000006</v>
      </c>
      <c r="P1941" s="2" t="str">
        <f t="shared" si="249"/>
        <v>5120321 - TRIMBLE COUNTY 2 - GENERATION2016</v>
      </c>
    </row>
    <row r="1942" spans="1:16" s="8" customFormat="1" x14ac:dyDescent="0.25">
      <c r="A1942" s="6" t="s">
        <v>5</v>
      </c>
      <c r="B1942" s="6" t="s">
        <v>26</v>
      </c>
      <c r="C1942" s="6" t="s">
        <v>11</v>
      </c>
      <c r="D1942" s="7" t="s">
        <v>69</v>
      </c>
      <c r="E1942" s="6" t="s">
        <v>27</v>
      </c>
      <c r="F1942" s="1" t="s">
        <v>82</v>
      </c>
      <c r="G1942" s="1" t="s">
        <v>89</v>
      </c>
      <c r="H1942" s="1" t="s">
        <v>90</v>
      </c>
      <c r="I1942" s="8">
        <v>201603</v>
      </c>
      <c r="J1942" s="8" t="s">
        <v>71</v>
      </c>
      <c r="K1942" s="9">
        <v>233.71199999999999</v>
      </c>
      <c r="L1942">
        <f t="shared" si="245"/>
        <v>-58.427999999999997</v>
      </c>
      <c r="M1942" s="2">
        <f t="shared" si="246"/>
        <v>175.28399999999999</v>
      </c>
      <c r="N1942">
        <f t="shared" si="247"/>
        <v>33.303959999999996</v>
      </c>
      <c r="O1942">
        <f t="shared" si="248"/>
        <v>141.98004</v>
      </c>
      <c r="P1942" s="2" t="str">
        <f t="shared" si="249"/>
        <v>5120321 - TRIMBLE COUNTY 2 - GENERATION2016</v>
      </c>
    </row>
    <row r="1943" spans="1:16" s="8" customFormat="1" x14ac:dyDescent="0.25">
      <c r="A1943" s="6" t="s">
        <v>5</v>
      </c>
      <c r="B1943" s="6" t="s">
        <v>26</v>
      </c>
      <c r="C1943" s="6" t="s">
        <v>11</v>
      </c>
      <c r="D1943" s="7" t="s">
        <v>69</v>
      </c>
      <c r="E1943" s="6" t="s">
        <v>27</v>
      </c>
      <c r="F1943" s="1" t="s">
        <v>82</v>
      </c>
      <c r="G1943" s="1" t="s">
        <v>89</v>
      </c>
      <c r="H1943" s="1" t="s">
        <v>90</v>
      </c>
      <c r="I1943" s="8">
        <v>201607</v>
      </c>
      <c r="J1943" s="8" t="s">
        <v>71</v>
      </c>
      <c r="K1943" s="9">
        <v>136.614</v>
      </c>
      <c r="L1943">
        <f t="shared" si="245"/>
        <v>-34.153500000000001</v>
      </c>
      <c r="M1943" s="2">
        <f t="shared" si="246"/>
        <v>102.4605</v>
      </c>
      <c r="N1943">
        <f t="shared" si="247"/>
        <v>19.467495</v>
      </c>
      <c r="O1943">
        <f t="shared" si="248"/>
        <v>82.993004999999997</v>
      </c>
      <c r="P1943" s="2" t="str">
        <f t="shared" si="249"/>
        <v>5120321 - TRIMBLE COUNTY 2 - GENERATION2016</v>
      </c>
    </row>
    <row r="1944" spans="1:16" s="8" customFormat="1" x14ac:dyDescent="0.25">
      <c r="A1944" s="6" t="s">
        <v>5</v>
      </c>
      <c r="B1944" s="6" t="s">
        <v>26</v>
      </c>
      <c r="C1944" s="6" t="s">
        <v>11</v>
      </c>
      <c r="D1944" s="7" t="s">
        <v>69</v>
      </c>
      <c r="E1944" s="6" t="s">
        <v>27</v>
      </c>
      <c r="F1944" s="1" t="s">
        <v>82</v>
      </c>
      <c r="G1944" s="1" t="s">
        <v>89</v>
      </c>
      <c r="H1944" s="1" t="s">
        <v>90</v>
      </c>
      <c r="I1944" s="8">
        <v>201608</v>
      </c>
      <c r="J1944" s="8" t="s">
        <v>71</v>
      </c>
      <c r="K1944" s="9">
        <v>28.163999999999998</v>
      </c>
      <c r="L1944">
        <f t="shared" si="245"/>
        <v>-7.0409999999999995</v>
      </c>
      <c r="M1944" s="2">
        <f t="shared" si="246"/>
        <v>21.122999999999998</v>
      </c>
      <c r="N1944">
        <f t="shared" si="247"/>
        <v>4.0133699999999992</v>
      </c>
      <c r="O1944">
        <f t="shared" si="248"/>
        <v>17.109629999999999</v>
      </c>
      <c r="P1944" s="2" t="str">
        <f t="shared" si="249"/>
        <v>5120321 - TRIMBLE COUNTY 2 - GENERATION2016</v>
      </c>
    </row>
    <row r="1945" spans="1:16" s="8" customFormat="1" x14ac:dyDescent="0.25">
      <c r="A1945" s="6" t="s">
        <v>5</v>
      </c>
      <c r="B1945" s="6" t="s">
        <v>26</v>
      </c>
      <c r="C1945" s="6" t="s">
        <v>12</v>
      </c>
      <c r="D1945" s="7" t="s">
        <v>74</v>
      </c>
      <c r="E1945" s="6" t="s">
        <v>27</v>
      </c>
      <c r="F1945" s="1" t="s">
        <v>82</v>
      </c>
      <c r="G1945" s="1" t="s">
        <v>89</v>
      </c>
      <c r="H1945" s="1" t="s">
        <v>90</v>
      </c>
      <c r="I1945" s="8">
        <v>201206</v>
      </c>
      <c r="J1945" s="8" t="s">
        <v>70</v>
      </c>
      <c r="K1945" s="9">
        <v>-9207.6</v>
      </c>
      <c r="L1945">
        <f t="shared" si="245"/>
        <v>2301.9</v>
      </c>
      <c r="M1945" s="2">
        <f t="shared" si="246"/>
        <v>-6905.7000000000007</v>
      </c>
      <c r="N1945">
        <f t="shared" si="247"/>
        <v>-1312.0830000000001</v>
      </c>
      <c r="O1945">
        <f t="shared" si="248"/>
        <v>-5593.6170000000011</v>
      </c>
      <c r="P1945" s="2" t="str">
        <f t="shared" si="249"/>
        <v>5130321 - TRIMBLE COUNTY 2 - GENERATION2012</v>
      </c>
    </row>
    <row r="1946" spans="1:16" s="8" customFormat="1" x14ac:dyDescent="0.25">
      <c r="A1946" s="6" t="s">
        <v>5</v>
      </c>
      <c r="B1946" s="6" t="s">
        <v>26</v>
      </c>
      <c r="C1946" s="6" t="s">
        <v>12</v>
      </c>
      <c r="D1946" s="7" t="s">
        <v>74</v>
      </c>
      <c r="E1946" s="6" t="s">
        <v>27</v>
      </c>
      <c r="F1946" s="1" t="s">
        <v>82</v>
      </c>
      <c r="G1946" s="1" t="s">
        <v>89</v>
      </c>
      <c r="H1946" s="1" t="s">
        <v>90</v>
      </c>
      <c r="I1946" s="8">
        <v>201504</v>
      </c>
      <c r="J1946" s="8" t="s">
        <v>73</v>
      </c>
      <c r="K1946" s="9">
        <v>1791.8879999999999</v>
      </c>
      <c r="L1946">
        <f t="shared" si="245"/>
        <v>-447.97199999999998</v>
      </c>
      <c r="M1946" s="2">
        <f t="shared" si="246"/>
        <v>1343.9159999999999</v>
      </c>
      <c r="N1946">
        <f t="shared" si="247"/>
        <v>255.34403999999998</v>
      </c>
      <c r="O1946">
        <f t="shared" si="248"/>
        <v>1088.57196</v>
      </c>
      <c r="P1946" s="2" t="str">
        <f t="shared" si="249"/>
        <v>5130321 - TRIMBLE COUNTY 2 - GENERATION2015</v>
      </c>
    </row>
    <row r="1947" spans="1:16" s="8" customFormat="1" x14ac:dyDescent="0.25">
      <c r="A1947" s="6" t="s">
        <v>5</v>
      </c>
      <c r="B1947" s="6" t="s">
        <v>26</v>
      </c>
      <c r="C1947" s="6" t="s">
        <v>12</v>
      </c>
      <c r="D1947" s="7" t="s">
        <v>74</v>
      </c>
      <c r="E1947" s="6" t="s">
        <v>27</v>
      </c>
      <c r="F1947" s="1" t="s">
        <v>82</v>
      </c>
      <c r="G1947" s="1" t="s">
        <v>89</v>
      </c>
      <c r="H1947" s="1" t="s">
        <v>90</v>
      </c>
      <c r="I1947" s="8">
        <v>201505</v>
      </c>
      <c r="J1947" s="8" t="s">
        <v>73</v>
      </c>
      <c r="K1947" s="9">
        <v>168.114</v>
      </c>
      <c r="L1947">
        <f t="shared" si="245"/>
        <v>-42.028500000000001</v>
      </c>
      <c r="M1947" s="2">
        <f t="shared" si="246"/>
        <v>126.0855</v>
      </c>
      <c r="N1947">
        <f t="shared" si="247"/>
        <v>23.956244999999999</v>
      </c>
      <c r="O1947">
        <f t="shared" si="248"/>
        <v>102.129255</v>
      </c>
      <c r="P1947" s="2" t="str">
        <f t="shared" si="249"/>
        <v>5130321 - TRIMBLE COUNTY 2 - GENERATION2015</v>
      </c>
    </row>
    <row r="1948" spans="1:16" s="8" customFormat="1" x14ac:dyDescent="0.25">
      <c r="A1948" s="6" t="s">
        <v>5</v>
      </c>
      <c r="B1948" s="6" t="s">
        <v>26</v>
      </c>
      <c r="C1948" s="6" t="s">
        <v>12</v>
      </c>
      <c r="D1948" s="7" t="s">
        <v>74</v>
      </c>
      <c r="E1948" s="6" t="s">
        <v>27</v>
      </c>
      <c r="F1948" s="1" t="s">
        <v>82</v>
      </c>
      <c r="G1948" s="1" t="s">
        <v>89</v>
      </c>
      <c r="H1948" s="1" t="s">
        <v>90</v>
      </c>
      <c r="I1948" s="8">
        <v>201507</v>
      </c>
      <c r="J1948" s="8" t="s">
        <v>73</v>
      </c>
      <c r="K1948" s="9">
        <v>451.78800000000001</v>
      </c>
      <c r="L1948">
        <f t="shared" si="245"/>
        <v>-112.947</v>
      </c>
      <c r="M1948" s="2">
        <f t="shared" si="246"/>
        <v>338.84100000000001</v>
      </c>
      <c r="N1948">
        <f t="shared" si="247"/>
        <v>64.37979</v>
      </c>
      <c r="O1948">
        <f t="shared" si="248"/>
        <v>274.46121000000005</v>
      </c>
      <c r="P1948" s="2" t="str">
        <f t="shared" si="249"/>
        <v>5130321 - TRIMBLE COUNTY 2 - GENERATION2015</v>
      </c>
    </row>
    <row r="1949" spans="1:16" s="8" customFormat="1" x14ac:dyDescent="0.25">
      <c r="A1949" s="6" t="s">
        <v>5</v>
      </c>
      <c r="B1949" s="6" t="s">
        <v>26</v>
      </c>
      <c r="C1949" s="6" t="s">
        <v>12</v>
      </c>
      <c r="D1949" s="7" t="s">
        <v>74</v>
      </c>
      <c r="E1949" s="6" t="s">
        <v>27</v>
      </c>
      <c r="F1949" s="1" t="s">
        <v>82</v>
      </c>
      <c r="G1949" s="1" t="s">
        <v>89</v>
      </c>
      <c r="H1949" s="1" t="s">
        <v>90</v>
      </c>
      <c r="I1949" s="8">
        <v>201508</v>
      </c>
      <c r="J1949" s="8" t="s">
        <v>73</v>
      </c>
      <c r="K1949" s="9">
        <v>0.81600000000000006</v>
      </c>
      <c r="L1949">
        <f t="shared" si="245"/>
        <v>-0.20400000000000001</v>
      </c>
      <c r="M1949" s="2">
        <f t="shared" si="246"/>
        <v>0.6120000000000001</v>
      </c>
      <c r="N1949">
        <f t="shared" si="247"/>
        <v>0.11628000000000002</v>
      </c>
      <c r="O1949">
        <f t="shared" si="248"/>
        <v>0.49572000000000011</v>
      </c>
      <c r="P1949" s="2" t="str">
        <f t="shared" si="249"/>
        <v>5130321 - TRIMBLE COUNTY 2 - GENERATION2015</v>
      </c>
    </row>
    <row r="1950" spans="1:16" s="8" customFormat="1" x14ac:dyDescent="0.25">
      <c r="A1950" s="6" t="s">
        <v>5</v>
      </c>
      <c r="B1950" s="6" t="s">
        <v>26</v>
      </c>
      <c r="C1950" s="6" t="s">
        <v>12</v>
      </c>
      <c r="D1950" s="7" t="s">
        <v>74</v>
      </c>
      <c r="E1950" s="6" t="s">
        <v>27</v>
      </c>
      <c r="F1950" s="1" t="s">
        <v>82</v>
      </c>
      <c r="G1950" s="1" t="s">
        <v>89</v>
      </c>
      <c r="H1950" s="1" t="s">
        <v>90</v>
      </c>
      <c r="I1950" s="8">
        <v>201511</v>
      </c>
      <c r="J1950" s="8" t="s">
        <v>73</v>
      </c>
      <c r="K1950" s="9">
        <v>623.12399999999991</v>
      </c>
      <c r="L1950">
        <f t="shared" si="245"/>
        <v>-155.78099999999998</v>
      </c>
      <c r="M1950" s="2">
        <f t="shared" si="246"/>
        <v>467.34299999999996</v>
      </c>
      <c r="N1950">
        <f t="shared" si="247"/>
        <v>88.795169999999999</v>
      </c>
      <c r="O1950">
        <f t="shared" si="248"/>
        <v>378.54782999999998</v>
      </c>
      <c r="P1950" s="2" t="str">
        <f t="shared" si="249"/>
        <v>5130321 - TRIMBLE COUNTY 2 - GENERATION2015</v>
      </c>
    </row>
    <row r="1951" spans="1:16" s="8" customFormat="1" x14ac:dyDescent="0.25">
      <c r="A1951" s="6" t="s">
        <v>64</v>
      </c>
      <c r="B1951" s="6" t="s">
        <v>65</v>
      </c>
      <c r="C1951" s="6" t="s">
        <v>37</v>
      </c>
      <c r="D1951" s="7" t="s">
        <v>75</v>
      </c>
      <c r="E1951" s="6" t="s">
        <v>27</v>
      </c>
      <c r="F1951" s="1" t="s">
        <v>82</v>
      </c>
      <c r="G1951" s="1" t="s">
        <v>89</v>
      </c>
      <c r="H1951" s="1" t="s">
        <v>90</v>
      </c>
      <c r="I1951" s="8">
        <v>201205</v>
      </c>
      <c r="J1951" s="8" t="s">
        <v>70</v>
      </c>
      <c r="K1951" s="9">
        <v>42739.199999999997</v>
      </c>
      <c r="L1951">
        <f t="shared" si="245"/>
        <v>-10684.8</v>
      </c>
      <c r="M1951" s="2">
        <f t="shared" si="246"/>
        <v>32054.399999999998</v>
      </c>
      <c r="N1951">
        <f t="shared" si="247"/>
        <v>6090.3359999999993</v>
      </c>
      <c r="O1951">
        <f t="shared" si="248"/>
        <v>25964.063999999998</v>
      </c>
      <c r="P1951" s="2" t="str">
        <f t="shared" si="249"/>
        <v>5100321 - TRIMBLE COUNTY 2 - GENERATION2012</v>
      </c>
    </row>
    <row r="1952" spans="1:16" s="8" customFormat="1" x14ac:dyDescent="0.25">
      <c r="A1952" s="6" t="s">
        <v>64</v>
      </c>
      <c r="B1952" s="6" t="s">
        <v>65</v>
      </c>
      <c r="C1952" s="6" t="s">
        <v>37</v>
      </c>
      <c r="D1952" s="7" t="s">
        <v>75</v>
      </c>
      <c r="E1952" s="6" t="s">
        <v>27</v>
      </c>
      <c r="F1952" s="1" t="s">
        <v>82</v>
      </c>
      <c r="G1952" s="1" t="s">
        <v>89</v>
      </c>
      <c r="H1952" s="1" t="s">
        <v>90</v>
      </c>
      <c r="I1952" s="8">
        <v>201206</v>
      </c>
      <c r="J1952" s="8" t="s">
        <v>70</v>
      </c>
      <c r="K1952" s="9">
        <v>42739.199999999997</v>
      </c>
      <c r="L1952">
        <f t="shared" si="245"/>
        <v>-10684.8</v>
      </c>
      <c r="M1952" s="2">
        <f t="shared" si="246"/>
        <v>32054.399999999998</v>
      </c>
      <c r="N1952">
        <f t="shared" si="247"/>
        <v>6090.3359999999993</v>
      </c>
      <c r="O1952">
        <f t="shared" si="248"/>
        <v>25964.063999999998</v>
      </c>
      <c r="P1952" s="2" t="str">
        <f t="shared" si="249"/>
        <v>5100321 - TRIMBLE COUNTY 2 - GENERATION2012</v>
      </c>
    </row>
    <row r="1953" spans="1:16" s="8" customFormat="1" x14ac:dyDescent="0.25">
      <c r="A1953" s="6" t="s">
        <v>64</v>
      </c>
      <c r="B1953" s="6" t="s">
        <v>65</v>
      </c>
      <c r="C1953" s="6" t="s">
        <v>37</v>
      </c>
      <c r="D1953" s="7" t="s">
        <v>75</v>
      </c>
      <c r="E1953" s="6" t="s">
        <v>27</v>
      </c>
      <c r="F1953" s="1" t="s">
        <v>82</v>
      </c>
      <c r="G1953" s="1" t="s">
        <v>89</v>
      </c>
      <c r="H1953" s="1" t="s">
        <v>90</v>
      </c>
      <c r="I1953" s="8">
        <v>201207</v>
      </c>
      <c r="J1953" s="8" t="s">
        <v>70</v>
      </c>
      <c r="K1953" s="9">
        <v>20409.815999999999</v>
      </c>
      <c r="L1953">
        <f t="shared" si="245"/>
        <v>-5102.4539999999997</v>
      </c>
      <c r="M1953" s="2">
        <f t="shared" si="246"/>
        <v>15307.361999999999</v>
      </c>
      <c r="N1953">
        <f t="shared" si="247"/>
        <v>2908.39878</v>
      </c>
      <c r="O1953">
        <f t="shared" si="248"/>
        <v>12398.96322</v>
      </c>
      <c r="P1953" s="2" t="str">
        <f t="shared" si="249"/>
        <v>5100321 - TRIMBLE COUNTY 2 - GENERATION2012</v>
      </c>
    </row>
    <row r="1954" spans="1:16" s="8" customFormat="1" x14ac:dyDescent="0.25">
      <c r="A1954" s="6" t="s">
        <v>64</v>
      </c>
      <c r="B1954" s="6" t="s">
        <v>65</v>
      </c>
      <c r="C1954" s="6" t="s">
        <v>37</v>
      </c>
      <c r="D1954" s="7" t="s">
        <v>75</v>
      </c>
      <c r="E1954" s="6" t="s">
        <v>27</v>
      </c>
      <c r="F1954" s="1" t="s">
        <v>82</v>
      </c>
      <c r="G1954" s="1" t="s">
        <v>89</v>
      </c>
      <c r="H1954" s="1" t="s">
        <v>90</v>
      </c>
      <c r="I1954" s="8">
        <v>201208</v>
      </c>
      <c r="J1954" s="8" t="s">
        <v>70</v>
      </c>
      <c r="K1954" s="9">
        <v>73800</v>
      </c>
      <c r="L1954">
        <f t="shared" si="245"/>
        <v>-18450</v>
      </c>
      <c r="M1954" s="2">
        <f t="shared" si="246"/>
        <v>55350</v>
      </c>
      <c r="N1954">
        <f t="shared" si="247"/>
        <v>10516.5</v>
      </c>
      <c r="O1954">
        <f t="shared" si="248"/>
        <v>44833.5</v>
      </c>
      <c r="P1954" s="2" t="str">
        <f t="shared" si="249"/>
        <v>5100321 - TRIMBLE COUNTY 2 - GENERATION2012</v>
      </c>
    </row>
    <row r="1955" spans="1:16" s="8" customFormat="1" x14ac:dyDescent="0.25">
      <c r="A1955" s="6" t="s">
        <v>64</v>
      </c>
      <c r="B1955" s="6" t="s">
        <v>65</v>
      </c>
      <c r="C1955" s="6" t="s">
        <v>37</v>
      </c>
      <c r="D1955" s="7" t="s">
        <v>75</v>
      </c>
      <c r="E1955" s="6" t="s">
        <v>27</v>
      </c>
      <c r="F1955" s="1" t="s">
        <v>82</v>
      </c>
      <c r="G1955" s="1" t="s">
        <v>89</v>
      </c>
      <c r="H1955" s="1" t="s">
        <v>90</v>
      </c>
      <c r="I1955" s="8">
        <v>201210</v>
      </c>
      <c r="J1955" s="8" t="s">
        <v>70</v>
      </c>
      <c r="K1955" s="9">
        <v>20412.383999999998</v>
      </c>
      <c r="L1955">
        <f t="shared" si="245"/>
        <v>-5103.0959999999995</v>
      </c>
      <c r="M1955" s="2">
        <f t="shared" si="246"/>
        <v>15309.287999999999</v>
      </c>
      <c r="N1955">
        <f t="shared" si="247"/>
        <v>2908.7647199999997</v>
      </c>
      <c r="O1955">
        <f t="shared" si="248"/>
        <v>12400.523279999999</v>
      </c>
      <c r="P1955" s="2" t="str">
        <f t="shared" si="249"/>
        <v>5100321 - TRIMBLE COUNTY 2 - GENERATION2012</v>
      </c>
    </row>
    <row r="1956" spans="1:16" x14ac:dyDescent="0.25">
      <c r="A1956" s="1" t="s">
        <v>5</v>
      </c>
      <c r="B1956" s="1" t="s">
        <v>38</v>
      </c>
      <c r="C1956" s="1" t="s">
        <v>10</v>
      </c>
      <c r="D1956" s="5" t="s">
        <v>69</v>
      </c>
      <c r="E1956" s="1" t="s">
        <v>39</v>
      </c>
      <c r="F1956" s="1" t="s">
        <v>81</v>
      </c>
      <c r="I1956">
        <v>201210</v>
      </c>
      <c r="J1956" t="s">
        <v>70</v>
      </c>
      <c r="K1956" s="2">
        <f>-K513</f>
        <v>-231.34</v>
      </c>
      <c r="L1956">
        <v>0</v>
      </c>
      <c r="M1956" s="2">
        <f t="shared" si="246"/>
        <v>-231.34</v>
      </c>
      <c r="N1956">
        <f t="shared" si="247"/>
        <v>0</v>
      </c>
      <c r="O1956">
        <f t="shared" si="248"/>
        <v>-231.34</v>
      </c>
      <c r="P1956" s="2" t="str">
        <f t="shared" si="249"/>
        <v>5125620 - E W BROWN  COMMON - STEAM2012</v>
      </c>
    </row>
    <row r="1957" spans="1:16" x14ac:dyDescent="0.25">
      <c r="A1957" s="1" t="s">
        <v>5</v>
      </c>
      <c r="B1957" s="1" t="s">
        <v>38</v>
      </c>
      <c r="C1957" s="1" t="s">
        <v>10</v>
      </c>
      <c r="D1957" s="5" t="s">
        <v>69</v>
      </c>
      <c r="E1957" s="1" t="s">
        <v>39</v>
      </c>
      <c r="F1957" s="1" t="s">
        <v>81</v>
      </c>
      <c r="I1957">
        <v>201212</v>
      </c>
      <c r="J1957" t="s">
        <v>70</v>
      </c>
      <c r="K1957" s="2">
        <f>-K514</f>
        <v>-506.1</v>
      </c>
      <c r="L1957">
        <v>0</v>
      </c>
      <c r="M1957" s="2">
        <f t="shared" si="246"/>
        <v>-506.1</v>
      </c>
      <c r="N1957">
        <f t="shared" si="247"/>
        <v>0</v>
      </c>
      <c r="O1957">
        <f t="shared" si="248"/>
        <v>-506.1</v>
      </c>
      <c r="P1957" s="2" t="str">
        <f t="shared" si="249"/>
        <v>5125620 - E W BROWN  COMMON - STEAM2012</v>
      </c>
    </row>
    <row r="1958" spans="1:16" x14ac:dyDescent="0.25">
      <c r="A1958" s="1" t="s">
        <v>5</v>
      </c>
      <c r="B1958" s="1" t="s">
        <v>38</v>
      </c>
      <c r="C1958" s="1" t="s">
        <v>11</v>
      </c>
      <c r="D1958" s="5" t="s">
        <v>69</v>
      </c>
      <c r="E1958" s="1" t="s">
        <v>39</v>
      </c>
      <c r="F1958" s="1" t="s">
        <v>81</v>
      </c>
      <c r="I1958">
        <v>201207</v>
      </c>
      <c r="J1958" t="s">
        <v>70</v>
      </c>
      <c r="K1958" s="2">
        <f>-+K585</f>
        <v>-18462.080000000002</v>
      </c>
      <c r="L1958">
        <v>0</v>
      </c>
      <c r="M1958" s="2">
        <f t="shared" si="246"/>
        <v>-18462.080000000002</v>
      </c>
      <c r="N1958">
        <f t="shared" si="247"/>
        <v>0</v>
      </c>
      <c r="O1958">
        <f t="shared" si="248"/>
        <v>-18462.080000000002</v>
      </c>
      <c r="P1958" s="2" t="str">
        <f t="shared" si="249"/>
        <v>5125620 - E W BROWN  COMMON - STEAM2012</v>
      </c>
    </row>
    <row r="1959" spans="1:16" x14ac:dyDescent="0.25">
      <c r="A1959" s="1" t="s">
        <v>5</v>
      </c>
      <c r="B1959" s="1" t="s">
        <v>38</v>
      </c>
      <c r="C1959" s="1" t="s">
        <v>11</v>
      </c>
      <c r="D1959" s="5" t="s">
        <v>69</v>
      </c>
      <c r="E1959" s="1" t="s">
        <v>39</v>
      </c>
      <c r="F1959" s="1" t="s">
        <v>81</v>
      </c>
      <c r="I1959">
        <v>201209</v>
      </c>
      <c r="J1959" t="s">
        <v>70</v>
      </c>
      <c r="K1959" s="2">
        <f>-+K586</f>
        <v>-41013.089999999997</v>
      </c>
      <c r="L1959">
        <v>0</v>
      </c>
      <c r="M1959" s="2">
        <f t="shared" si="246"/>
        <v>-41013.089999999997</v>
      </c>
      <c r="N1959">
        <f t="shared" si="247"/>
        <v>0</v>
      </c>
      <c r="O1959">
        <f t="shared" si="248"/>
        <v>-41013.089999999997</v>
      </c>
      <c r="P1959" s="2" t="str">
        <f t="shared" si="249"/>
        <v>5125620 - E W BROWN  COMMON - STEAM2012</v>
      </c>
    </row>
    <row r="1960" spans="1:16" x14ac:dyDescent="0.25">
      <c r="A1960" s="1" t="s">
        <v>5</v>
      </c>
      <c r="B1960" s="1" t="s">
        <v>38</v>
      </c>
      <c r="C1960" s="1" t="s">
        <v>11</v>
      </c>
      <c r="D1960" s="5" t="s">
        <v>69</v>
      </c>
      <c r="E1960" s="1" t="s">
        <v>39</v>
      </c>
      <c r="F1960" s="1" t="s">
        <v>81</v>
      </c>
      <c r="I1960">
        <v>201210</v>
      </c>
      <c r="J1960" t="s">
        <v>70</v>
      </c>
      <c r="K1960" s="2">
        <f>-+K587</f>
        <v>-44993.79</v>
      </c>
      <c r="L1960">
        <v>0</v>
      </c>
      <c r="M1960" s="2">
        <f t="shared" si="246"/>
        <v>-44993.79</v>
      </c>
      <c r="N1960">
        <f t="shared" si="247"/>
        <v>0</v>
      </c>
      <c r="O1960">
        <f t="shared" si="248"/>
        <v>-44993.79</v>
      </c>
      <c r="P1960" s="2" t="str">
        <f t="shared" si="249"/>
        <v>5125620 - E W BROWN  COMMON - STEAM2012</v>
      </c>
    </row>
    <row r="1961" spans="1:16" x14ac:dyDescent="0.25">
      <c r="A1961" s="1" t="s">
        <v>5</v>
      </c>
      <c r="B1961" s="1" t="s">
        <v>38</v>
      </c>
      <c r="C1961" s="1" t="s">
        <v>11</v>
      </c>
      <c r="D1961" s="5" t="s">
        <v>69</v>
      </c>
      <c r="E1961" s="1" t="s">
        <v>39</v>
      </c>
      <c r="F1961" s="1" t="s">
        <v>81</v>
      </c>
      <c r="I1961">
        <v>201211</v>
      </c>
      <c r="J1961" t="s">
        <v>70</v>
      </c>
      <c r="K1961" s="2">
        <f>-+K588</f>
        <v>-11023.18</v>
      </c>
      <c r="L1961">
        <v>0</v>
      </c>
      <c r="M1961" s="2">
        <f t="shared" si="246"/>
        <v>-11023.18</v>
      </c>
      <c r="N1961">
        <f t="shared" si="247"/>
        <v>0</v>
      </c>
      <c r="O1961">
        <f t="shared" si="248"/>
        <v>-11023.18</v>
      </c>
      <c r="P1961" s="2" t="str">
        <f t="shared" si="249"/>
        <v>5125620 - E W BROWN  COMMON - STEAM2012</v>
      </c>
    </row>
    <row r="1962" spans="1:16" x14ac:dyDescent="0.25">
      <c r="A1962" s="1" t="s">
        <v>5</v>
      </c>
      <c r="B1962" s="1" t="s">
        <v>38</v>
      </c>
      <c r="C1962" s="1" t="s">
        <v>11</v>
      </c>
      <c r="D1962" s="5" t="s">
        <v>69</v>
      </c>
      <c r="E1962" s="1" t="s">
        <v>39</v>
      </c>
      <c r="F1962" s="1" t="s">
        <v>81</v>
      </c>
      <c r="I1962">
        <v>201212</v>
      </c>
      <c r="J1962" t="s">
        <v>70</v>
      </c>
      <c r="K1962" s="2">
        <f>-+K589</f>
        <v>-4411.3999999999996</v>
      </c>
      <c r="L1962">
        <v>0</v>
      </c>
      <c r="M1962" s="2">
        <f t="shared" si="246"/>
        <v>-4411.3999999999996</v>
      </c>
      <c r="N1962">
        <f t="shared" si="247"/>
        <v>0</v>
      </c>
      <c r="O1962">
        <f t="shared" si="248"/>
        <v>-4411.3999999999996</v>
      </c>
      <c r="P1962" s="2" t="str">
        <f t="shared" si="249"/>
        <v>5125620 - E W BROWN  COMMON - STEAM2012</v>
      </c>
    </row>
    <row r="1963" spans="1:16" x14ac:dyDescent="0.25">
      <c r="A1963" s="1" t="s">
        <v>5</v>
      </c>
      <c r="B1963" s="1" t="s">
        <v>38</v>
      </c>
      <c r="C1963" s="1" t="s">
        <v>10</v>
      </c>
      <c r="D1963" s="5" t="s">
        <v>69</v>
      </c>
      <c r="E1963" s="1" t="s">
        <v>41</v>
      </c>
      <c r="F1963" s="1" t="s">
        <v>81</v>
      </c>
      <c r="I1963">
        <v>201210</v>
      </c>
      <c r="J1963" t="s">
        <v>70</v>
      </c>
      <c r="K1963" s="2">
        <f>-K1956</f>
        <v>231.34</v>
      </c>
      <c r="L1963">
        <v>0</v>
      </c>
      <c r="M1963" s="2">
        <f t="shared" si="246"/>
        <v>231.34</v>
      </c>
      <c r="N1963">
        <f t="shared" si="247"/>
        <v>0</v>
      </c>
      <c r="O1963">
        <f t="shared" si="248"/>
        <v>231.34</v>
      </c>
      <c r="P1963" s="2" t="str">
        <f t="shared" si="249"/>
        <v>5125623 - E W BROWN UNIT  32012</v>
      </c>
    </row>
    <row r="1964" spans="1:16" x14ac:dyDescent="0.25">
      <c r="A1964" s="1" t="s">
        <v>5</v>
      </c>
      <c r="B1964" s="1" t="s">
        <v>38</v>
      </c>
      <c r="C1964" s="1" t="s">
        <v>10</v>
      </c>
      <c r="D1964" s="5" t="s">
        <v>69</v>
      </c>
      <c r="E1964" s="1" t="s">
        <v>41</v>
      </c>
      <c r="F1964" s="1" t="s">
        <v>81</v>
      </c>
      <c r="I1964">
        <v>201212</v>
      </c>
      <c r="J1964" t="s">
        <v>70</v>
      </c>
      <c r="K1964" s="2">
        <f t="shared" ref="K1964:K1969" si="250">-K1957</f>
        <v>506.1</v>
      </c>
      <c r="L1964">
        <v>0</v>
      </c>
      <c r="M1964" s="2">
        <f t="shared" si="246"/>
        <v>506.1</v>
      </c>
      <c r="N1964">
        <f t="shared" si="247"/>
        <v>0</v>
      </c>
      <c r="O1964">
        <f t="shared" si="248"/>
        <v>506.1</v>
      </c>
      <c r="P1964" s="2" t="str">
        <f t="shared" si="249"/>
        <v>5125623 - E W BROWN UNIT  32012</v>
      </c>
    </row>
    <row r="1965" spans="1:16" x14ac:dyDescent="0.25">
      <c r="A1965" s="1" t="s">
        <v>5</v>
      </c>
      <c r="B1965" s="1" t="s">
        <v>38</v>
      </c>
      <c r="C1965" s="1" t="s">
        <v>11</v>
      </c>
      <c r="D1965" s="5" t="s">
        <v>69</v>
      </c>
      <c r="E1965" s="1" t="s">
        <v>41</v>
      </c>
      <c r="F1965" s="1" t="s">
        <v>81</v>
      </c>
      <c r="I1965">
        <v>201207</v>
      </c>
      <c r="J1965" t="s">
        <v>70</v>
      </c>
      <c r="K1965" s="2">
        <f t="shared" si="250"/>
        <v>18462.080000000002</v>
      </c>
      <c r="L1965">
        <v>0</v>
      </c>
      <c r="M1965" s="2">
        <f t="shared" si="246"/>
        <v>18462.080000000002</v>
      </c>
      <c r="N1965">
        <f t="shared" si="247"/>
        <v>0</v>
      </c>
      <c r="O1965">
        <f t="shared" si="248"/>
        <v>18462.080000000002</v>
      </c>
      <c r="P1965" s="2" t="str">
        <f t="shared" si="249"/>
        <v>5125623 - E W BROWN UNIT  32012</v>
      </c>
    </row>
    <row r="1966" spans="1:16" x14ac:dyDescent="0.25">
      <c r="A1966" s="1" t="s">
        <v>5</v>
      </c>
      <c r="B1966" s="1" t="s">
        <v>38</v>
      </c>
      <c r="C1966" s="1" t="s">
        <v>11</v>
      </c>
      <c r="D1966" s="5" t="s">
        <v>69</v>
      </c>
      <c r="E1966" s="1" t="s">
        <v>41</v>
      </c>
      <c r="F1966" s="1" t="s">
        <v>81</v>
      </c>
      <c r="I1966">
        <v>201209</v>
      </c>
      <c r="J1966" t="s">
        <v>70</v>
      </c>
      <c r="K1966" s="2">
        <f t="shared" si="250"/>
        <v>41013.089999999997</v>
      </c>
      <c r="L1966">
        <v>0</v>
      </c>
      <c r="M1966" s="2">
        <f t="shared" si="246"/>
        <v>41013.089999999997</v>
      </c>
      <c r="N1966">
        <f t="shared" si="247"/>
        <v>0</v>
      </c>
      <c r="O1966">
        <f t="shared" si="248"/>
        <v>41013.089999999997</v>
      </c>
      <c r="P1966" s="2" t="str">
        <f t="shared" si="249"/>
        <v>5125623 - E W BROWN UNIT  32012</v>
      </c>
    </row>
    <row r="1967" spans="1:16" x14ac:dyDescent="0.25">
      <c r="A1967" s="1" t="s">
        <v>5</v>
      </c>
      <c r="B1967" s="1" t="s">
        <v>38</v>
      </c>
      <c r="C1967" s="1" t="s">
        <v>11</v>
      </c>
      <c r="D1967" s="5" t="s">
        <v>69</v>
      </c>
      <c r="E1967" s="1" t="s">
        <v>41</v>
      </c>
      <c r="F1967" s="1" t="s">
        <v>81</v>
      </c>
      <c r="I1967">
        <v>201210</v>
      </c>
      <c r="J1967" t="s">
        <v>70</v>
      </c>
      <c r="K1967" s="2">
        <f t="shared" si="250"/>
        <v>44993.79</v>
      </c>
      <c r="L1967">
        <v>0</v>
      </c>
      <c r="M1967" s="2">
        <f t="shared" si="246"/>
        <v>44993.79</v>
      </c>
      <c r="N1967">
        <f t="shared" si="247"/>
        <v>0</v>
      </c>
      <c r="O1967">
        <f t="shared" si="248"/>
        <v>44993.79</v>
      </c>
      <c r="P1967" s="2" t="str">
        <f t="shared" si="249"/>
        <v>5125623 - E W BROWN UNIT  32012</v>
      </c>
    </row>
    <row r="1968" spans="1:16" x14ac:dyDescent="0.25">
      <c r="A1968" s="1" t="s">
        <v>5</v>
      </c>
      <c r="B1968" s="1" t="s">
        <v>38</v>
      </c>
      <c r="C1968" s="1" t="s">
        <v>11</v>
      </c>
      <c r="D1968" s="5" t="s">
        <v>69</v>
      </c>
      <c r="E1968" s="1" t="s">
        <v>41</v>
      </c>
      <c r="F1968" s="1" t="s">
        <v>81</v>
      </c>
      <c r="I1968">
        <v>201211</v>
      </c>
      <c r="J1968" t="s">
        <v>70</v>
      </c>
      <c r="K1968" s="2">
        <f t="shared" si="250"/>
        <v>11023.18</v>
      </c>
      <c r="L1968">
        <v>0</v>
      </c>
      <c r="M1968" s="2">
        <f t="shared" si="246"/>
        <v>11023.18</v>
      </c>
      <c r="N1968">
        <f t="shared" si="247"/>
        <v>0</v>
      </c>
      <c r="O1968">
        <f t="shared" si="248"/>
        <v>11023.18</v>
      </c>
      <c r="P1968" s="2" t="str">
        <f t="shared" si="249"/>
        <v>5125623 - E W BROWN UNIT  32012</v>
      </c>
    </row>
    <row r="1969" spans="1:16" x14ac:dyDescent="0.25">
      <c r="A1969" s="1" t="s">
        <v>5</v>
      </c>
      <c r="B1969" s="1" t="s">
        <v>38</v>
      </c>
      <c r="C1969" s="1" t="s">
        <v>11</v>
      </c>
      <c r="D1969" s="5" t="s">
        <v>69</v>
      </c>
      <c r="E1969" s="1" t="s">
        <v>41</v>
      </c>
      <c r="F1969" s="1" t="s">
        <v>81</v>
      </c>
      <c r="I1969">
        <v>201212</v>
      </c>
      <c r="J1969" t="s">
        <v>70</v>
      </c>
      <c r="K1969" s="2">
        <f t="shared" si="250"/>
        <v>4411.3999999999996</v>
      </c>
      <c r="L1969">
        <v>0</v>
      </c>
      <c r="M1969" s="2">
        <f t="shared" si="246"/>
        <v>4411.3999999999996</v>
      </c>
      <c r="N1969">
        <f t="shared" si="247"/>
        <v>0</v>
      </c>
      <c r="O1969">
        <f t="shared" si="248"/>
        <v>4411.3999999999996</v>
      </c>
      <c r="P1969" s="2" t="str">
        <f t="shared" si="249"/>
        <v>5125623 - E W BROWN UNIT  32012</v>
      </c>
    </row>
    <row r="1970" spans="1:16" x14ac:dyDescent="0.25">
      <c r="A1970" s="1" t="s">
        <v>5</v>
      </c>
      <c r="B1970" s="1" t="s">
        <v>38</v>
      </c>
      <c r="C1970" s="1" t="s">
        <v>11</v>
      </c>
      <c r="D1970" s="5" t="str">
        <f t="shared" ref="D1970:D1999" si="251">LEFT(C1970,3)</f>
        <v>512</v>
      </c>
      <c r="E1970" s="1" t="s">
        <v>39</v>
      </c>
      <c r="F1970" s="1" t="s">
        <v>81</v>
      </c>
      <c r="I1970">
        <v>201402</v>
      </c>
      <c r="J1970" t="str">
        <f t="shared" ref="J1970:J1999" si="252">LEFT(I1970,4)</f>
        <v>2014</v>
      </c>
      <c r="K1970" s="2">
        <f t="shared" ref="K1970:K1976" si="253">-K598</f>
        <v>-383.01</v>
      </c>
      <c r="L1970">
        <f t="shared" ref="L1970:L1999" si="254">IF(LEFT(E1970,4)="0311",(K1970*-0.25),IF(LEFT(E1970,4)="0321",(K1970*-0.25),0))</f>
        <v>0</v>
      </c>
      <c r="M1970" s="2">
        <f t="shared" si="246"/>
        <v>-383.01</v>
      </c>
      <c r="N1970">
        <f t="shared" si="247"/>
        <v>0</v>
      </c>
      <c r="O1970">
        <f t="shared" si="248"/>
        <v>-383.01</v>
      </c>
      <c r="P1970" s="2" t="str">
        <f t="shared" si="249"/>
        <v>5125620 - E W BROWN  COMMON - STEAM2014</v>
      </c>
    </row>
    <row r="1971" spans="1:16" x14ac:dyDescent="0.25">
      <c r="A1971" s="1" t="s">
        <v>5</v>
      </c>
      <c r="B1971" s="1" t="s">
        <v>38</v>
      </c>
      <c r="C1971" s="1" t="s">
        <v>11</v>
      </c>
      <c r="D1971" s="5" t="str">
        <f t="shared" si="251"/>
        <v>512</v>
      </c>
      <c r="E1971" s="1" t="s">
        <v>39</v>
      </c>
      <c r="F1971" s="1" t="s">
        <v>81</v>
      </c>
      <c r="I1971">
        <v>201403</v>
      </c>
      <c r="J1971" t="str">
        <f t="shared" si="252"/>
        <v>2014</v>
      </c>
      <c r="K1971" s="2">
        <f t="shared" si="253"/>
        <v>-35128.61</v>
      </c>
      <c r="L1971">
        <f t="shared" si="254"/>
        <v>0</v>
      </c>
      <c r="M1971" s="2">
        <f t="shared" si="246"/>
        <v>-35128.61</v>
      </c>
      <c r="N1971">
        <f t="shared" si="247"/>
        <v>0</v>
      </c>
      <c r="O1971">
        <f t="shared" si="248"/>
        <v>-35128.61</v>
      </c>
      <c r="P1971" s="2" t="str">
        <f t="shared" si="249"/>
        <v>5125620 - E W BROWN  COMMON - STEAM2014</v>
      </c>
    </row>
    <row r="1972" spans="1:16" x14ac:dyDescent="0.25">
      <c r="A1972" s="1" t="s">
        <v>5</v>
      </c>
      <c r="B1972" s="1" t="s">
        <v>38</v>
      </c>
      <c r="C1972" s="1" t="s">
        <v>11</v>
      </c>
      <c r="D1972" s="5" t="str">
        <f t="shared" si="251"/>
        <v>512</v>
      </c>
      <c r="E1972" s="1" t="s">
        <v>39</v>
      </c>
      <c r="F1972" s="1" t="s">
        <v>81</v>
      </c>
      <c r="I1972">
        <v>201404</v>
      </c>
      <c r="J1972" t="str">
        <f t="shared" si="252"/>
        <v>2014</v>
      </c>
      <c r="K1972" s="2">
        <f t="shared" si="253"/>
        <v>-66359.199999999997</v>
      </c>
      <c r="L1972">
        <f t="shared" si="254"/>
        <v>0</v>
      </c>
      <c r="M1972" s="2">
        <f t="shared" si="246"/>
        <v>-66359.199999999997</v>
      </c>
      <c r="N1972">
        <f t="shared" si="247"/>
        <v>0</v>
      </c>
      <c r="O1972">
        <f t="shared" si="248"/>
        <v>-66359.199999999997</v>
      </c>
      <c r="P1972" s="2" t="str">
        <f t="shared" si="249"/>
        <v>5125620 - E W BROWN  COMMON - STEAM2014</v>
      </c>
    </row>
    <row r="1973" spans="1:16" x14ac:dyDescent="0.25">
      <c r="A1973" s="1" t="s">
        <v>5</v>
      </c>
      <c r="B1973" s="1" t="s">
        <v>38</v>
      </c>
      <c r="C1973" s="1" t="s">
        <v>11</v>
      </c>
      <c r="D1973" s="5" t="str">
        <f t="shared" si="251"/>
        <v>512</v>
      </c>
      <c r="E1973" s="1" t="s">
        <v>39</v>
      </c>
      <c r="F1973" s="1" t="s">
        <v>81</v>
      </c>
      <c r="I1973">
        <v>201405</v>
      </c>
      <c r="J1973" t="str">
        <f t="shared" si="252"/>
        <v>2014</v>
      </c>
      <c r="K1973" s="2">
        <f t="shared" si="253"/>
        <v>-2983.92</v>
      </c>
      <c r="L1973">
        <f t="shared" si="254"/>
        <v>0</v>
      </c>
      <c r="M1973" s="2">
        <f t="shared" si="246"/>
        <v>-2983.92</v>
      </c>
      <c r="N1973">
        <f t="shared" si="247"/>
        <v>0</v>
      </c>
      <c r="O1973">
        <f t="shared" si="248"/>
        <v>-2983.92</v>
      </c>
      <c r="P1973" s="2" t="str">
        <f t="shared" si="249"/>
        <v>5125620 - E W BROWN  COMMON - STEAM2014</v>
      </c>
    </row>
    <row r="1974" spans="1:16" x14ac:dyDescent="0.25">
      <c r="A1974" s="1" t="s">
        <v>5</v>
      </c>
      <c r="B1974" s="1" t="s">
        <v>38</v>
      </c>
      <c r="C1974" s="1" t="s">
        <v>11</v>
      </c>
      <c r="D1974" s="5" t="str">
        <f t="shared" si="251"/>
        <v>512</v>
      </c>
      <c r="E1974" s="1" t="s">
        <v>39</v>
      </c>
      <c r="F1974" s="1" t="s">
        <v>81</v>
      </c>
      <c r="I1974">
        <v>201410</v>
      </c>
      <c r="J1974" t="str">
        <f t="shared" si="252"/>
        <v>2014</v>
      </c>
      <c r="K1974" s="2">
        <f t="shared" si="253"/>
        <v>-12555.67</v>
      </c>
      <c r="L1974">
        <f t="shared" si="254"/>
        <v>0</v>
      </c>
      <c r="M1974" s="2">
        <f t="shared" si="246"/>
        <v>-12555.67</v>
      </c>
      <c r="N1974">
        <f t="shared" si="247"/>
        <v>0</v>
      </c>
      <c r="O1974">
        <f t="shared" si="248"/>
        <v>-12555.67</v>
      </c>
      <c r="P1974" s="2" t="str">
        <f t="shared" si="249"/>
        <v>5125620 - E W BROWN  COMMON - STEAM2014</v>
      </c>
    </row>
    <row r="1975" spans="1:16" x14ac:dyDescent="0.25">
      <c r="A1975" s="1" t="s">
        <v>5</v>
      </c>
      <c r="B1975" s="1" t="s">
        <v>38</v>
      </c>
      <c r="C1975" s="1" t="s">
        <v>11</v>
      </c>
      <c r="D1975" s="5" t="str">
        <f t="shared" si="251"/>
        <v>512</v>
      </c>
      <c r="E1975" s="1" t="s">
        <v>39</v>
      </c>
      <c r="F1975" s="1" t="s">
        <v>81</v>
      </c>
      <c r="I1975">
        <v>201411</v>
      </c>
      <c r="J1975" t="str">
        <f t="shared" si="252"/>
        <v>2014</v>
      </c>
      <c r="K1975" s="2">
        <f t="shared" si="253"/>
        <v>-1620.22</v>
      </c>
      <c r="L1975">
        <f t="shared" si="254"/>
        <v>0</v>
      </c>
      <c r="M1975" s="2">
        <f t="shared" si="246"/>
        <v>-1620.22</v>
      </c>
      <c r="N1975">
        <f t="shared" si="247"/>
        <v>0</v>
      </c>
      <c r="O1975">
        <f t="shared" si="248"/>
        <v>-1620.22</v>
      </c>
      <c r="P1975" s="2" t="str">
        <f t="shared" si="249"/>
        <v>5125620 - E W BROWN  COMMON - STEAM2014</v>
      </c>
    </row>
    <row r="1976" spans="1:16" x14ac:dyDescent="0.25">
      <c r="A1976" s="1" t="s">
        <v>5</v>
      </c>
      <c r="B1976" s="1" t="s">
        <v>38</v>
      </c>
      <c r="C1976" s="1" t="s">
        <v>11</v>
      </c>
      <c r="D1976" s="5" t="str">
        <f t="shared" si="251"/>
        <v>512</v>
      </c>
      <c r="E1976" s="1" t="s">
        <v>39</v>
      </c>
      <c r="F1976" s="1" t="s">
        <v>81</v>
      </c>
      <c r="I1976">
        <v>201412</v>
      </c>
      <c r="J1976" t="str">
        <f t="shared" si="252"/>
        <v>2014</v>
      </c>
      <c r="K1976" s="2">
        <f t="shared" si="253"/>
        <v>-242.11</v>
      </c>
      <c r="L1976">
        <f t="shared" si="254"/>
        <v>0</v>
      </c>
      <c r="M1976" s="2">
        <f t="shared" si="246"/>
        <v>-242.11</v>
      </c>
      <c r="N1976">
        <f t="shared" si="247"/>
        <v>0</v>
      </c>
      <c r="O1976">
        <f t="shared" si="248"/>
        <v>-242.11</v>
      </c>
      <c r="P1976" s="2" t="str">
        <f t="shared" si="249"/>
        <v>5125620 - E W BROWN  COMMON - STEAM2014</v>
      </c>
    </row>
    <row r="1977" spans="1:16" x14ac:dyDescent="0.25">
      <c r="A1977" s="1" t="s">
        <v>5</v>
      </c>
      <c r="B1977" s="1" t="s">
        <v>38</v>
      </c>
      <c r="C1977" s="1" t="s">
        <v>11</v>
      </c>
      <c r="D1977" s="5" t="str">
        <f t="shared" si="251"/>
        <v>512</v>
      </c>
      <c r="E1977" s="1" t="s">
        <v>41</v>
      </c>
      <c r="F1977" s="1" t="s">
        <v>81</v>
      </c>
      <c r="I1977">
        <v>201402</v>
      </c>
      <c r="J1977" t="str">
        <f t="shared" si="252"/>
        <v>2014</v>
      </c>
      <c r="K1977" s="2">
        <f>-K1970</f>
        <v>383.01</v>
      </c>
      <c r="L1977">
        <f t="shared" si="254"/>
        <v>0</v>
      </c>
      <c r="M1977" s="2">
        <f t="shared" si="246"/>
        <v>383.01</v>
      </c>
      <c r="N1977">
        <f t="shared" si="247"/>
        <v>0</v>
      </c>
      <c r="O1977">
        <f t="shared" si="248"/>
        <v>383.01</v>
      </c>
      <c r="P1977" s="2" t="str">
        <f t="shared" si="249"/>
        <v>5125623 - E W BROWN UNIT  32014</v>
      </c>
    </row>
    <row r="1978" spans="1:16" x14ac:dyDescent="0.25">
      <c r="A1978" s="1" t="s">
        <v>5</v>
      </c>
      <c r="B1978" s="1" t="s">
        <v>38</v>
      </c>
      <c r="C1978" s="1" t="s">
        <v>11</v>
      </c>
      <c r="D1978" s="5" t="str">
        <f t="shared" si="251"/>
        <v>512</v>
      </c>
      <c r="E1978" s="1" t="s">
        <v>41</v>
      </c>
      <c r="F1978" s="1" t="s">
        <v>81</v>
      </c>
      <c r="I1978">
        <v>201403</v>
      </c>
      <c r="J1978" t="str">
        <f t="shared" si="252"/>
        <v>2014</v>
      </c>
      <c r="K1978" s="2">
        <f t="shared" ref="K1978:K1983" si="255">-K1971</f>
        <v>35128.61</v>
      </c>
      <c r="L1978">
        <f t="shared" si="254"/>
        <v>0</v>
      </c>
      <c r="M1978" s="2">
        <f t="shared" si="246"/>
        <v>35128.61</v>
      </c>
      <c r="N1978">
        <f t="shared" si="247"/>
        <v>0</v>
      </c>
      <c r="O1978">
        <f t="shared" si="248"/>
        <v>35128.61</v>
      </c>
      <c r="P1978" s="2" t="str">
        <f t="shared" si="249"/>
        <v>5125623 - E W BROWN UNIT  32014</v>
      </c>
    </row>
    <row r="1979" spans="1:16" x14ac:dyDescent="0.25">
      <c r="A1979" s="1" t="s">
        <v>5</v>
      </c>
      <c r="B1979" s="1" t="s">
        <v>38</v>
      </c>
      <c r="C1979" s="1" t="s">
        <v>11</v>
      </c>
      <c r="D1979" s="5" t="str">
        <f t="shared" si="251"/>
        <v>512</v>
      </c>
      <c r="E1979" s="1" t="s">
        <v>41</v>
      </c>
      <c r="F1979" s="1" t="s">
        <v>81</v>
      </c>
      <c r="I1979">
        <v>201404</v>
      </c>
      <c r="J1979" t="str">
        <f t="shared" si="252"/>
        <v>2014</v>
      </c>
      <c r="K1979" s="2">
        <f t="shared" si="255"/>
        <v>66359.199999999997</v>
      </c>
      <c r="L1979">
        <f t="shared" si="254"/>
        <v>0</v>
      </c>
      <c r="M1979" s="2">
        <f t="shared" si="246"/>
        <v>66359.199999999997</v>
      </c>
      <c r="N1979">
        <f t="shared" si="247"/>
        <v>0</v>
      </c>
      <c r="O1979">
        <f t="shared" si="248"/>
        <v>66359.199999999997</v>
      </c>
      <c r="P1979" s="2" t="str">
        <f t="shared" si="249"/>
        <v>5125623 - E W BROWN UNIT  32014</v>
      </c>
    </row>
    <row r="1980" spans="1:16" x14ac:dyDescent="0.25">
      <c r="A1980" s="1" t="s">
        <v>5</v>
      </c>
      <c r="B1980" s="1" t="s">
        <v>38</v>
      </c>
      <c r="C1980" s="1" t="s">
        <v>11</v>
      </c>
      <c r="D1980" s="5" t="str">
        <f t="shared" si="251"/>
        <v>512</v>
      </c>
      <c r="E1980" s="1" t="s">
        <v>41</v>
      </c>
      <c r="F1980" s="1" t="s">
        <v>81</v>
      </c>
      <c r="I1980">
        <v>201405</v>
      </c>
      <c r="J1980" t="str">
        <f t="shared" si="252"/>
        <v>2014</v>
      </c>
      <c r="K1980" s="2">
        <f t="shared" si="255"/>
        <v>2983.92</v>
      </c>
      <c r="L1980">
        <f t="shared" si="254"/>
        <v>0</v>
      </c>
      <c r="M1980" s="2">
        <f t="shared" si="246"/>
        <v>2983.92</v>
      </c>
      <c r="N1980">
        <f t="shared" si="247"/>
        <v>0</v>
      </c>
      <c r="O1980">
        <f t="shared" si="248"/>
        <v>2983.92</v>
      </c>
      <c r="P1980" s="2" t="str">
        <f t="shared" si="249"/>
        <v>5125623 - E W BROWN UNIT  32014</v>
      </c>
    </row>
    <row r="1981" spans="1:16" x14ac:dyDescent="0.25">
      <c r="A1981" s="1" t="s">
        <v>5</v>
      </c>
      <c r="B1981" s="1" t="s">
        <v>38</v>
      </c>
      <c r="C1981" s="1" t="s">
        <v>11</v>
      </c>
      <c r="D1981" s="5" t="str">
        <f t="shared" si="251"/>
        <v>512</v>
      </c>
      <c r="E1981" s="1" t="s">
        <v>41</v>
      </c>
      <c r="F1981" s="1" t="s">
        <v>81</v>
      </c>
      <c r="I1981">
        <v>201410</v>
      </c>
      <c r="J1981" t="str">
        <f t="shared" si="252"/>
        <v>2014</v>
      </c>
      <c r="K1981" s="2">
        <f t="shared" si="255"/>
        <v>12555.67</v>
      </c>
      <c r="L1981">
        <f t="shared" si="254"/>
        <v>0</v>
      </c>
      <c r="M1981" s="2">
        <f t="shared" si="246"/>
        <v>12555.67</v>
      </c>
      <c r="N1981">
        <f t="shared" si="247"/>
        <v>0</v>
      </c>
      <c r="O1981">
        <f t="shared" si="248"/>
        <v>12555.67</v>
      </c>
      <c r="P1981" s="2" t="str">
        <f t="shared" si="249"/>
        <v>5125623 - E W BROWN UNIT  32014</v>
      </c>
    </row>
    <row r="1982" spans="1:16" x14ac:dyDescent="0.25">
      <c r="A1982" s="1" t="s">
        <v>5</v>
      </c>
      <c r="B1982" s="1" t="s">
        <v>38</v>
      </c>
      <c r="C1982" s="1" t="s">
        <v>11</v>
      </c>
      <c r="D1982" s="5" t="str">
        <f t="shared" si="251"/>
        <v>512</v>
      </c>
      <c r="E1982" s="1" t="s">
        <v>41</v>
      </c>
      <c r="F1982" s="1" t="s">
        <v>81</v>
      </c>
      <c r="I1982">
        <v>201411</v>
      </c>
      <c r="J1982" t="str">
        <f t="shared" si="252"/>
        <v>2014</v>
      </c>
      <c r="K1982" s="2">
        <f t="shared" si="255"/>
        <v>1620.22</v>
      </c>
      <c r="L1982">
        <f t="shared" si="254"/>
        <v>0</v>
      </c>
      <c r="M1982" s="2">
        <f t="shared" si="246"/>
        <v>1620.22</v>
      </c>
      <c r="N1982">
        <f t="shared" si="247"/>
        <v>0</v>
      </c>
      <c r="O1982">
        <f t="shared" si="248"/>
        <v>1620.22</v>
      </c>
      <c r="P1982" s="2" t="str">
        <f t="shared" si="249"/>
        <v>5125623 - E W BROWN UNIT  32014</v>
      </c>
    </row>
    <row r="1983" spans="1:16" x14ac:dyDescent="0.25">
      <c r="A1983" s="1" t="s">
        <v>5</v>
      </c>
      <c r="B1983" s="1" t="s">
        <v>38</v>
      </c>
      <c r="C1983" s="1" t="s">
        <v>11</v>
      </c>
      <c r="D1983" s="5" t="str">
        <f t="shared" si="251"/>
        <v>512</v>
      </c>
      <c r="E1983" s="1" t="s">
        <v>41</v>
      </c>
      <c r="F1983" s="1" t="s">
        <v>81</v>
      </c>
      <c r="I1983">
        <v>201412</v>
      </c>
      <c r="J1983" t="str">
        <f t="shared" si="252"/>
        <v>2014</v>
      </c>
      <c r="K1983" s="2">
        <f t="shared" si="255"/>
        <v>242.11</v>
      </c>
      <c r="L1983">
        <f t="shared" si="254"/>
        <v>0</v>
      </c>
      <c r="M1983" s="2">
        <f t="shared" si="246"/>
        <v>242.11</v>
      </c>
      <c r="N1983">
        <f t="shared" si="247"/>
        <v>0</v>
      </c>
      <c r="O1983">
        <f t="shared" si="248"/>
        <v>242.11</v>
      </c>
      <c r="P1983" s="2" t="str">
        <f t="shared" si="249"/>
        <v>5125623 - E W BROWN UNIT  32014</v>
      </c>
    </row>
    <row r="1984" spans="1:16" x14ac:dyDescent="0.25">
      <c r="A1984" s="1" t="s">
        <v>5</v>
      </c>
      <c r="B1984" s="1" t="s">
        <v>38</v>
      </c>
      <c r="C1984" s="1" t="s">
        <v>11</v>
      </c>
      <c r="D1984" s="5" t="str">
        <f t="shared" si="251"/>
        <v>512</v>
      </c>
      <c r="E1984" s="1" t="s">
        <v>39</v>
      </c>
      <c r="F1984" s="1" t="s">
        <v>81</v>
      </c>
      <c r="I1984">
        <v>201302</v>
      </c>
      <c r="J1984" t="str">
        <f t="shared" si="252"/>
        <v>2013</v>
      </c>
      <c r="K1984" s="2">
        <f t="shared" ref="K1984:K1991" si="256">-K590</f>
        <v>-59.96</v>
      </c>
      <c r="L1984">
        <f t="shared" si="254"/>
        <v>0</v>
      </c>
      <c r="M1984" s="2">
        <f t="shared" si="246"/>
        <v>-59.96</v>
      </c>
      <c r="N1984">
        <f t="shared" si="247"/>
        <v>0</v>
      </c>
      <c r="O1984">
        <f t="shared" si="248"/>
        <v>-59.96</v>
      </c>
      <c r="P1984" s="2" t="str">
        <f t="shared" si="249"/>
        <v>5125620 - E W BROWN  COMMON - STEAM2013</v>
      </c>
    </row>
    <row r="1985" spans="1:16" x14ac:dyDescent="0.25">
      <c r="A1985" s="1" t="s">
        <v>5</v>
      </c>
      <c r="B1985" s="1" t="s">
        <v>38</v>
      </c>
      <c r="C1985" s="1" t="s">
        <v>11</v>
      </c>
      <c r="D1985" s="5" t="str">
        <f t="shared" si="251"/>
        <v>512</v>
      </c>
      <c r="E1985" s="1" t="s">
        <v>39</v>
      </c>
      <c r="F1985" s="1" t="s">
        <v>81</v>
      </c>
      <c r="I1985">
        <v>201303</v>
      </c>
      <c r="J1985" t="str">
        <f t="shared" si="252"/>
        <v>2013</v>
      </c>
      <c r="K1985" s="2">
        <f t="shared" si="256"/>
        <v>-42614.6</v>
      </c>
      <c r="L1985">
        <f t="shared" si="254"/>
        <v>0</v>
      </c>
      <c r="M1985" s="2">
        <f t="shared" si="246"/>
        <v>-42614.6</v>
      </c>
      <c r="N1985">
        <f t="shared" si="247"/>
        <v>0</v>
      </c>
      <c r="O1985">
        <f t="shared" si="248"/>
        <v>-42614.6</v>
      </c>
      <c r="P1985" s="2" t="str">
        <f t="shared" si="249"/>
        <v>5125620 - E W BROWN  COMMON - STEAM2013</v>
      </c>
    </row>
    <row r="1986" spans="1:16" x14ac:dyDescent="0.25">
      <c r="A1986" s="1" t="s">
        <v>5</v>
      </c>
      <c r="B1986" s="1" t="s">
        <v>38</v>
      </c>
      <c r="C1986" s="1" t="s">
        <v>11</v>
      </c>
      <c r="D1986" s="5" t="str">
        <f t="shared" si="251"/>
        <v>512</v>
      </c>
      <c r="E1986" s="1" t="s">
        <v>39</v>
      </c>
      <c r="F1986" s="1" t="s">
        <v>81</v>
      </c>
      <c r="I1986">
        <v>201304</v>
      </c>
      <c r="J1986" t="str">
        <f t="shared" si="252"/>
        <v>2013</v>
      </c>
      <c r="K1986" s="2">
        <f t="shared" si="256"/>
        <v>-27020.47</v>
      </c>
      <c r="L1986">
        <f t="shared" si="254"/>
        <v>0</v>
      </c>
      <c r="M1986" s="2">
        <f t="shared" si="246"/>
        <v>-27020.47</v>
      </c>
      <c r="N1986">
        <f t="shared" si="247"/>
        <v>0</v>
      </c>
      <c r="O1986">
        <f t="shared" si="248"/>
        <v>-27020.47</v>
      </c>
      <c r="P1986" s="2" t="str">
        <f t="shared" si="249"/>
        <v>5125620 - E W BROWN  COMMON - STEAM2013</v>
      </c>
    </row>
    <row r="1987" spans="1:16" x14ac:dyDescent="0.25">
      <c r="A1987" s="1" t="s">
        <v>5</v>
      </c>
      <c r="B1987" s="1" t="s">
        <v>38</v>
      </c>
      <c r="C1987" s="1" t="s">
        <v>11</v>
      </c>
      <c r="D1987" s="5" t="str">
        <f t="shared" si="251"/>
        <v>512</v>
      </c>
      <c r="E1987" s="1" t="s">
        <v>39</v>
      </c>
      <c r="F1987" s="1" t="s">
        <v>81</v>
      </c>
      <c r="I1987">
        <v>201305</v>
      </c>
      <c r="J1987" t="str">
        <f t="shared" si="252"/>
        <v>2013</v>
      </c>
      <c r="K1987" s="2">
        <f t="shared" si="256"/>
        <v>65714</v>
      </c>
      <c r="L1987">
        <f t="shared" si="254"/>
        <v>0</v>
      </c>
      <c r="M1987" s="2">
        <f t="shared" si="246"/>
        <v>65714</v>
      </c>
      <c r="N1987">
        <f t="shared" si="247"/>
        <v>0</v>
      </c>
      <c r="O1987">
        <f t="shared" si="248"/>
        <v>65714</v>
      </c>
      <c r="P1987" s="2" t="str">
        <f t="shared" si="249"/>
        <v>5125620 - E W BROWN  COMMON - STEAM2013</v>
      </c>
    </row>
    <row r="1988" spans="1:16" x14ac:dyDescent="0.25">
      <c r="A1988" s="1" t="s">
        <v>5</v>
      </c>
      <c r="B1988" s="1" t="s">
        <v>38</v>
      </c>
      <c r="C1988" s="1" t="s">
        <v>11</v>
      </c>
      <c r="D1988" s="5" t="str">
        <f t="shared" si="251"/>
        <v>512</v>
      </c>
      <c r="E1988" s="1" t="s">
        <v>39</v>
      </c>
      <c r="F1988" s="1" t="s">
        <v>81</v>
      </c>
      <c r="I1988">
        <v>201309</v>
      </c>
      <c r="J1988" t="str">
        <f t="shared" si="252"/>
        <v>2013</v>
      </c>
      <c r="K1988" s="2">
        <f t="shared" si="256"/>
        <v>-846.27</v>
      </c>
      <c r="L1988">
        <f t="shared" si="254"/>
        <v>0</v>
      </c>
      <c r="M1988" s="2">
        <f t="shared" si="246"/>
        <v>-846.27</v>
      </c>
      <c r="N1988">
        <f t="shared" si="247"/>
        <v>0</v>
      </c>
      <c r="O1988">
        <f t="shared" si="248"/>
        <v>-846.27</v>
      </c>
      <c r="P1988" s="2" t="str">
        <f t="shared" si="249"/>
        <v>5125620 - E W BROWN  COMMON - STEAM2013</v>
      </c>
    </row>
    <row r="1989" spans="1:16" x14ac:dyDescent="0.25">
      <c r="A1989" s="1" t="s">
        <v>5</v>
      </c>
      <c r="B1989" s="1" t="s">
        <v>38</v>
      </c>
      <c r="C1989" s="1" t="s">
        <v>11</v>
      </c>
      <c r="D1989" s="5" t="str">
        <f t="shared" si="251"/>
        <v>512</v>
      </c>
      <c r="E1989" s="1" t="s">
        <v>39</v>
      </c>
      <c r="F1989" s="1" t="s">
        <v>81</v>
      </c>
      <c r="I1989">
        <v>201310</v>
      </c>
      <c r="J1989" t="str">
        <f t="shared" si="252"/>
        <v>2013</v>
      </c>
      <c r="K1989" s="2">
        <f t="shared" si="256"/>
        <v>-689.54</v>
      </c>
      <c r="L1989">
        <f t="shared" si="254"/>
        <v>0</v>
      </c>
      <c r="M1989" s="2">
        <f t="shared" si="246"/>
        <v>-689.54</v>
      </c>
      <c r="N1989">
        <f t="shared" si="247"/>
        <v>0</v>
      </c>
      <c r="O1989">
        <f t="shared" si="248"/>
        <v>-689.54</v>
      </c>
      <c r="P1989" s="2" t="str">
        <f t="shared" si="249"/>
        <v>5125620 - E W BROWN  COMMON - STEAM2013</v>
      </c>
    </row>
    <row r="1990" spans="1:16" x14ac:dyDescent="0.25">
      <c r="A1990" s="1" t="s">
        <v>5</v>
      </c>
      <c r="B1990" s="1" t="s">
        <v>38</v>
      </c>
      <c r="C1990" s="1" t="s">
        <v>11</v>
      </c>
      <c r="D1990" s="5" t="str">
        <f t="shared" si="251"/>
        <v>512</v>
      </c>
      <c r="E1990" s="1" t="s">
        <v>39</v>
      </c>
      <c r="F1990" s="1" t="s">
        <v>81</v>
      </c>
      <c r="I1990">
        <v>201311</v>
      </c>
      <c r="J1990" t="str">
        <f t="shared" si="252"/>
        <v>2013</v>
      </c>
      <c r="K1990" s="2">
        <f t="shared" si="256"/>
        <v>-194.65</v>
      </c>
      <c r="L1990">
        <f t="shared" si="254"/>
        <v>0</v>
      </c>
      <c r="M1990" s="2">
        <f t="shared" si="246"/>
        <v>-194.65</v>
      </c>
      <c r="N1990">
        <f t="shared" si="247"/>
        <v>0</v>
      </c>
      <c r="O1990">
        <f t="shared" si="248"/>
        <v>-194.65</v>
      </c>
      <c r="P1990" s="2" t="str">
        <f t="shared" si="249"/>
        <v>5125620 - E W BROWN  COMMON - STEAM2013</v>
      </c>
    </row>
    <row r="1991" spans="1:16" x14ac:dyDescent="0.25">
      <c r="A1991" s="1" t="s">
        <v>5</v>
      </c>
      <c r="B1991" s="1" t="s">
        <v>38</v>
      </c>
      <c r="C1991" s="1" t="s">
        <v>11</v>
      </c>
      <c r="D1991" s="5" t="str">
        <f t="shared" si="251"/>
        <v>512</v>
      </c>
      <c r="E1991" s="1" t="s">
        <v>39</v>
      </c>
      <c r="F1991" s="1" t="s">
        <v>81</v>
      </c>
      <c r="I1991">
        <v>201312</v>
      </c>
      <c r="J1991" t="str">
        <f t="shared" si="252"/>
        <v>2013</v>
      </c>
      <c r="K1991" s="2">
        <f t="shared" si="256"/>
        <v>-89.04</v>
      </c>
      <c r="L1991">
        <f t="shared" si="254"/>
        <v>0</v>
      </c>
      <c r="M1991" s="2">
        <f t="shared" si="246"/>
        <v>-89.04</v>
      </c>
      <c r="N1991">
        <f t="shared" si="247"/>
        <v>0</v>
      </c>
      <c r="O1991">
        <f t="shared" si="248"/>
        <v>-89.04</v>
      </c>
      <c r="P1991" s="2" t="str">
        <f t="shared" si="249"/>
        <v>5125620 - E W BROWN  COMMON - STEAM2013</v>
      </c>
    </row>
    <row r="1992" spans="1:16" x14ac:dyDescent="0.25">
      <c r="A1992" s="1" t="s">
        <v>5</v>
      </c>
      <c r="B1992" s="1" t="s">
        <v>38</v>
      </c>
      <c r="C1992" s="1" t="s">
        <v>11</v>
      </c>
      <c r="D1992" s="5" t="str">
        <f t="shared" si="251"/>
        <v>512</v>
      </c>
      <c r="E1992" s="1" t="s">
        <v>40</v>
      </c>
      <c r="F1992" s="1" t="s">
        <v>81</v>
      </c>
      <c r="I1992">
        <v>201302</v>
      </c>
      <c r="J1992" t="str">
        <f t="shared" si="252"/>
        <v>2013</v>
      </c>
      <c r="K1992" s="2">
        <f>-K1984</f>
        <v>59.96</v>
      </c>
      <c r="L1992">
        <f t="shared" si="254"/>
        <v>0</v>
      </c>
      <c r="M1992" s="2">
        <f t="shared" si="246"/>
        <v>59.96</v>
      </c>
      <c r="N1992">
        <f t="shared" si="247"/>
        <v>0</v>
      </c>
      <c r="O1992">
        <f t="shared" si="248"/>
        <v>59.96</v>
      </c>
      <c r="P1992" s="2" t="str">
        <f t="shared" si="249"/>
        <v>5125622 - E W BROWN UNIT  22013</v>
      </c>
    </row>
    <row r="1993" spans="1:16" x14ac:dyDescent="0.25">
      <c r="A1993" s="1" t="s">
        <v>5</v>
      </c>
      <c r="B1993" s="1" t="s">
        <v>38</v>
      </c>
      <c r="C1993" s="1" t="s">
        <v>11</v>
      </c>
      <c r="D1993" s="5" t="str">
        <f t="shared" si="251"/>
        <v>512</v>
      </c>
      <c r="E1993" s="1" t="s">
        <v>40</v>
      </c>
      <c r="F1993" s="1" t="s">
        <v>81</v>
      </c>
      <c r="I1993">
        <v>201303</v>
      </c>
      <c r="J1993" t="str">
        <f t="shared" si="252"/>
        <v>2013</v>
      </c>
      <c r="K1993" s="2">
        <f t="shared" ref="K1993:K1999" si="257">-K1985</f>
        <v>42614.6</v>
      </c>
      <c r="L1993">
        <f t="shared" si="254"/>
        <v>0</v>
      </c>
      <c r="M1993" s="2">
        <f t="shared" si="246"/>
        <v>42614.6</v>
      </c>
      <c r="N1993">
        <f t="shared" si="247"/>
        <v>0</v>
      </c>
      <c r="O1993">
        <f t="shared" si="248"/>
        <v>42614.6</v>
      </c>
      <c r="P1993" s="2" t="str">
        <f t="shared" si="249"/>
        <v>5125622 - E W BROWN UNIT  22013</v>
      </c>
    </row>
    <row r="1994" spans="1:16" x14ac:dyDescent="0.25">
      <c r="A1994" s="1" t="s">
        <v>5</v>
      </c>
      <c r="B1994" s="1" t="s">
        <v>38</v>
      </c>
      <c r="C1994" s="1" t="s">
        <v>11</v>
      </c>
      <c r="D1994" s="5" t="str">
        <f t="shared" si="251"/>
        <v>512</v>
      </c>
      <c r="E1994" s="1" t="s">
        <v>40</v>
      </c>
      <c r="F1994" s="1" t="s">
        <v>81</v>
      </c>
      <c r="I1994">
        <v>201304</v>
      </c>
      <c r="J1994" t="str">
        <f t="shared" si="252"/>
        <v>2013</v>
      </c>
      <c r="K1994" s="2">
        <f t="shared" si="257"/>
        <v>27020.47</v>
      </c>
      <c r="L1994">
        <f t="shared" si="254"/>
        <v>0</v>
      </c>
      <c r="M1994" s="2">
        <f t="shared" si="246"/>
        <v>27020.47</v>
      </c>
      <c r="N1994">
        <f t="shared" si="247"/>
        <v>0</v>
      </c>
      <c r="O1994">
        <f t="shared" si="248"/>
        <v>27020.47</v>
      </c>
      <c r="P1994" s="2" t="str">
        <f t="shared" si="249"/>
        <v>5125622 - E W BROWN UNIT  22013</v>
      </c>
    </row>
    <row r="1995" spans="1:16" x14ac:dyDescent="0.25">
      <c r="A1995" s="1" t="s">
        <v>5</v>
      </c>
      <c r="B1995" s="1" t="s">
        <v>38</v>
      </c>
      <c r="C1995" s="1" t="s">
        <v>11</v>
      </c>
      <c r="D1995" s="5" t="str">
        <f t="shared" si="251"/>
        <v>512</v>
      </c>
      <c r="E1995" s="1" t="s">
        <v>40</v>
      </c>
      <c r="F1995" s="1" t="s">
        <v>81</v>
      </c>
      <c r="I1995">
        <v>201305</v>
      </c>
      <c r="J1995" t="str">
        <f t="shared" si="252"/>
        <v>2013</v>
      </c>
      <c r="K1995" s="2">
        <f t="shared" si="257"/>
        <v>-65714</v>
      </c>
      <c r="L1995">
        <f t="shared" si="254"/>
        <v>0</v>
      </c>
      <c r="M1995" s="2">
        <f t="shared" si="246"/>
        <v>-65714</v>
      </c>
      <c r="N1995">
        <f t="shared" si="247"/>
        <v>0</v>
      </c>
      <c r="O1995">
        <f t="shared" si="248"/>
        <v>-65714</v>
      </c>
      <c r="P1995" s="2" t="str">
        <f t="shared" si="249"/>
        <v>5125622 - E W BROWN UNIT  22013</v>
      </c>
    </row>
    <row r="1996" spans="1:16" x14ac:dyDescent="0.25">
      <c r="A1996" s="1" t="s">
        <v>5</v>
      </c>
      <c r="B1996" s="1" t="s">
        <v>38</v>
      </c>
      <c r="C1996" s="1" t="s">
        <v>11</v>
      </c>
      <c r="D1996" s="5" t="str">
        <f t="shared" si="251"/>
        <v>512</v>
      </c>
      <c r="E1996" s="1" t="s">
        <v>40</v>
      </c>
      <c r="F1996" s="1" t="s">
        <v>81</v>
      </c>
      <c r="I1996">
        <v>201309</v>
      </c>
      <c r="J1996" t="str">
        <f t="shared" si="252"/>
        <v>2013</v>
      </c>
      <c r="K1996" s="2">
        <f t="shared" si="257"/>
        <v>846.27</v>
      </c>
      <c r="L1996">
        <f t="shared" si="254"/>
        <v>0</v>
      </c>
      <c r="M1996" s="2">
        <f t="shared" si="246"/>
        <v>846.27</v>
      </c>
      <c r="N1996">
        <f t="shared" si="247"/>
        <v>0</v>
      </c>
      <c r="O1996">
        <f t="shared" si="248"/>
        <v>846.27</v>
      </c>
      <c r="P1996" s="2" t="str">
        <f t="shared" si="249"/>
        <v>5125622 - E W BROWN UNIT  22013</v>
      </c>
    </row>
    <row r="1997" spans="1:16" x14ac:dyDescent="0.25">
      <c r="A1997" s="1" t="s">
        <v>5</v>
      </c>
      <c r="B1997" s="1" t="s">
        <v>38</v>
      </c>
      <c r="C1997" s="1" t="s">
        <v>11</v>
      </c>
      <c r="D1997" s="5" t="str">
        <f t="shared" si="251"/>
        <v>512</v>
      </c>
      <c r="E1997" s="1" t="s">
        <v>40</v>
      </c>
      <c r="F1997" s="1" t="s">
        <v>81</v>
      </c>
      <c r="I1997">
        <v>201310</v>
      </c>
      <c r="J1997" t="str">
        <f t="shared" si="252"/>
        <v>2013</v>
      </c>
      <c r="K1997" s="2">
        <f t="shared" si="257"/>
        <v>689.54</v>
      </c>
      <c r="L1997">
        <f t="shared" si="254"/>
        <v>0</v>
      </c>
      <c r="M1997" s="2">
        <f t="shared" si="246"/>
        <v>689.54</v>
      </c>
      <c r="N1997">
        <f t="shared" si="247"/>
        <v>0</v>
      </c>
      <c r="O1997">
        <f t="shared" si="248"/>
        <v>689.54</v>
      </c>
      <c r="P1997" s="2" t="str">
        <f t="shared" si="249"/>
        <v>5125622 - E W BROWN UNIT  22013</v>
      </c>
    </row>
    <row r="1998" spans="1:16" x14ac:dyDescent="0.25">
      <c r="A1998" s="1" t="s">
        <v>5</v>
      </c>
      <c r="B1998" s="1" t="s">
        <v>38</v>
      </c>
      <c r="C1998" s="1" t="s">
        <v>11</v>
      </c>
      <c r="D1998" s="5" t="str">
        <f t="shared" si="251"/>
        <v>512</v>
      </c>
      <c r="E1998" s="1" t="s">
        <v>40</v>
      </c>
      <c r="F1998" s="1" t="s">
        <v>81</v>
      </c>
      <c r="I1998">
        <v>201311</v>
      </c>
      <c r="J1998" t="str">
        <f t="shared" si="252"/>
        <v>2013</v>
      </c>
      <c r="K1998" s="2">
        <f t="shared" si="257"/>
        <v>194.65</v>
      </c>
      <c r="L1998">
        <f t="shared" si="254"/>
        <v>0</v>
      </c>
      <c r="M1998" s="2">
        <f t="shared" si="246"/>
        <v>194.65</v>
      </c>
      <c r="N1998">
        <f t="shared" si="247"/>
        <v>0</v>
      </c>
      <c r="O1998">
        <f t="shared" si="248"/>
        <v>194.65</v>
      </c>
      <c r="P1998" s="2" t="str">
        <f t="shared" si="249"/>
        <v>5125622 - E W BROWN UNIT  22013</v>
      </c>
    </row>
    <row r="1999" spans="1:16" x14ac:dyDescent="0.25">
      <c r="A1999" s="1" t="s">
        <v>5</v>
      </c>
      <c r="B1999" s="1" t="s">
        <v>38</v>
      </c>
      <c r="C1999" s="1" t="s">
        <v>11</v>
      </c>
      <c r="D1999" s="5" t="str">
        <f t="shared" si="251"/>
        <v>512</v>
      </c>
      <c r="E1999" s="1" t="s">
        <v>40</v>
      </c>
      <c r="F1999" s="1" t="s">
        <v>81</v>
      </c>
      <c r="I1999">
        <v>201312</v>
      </c>
      <c r="J1999" t="str">
        <f t="shared" si="252"/>
        <v>2013</v>
      </c>
      <c r="K1999" s="2">
        <f t="shared" si="257"/>
        <v>89.04</v>
      </c>
      <c r="L1999">
        <f t="shared" si="254"/>
        <v>0</v>
      </c>
      <c r="M1999" s="2">
        <f t="shared" si="246"/>
        <v>89.04</v>
      </c>
      <c r="N1999">
        <f t="shared" si="247"/>
        <v>0</v>
      </c>
      <c r="O1999">
        <f t="shared" si="248"/>
        <v>89.04</v>
      </c>
      <c r="P1999" s="2" t="str">
        <f t="shared" si="249"/>
        <v>5125622 - E W BROWN UNIT  22013</v>
      </c>
    </row>
    <row r="2000" spans="1:16" x14ac:dyDescent="0.25">
      <c r="A2000" s="1" t="s">
        <v>5</v>
      </c>
      <c r="B2000" s="1" t="s">
        <v>38</v>
      </c>
      <c r="C2000" s="1" t="s">
        <v>7</v>
      </c>
      <c r="D2000" s="5" t="s">
        <v>137</v>
      </c>
      <c r="E2000" s="1" t="s">
        <v>39</v>
      </c>
      <c r="F2000" s="1" t="s">
        <v>81</v>
      </c>
      <c r="I2000">
        <v>201502</v>
      </c>
      <c r="J2000" t="s">
        <v>73</v>
      </c>
      <c r="K2000" s="2">
        <f t="shared" ref="K2000:K2007" si="258">-K445</f>
        <v>-15828.95</v>
      </c>
      <c r="L2000">
        <v>0</v>
      </c>
      <c r="M2000" s="2">
        <f t="shared" si="246"/>
        <v>-15828.95</v>
      </c>
      <c r="N2000">
        <f t="shared" si="247"/>
        <v>0</v>
      </c>
      <c r="O2000">
        <f t="shared" si="248"/>
        <v>-15828.95</v>
      </c>
      <c r="P2000" s="2" t="str">
        <f t="shared" si="249"/>
        <v>5115620 - E W BROWN  COMMON - STEAM2015</v>
      </c>
    </row>
    <row r="2001" spans="1:16" x14ac:dyDescent="0.25">
      <c r="A2001" s="1" t="s">
        <v>5</v>
      </c>
      <c r="B2001" s="1" t="s">
        <v>38</v>
      </c>
      <c r="C2001" s="1" t="s">
        <v>7</v>
      </c>
      <c r="D2001" s="5" t="s">
        <v>137</v>
      </c>
      <c r="E2001" s="1" t="s">
        <v>39</v>
      </c>
      <c r="F2001" s="1" t="s">
        <v>81</v>
      </c>
      <c r="I2001">
        <v>201503</v>
      </c>
      <c r="J2001" t="s">
        <v>73</v>
      </c>
      <c r="K2001" s="2">
        <f t="shared" si="258"/>
        <v>-6802.24</v>
      </c>
      <c r="L2001">
        <v>0</v>
      </c>
      <c r="M2001" s="2">
        <f t="shared" ref="M2001:M2047" si="259">+K2001+L2001</f>
        <v>-6802.24</v>
      </c>
      <c r="N2001">
        <f t="shared" ref="N2001:N2047" si="260">IF(F2001="LGE",M2001,0)+IF(F2001="Joint",M2001*G2001,0)</f>
        <v>0</v>
      </c>
      <c r="O2001">
        <f t="shared" ref="O2001:O2047" si="261">IF(F2001="KU",M2001,0)+IF(F2001="Joint",M2001*H2001,0)</f>
        <v>-6802.24</v>
      </c>
      <c r="P2001" s="2" t="str">
        <f t="shared" ref="P2001:P2047" si="262">D2001&amp;E2001&amp;J2001</f>
        <v>5115620 - E W BROWN  COMMON - STEAM2015</v>
      </c>
    </row>
    <row r="2002" spans="1:16" x14ac:dyDescent="0.25">
      <c r="A2002" s="1" t="s">
        <v>5</v>
      </c>
      <c r="B2002" s="1" t="s">
        <v>38</v>
      </c>
      <c r="C2002" s="1" t="s">
        <v>7</v>
      </c>
      <c r="D2002" s="5" t="s">
        <v>137</v>
      </c>
      <c r="E2002" s="1" t="s">
        <v>39</v>
      </c>
      <c r="F2002" s="1" t="s">
        <v>81</v>
      </c>
      <c r="I2002">
        <v>201504</v>
      </c>
      <c r="J2002" t="s">
        <v>73</v>
      </c>
      <c r="K2002" s="2">
        <f t="shared" si="258"/>
        <v>-714.87</v>
      </c>
      <c r="L2002">
        <v>0</v>
      </c>
      <c r="M2002" s="2">
        <f t="shared" si="259"/>
        <v>-714.87</v>
      </c>
      <c r="N2002">
        <f t="shared" si="260"/>
        <v>0</v>
      </c>
      <c r="O2002">
        <f t="shared" si="261"/>
        <v>-714.87</v>
      </c>
      <c r="P2002" s="2" t="str">
        <f t="shared" si="262"/>
        <v>5115620 - E W BROWN  COMMON - STEAM2015</v>
      </c>
    </row>
    <row r="2003" spans="1:16" x14ac:dyDescent="0.25">
      <c r="A2003" s="1" t="s">
        <v>5</v>
      </c>
      <c r="B2003" s="1" t="s">
        <v>38</v>
      </c>
      <c r="C2003" s="1" t="s">
        <v>7</v>
      </c>
      <c r="D2003" s="5" t="s">
        <v>137</v>
      </c>
      <c r="E2003" s="1" t="s">
        <v>39</v>
      </c>
      <c r="F2003" s="1" t="s">
        <v>81</v>
      </c>
      <c r="I2003">
        <v>201505</v>
      </c>
      <c r="J2003" t="s">
        <v>73</v>
      </c>
      <c r="K2003" s="2">
        <f t="shared" si="258"/>
        <v>-2464.13</v>
      </c>
      <c r="L2003">
        <v>0</v>
      </c>
      <c r="M2003" s="2">
        <f t="shared" si="259"/>
        <v>-2464.13</v>
      </c>
      <c r="N2003">
        <f t="shared" si="260"/>
        <v>0</v>
      </c>
      <c r="O2003">
        <f t="shared" si="261"/>
        <v>-2464.13</v>
      </c>
      <c r="P2003" s="2" t="str">
        <f t="shared" si="262"/>
        <v>5115620 - E W BROWN  COMMON - STEAM2015</v>
      </c>
    </row>
    <row r="2004" spans="1:16" x14ac:dyDescent="0.25">
      <c r="A2004" s="1" t="s">
        <v>5</v>
      </c>
      <c r="B2004" s="1" t="s">
        <v>38</v>
      </c>
      <c r="C2004" s="1" t="s">
        <v>7</v>
      </c>
      <c r="D2004" s="5" t="s">
        <v>137</v>
      </c>
      <c r="E2004" s="1" t="s">
        <v>39</v>
      </c>
      <c r="F2004" s="1" t="s">
        <v>81</v>
      </c>
      <c r="I2004">
        <v>201506</v>
      </c>
      <c r="J2004" t="s">
        <v>73</v>
      </c>
      <c r="K2004" s="2">
        <f t="shared" si="258"/>
        <v>-1758.05</v>
      </c>
      <c r="L2004">
        <v>0</v>
      </c>
      <c r="M2004" s="2">
        <f t="shared" si="259"/>
        <v>-1758.05</v>
      </c>
      <c r="N2004">
        <f t="shared" si="260"/>
        <v>0</v>
      </c>
      <c r="O2004">
        <f t="shared" si="261"/>
        <v>-1758.05</v>
      </c>
      <c r="P2004" s="2" t="str">
        <f t="shared" si="262"/>
        <v>5115620 - E W BROWN  COMMON - STEAM2015</v>
      </c>
    </row>
    <row r="2005" spans="1:16" x14ac:dyDescent="0.25">
      <c r="A2005" s="1" t="s">
        <v>5</v>
      </c>
      <c r="B2005" s="1" t="s">
        <v>38</v>
      </c>
      <c r="C2005" s="1" t="s">
        <v>7</v>
      </c>
      <c r="D2005" s="5" t="s">
        <v>137</v>
      </c>
      <c r="E2005" s="1" t="s">
        <v>39</v>
      </c>
      <c r="F2005" s="1" t="s">
        <v>81</v>
      </c>
      <c r="I2005">
        <v>201507</v>
      </c>
      <c r="J2005" t="s">
        <v>73</v>
      </c>
      <c r="K2005" s="2">
        <f t="shared" si="258"/>
        <v>-2021.02</v>
      </c>
      <c r="L2005">
        <v>0</v>
      </c>
      <c r="M2005" s="2">
        <f t="shared" si="259"/>
        <v>-2021.02</v>
      </c>
      <c r="N2005">
        <f t="shared" si="260"/>
        <v>0</v>
      </c>
      <c r="O2005">
        <f t="shared" si="261"/>
        <v>-2021.02</v>
      </c>
      <c r="P2005" s="2" t="str">
        <f t="shared" si="262"/>
        <v>5115620 - E W BROWN  COMMON - STEAM2015</v>
      </c>
    </row>
    <row r="2006" spans="1:16" x14ac:dyDescent="0.25">
      <c r="A2006" s="1" t="s">
        <v>5</v>
      </c>
      <c r="B2006" s="1" t="s">
        <v>38</v>
      </c>
      <c r="C2006" s="1" t="s">
        <v>7</v>
      </c>
      <c r="D2006" s="5" t="s">
        <v>137</v>
      </c>
      <c r="E2006" s="1" t="s">
        <v>39</v>
      </c>
      <c r="F2006" s="1" t="s">
        <v>81</v>
      </c>
      <c r="I2006">
        <v>201510</v>
      </c>
      <c r="J2006" t="s">
        <v>73</v>
      </c>
      <c r="K2006" s="2">
        <f t="shared" si="258"/>
        <v>-2619.65</v>
      </c>
      <c r="L2006">
        <v>0</v>
      </c>
      <c r="M2006" s="2">
        <f t="shared" si="259"/>
        <v>-2619.65</v>
      </c>
      <c r="N2006">
        <f t="shared" si="260"/>
        <v>0</v>
      </c>
      <c r="O2006">
        <f t="shared" si="261"/>
        <v>-2619.65</v>
      </c>
      <c r="P2006" s="2" t="str">
        <f t="shared" si="262"/>
        <v>5115620 - E W BROWN  COMMON - STEAM2015</v>
      </c>
    </row>
    <row r="2007" spans="1:16" x14ac:dyDescent="0.25">
      <c r="A2007" s="1" t="s">
        <v>5</v>
      </c>
      <c r="B2007" s="1" t="s">
        <v>38</v>
      </c>
      <c r="C2007" s="1" t="s">
        <v>7</v>
      </c>
      <c r="D2007" s="5" t="s">
        <v>137</v>
      </c>
      <c r="E2007" s="1" t="s">
        <v>39</v>
      </c>
      <c r="F2007" s="1" t="s">
        <v>81</v>
      </c>
      <c r="I2007">
        <v>201512</v>
      </c>
      <c r="J2007" t="s">
        <v>73</v>
      </c>
      <c r="K2007" s="2">
        <f t="shared" si="258"/>
        <v>-216.15</v>
      </c>
      <c r="L2007">
        <v>0</v>
      </c>
      <c r="M2007" s="2">
        <f t="shared" si="259"/>
        <v>-216.15</v>
      </c>
      <c r="N2007">
        <f t="shared" si="260"/>
        <v>0</v>
      </c>
      <c r="O2007">
        <f t="shared" si="261"/>
        <v>-216.15</v>
      </c>
      <c r="P2007" s="2" t="str">
        <f t="shared" si="262"/>
        <v>5115620 - E W BROWN  COMMON - STEAM2015</v>
      </c>
    </row>
    <row r="2008" spans="1:16" x14ac:dyDescent="0.25">
      <c r="A2008" s="1" t="s">
        <v>5</v>
      </c>
      <c r="B2008" s="1" t="s">
        <v>38</v>
      </c>
      <c r="C2008" s="1" t="s">
        <v>11</v>
      </c>
      <c r="D2008" s="5" t="s">
        <v>69</v>
      </c>
      <c r="E2008" s="1" t="s">
        <v>39</v>
      </c>
      <c r="F2008" s="1" t="s">
        <v>81</v>
      </c>
      <c r="I2008">
        <v>201503</v>
      </c>
      <c r="J2008" t="s">
        <v>73</v>
      </c>
      <c r="K2008" s="2">
        <f t="shared" ref="K2008:K2015" si="263">-K605</f>
        <v>-402.98</v>
      </c>
      <c r="L2008">
        <v>0</v>
      </c>
      <c r="M2008" s="2">
        <f t="shared" si="259"/>
        <v>-402.98</v>
      </c>
      <c r="N2008">
        <f t="shared" si="260"/>
        <v>0</v>
      </c>
      <c r="O2008">
        <f t="shared" si="261"/>
        <v>-402.98</v>
      </c>
      <c r="P2008" s="2" t="str">
        <f t="shared" si="262"/>
        <v>5125620 - E W BROWN  COMMON - STEAM2015</v>
      </c>
    </row>
    <row r="2009" spans="1:16" x14ac:dyDescent="0.25">
      <c r="A2009" s="1" t="s">
        <v>5</v>
      </c>
      <c r="B2009" s="1" t="s">
        <v>38</v>
      </c>
      <c r="C2009" s="1" t="s">
        <v>11</v>
      </c>
      <c r="D2009" s="5" t="s">
        <v>69</v>
      </c>
      <c r="E2009" s="1" t="s">
        <v>39</v>
      </c>
      <c r="F2009" s="1" t="s">
        <v>81</v>
      </c>
      <c r="I2009">
        <v>201504</v>
      </c>
      <c r="J2009" t="s">
        <v>73</v>
      </c>
      <c r="K2009" s="2">
        <f t="shared" si="263"/>
        <v>-29.32</v>
      </c>
      <c r="L2009">
        <v>0</v>
      </c>
      <c r="M2009" s="2">
        <f t="shared" si="259"/>
        <v>-29.32</v>
      </c>
      <c r="N2009">
        <f t="shared" si="260"/>
        <v>0</v>
      </c>
      <c r="O2009">
        <f t="shared" si="261"/>
        <v>-29.32</v>
      </c>
      <c r="P2009" s="2" t="str">
        <f t="shared" si="262"/>
        <v>5125620 - E W BROWN  COMMON - STEAM2015</v>
      </c>
    </row>
    <row r="2010" spans="1:16" x14ac:dyDescent="0.25">
      <c r="A2010" s="1" t="s">
        <v>5</v>
      </c>
      <c r="B2010" s="1" t="s">
        <v>38</v>
      </c>
      <c r="C2010" s="1" t="s">
        <v>11</v>
      </c>
      <c r="D2010" s="5" t="s">
        <v>69</v>
      </c>
      <c r="E2010" s="1" t="s">
        <v>39</v>
      </c>
      <c r="F2010" s="1" t="s">
        <v>81</v>
      </c>
      <c r="I2010">
        <v>201507</v>
      </c>
      <c r="J2010" t="s">
        <v>73</v>
      </c>
      <c r="K2010" s="2">
        <f t="shared" si="263"/>
        <v>-174.04</v>
      </c>
      <c r="L2010">
        <v>0</v>
      </c>
      <c r="M2010" s="2">
        <f t="shared" si="259"/>
        <v>-174.04</v>
      </c>
      <c r="N2010">
        <f t="shared" si="260"/>
        <v>0</v>
      </c>
      <c r="O2010">
        <f t="shared" si="261"/>
        <v>-174.04</v>
      </c>
      <c r="P2010" s="2" t="str">
        <f t="shared" si="262"/>
        <v>5125620 - E W BROWN  COMMON - STEAM2015</v>
      </c>
    </row>
    <row r="2011" spans="1:16" x14ac:dyDescent="0.25">
      <c r="A2011" s="1" t="s">
        <v>5</v>
      </c>
      <c r="B2011" s="1" t="s">
        <v>38</v>
      </c>
      <c r="C2011" s="1" t="s">
        <v>11</v>
      </c>
      <c r="D2011" s="5" t="s">
        <v>69</v>
      </c>
      <c r="E2011" s="1" t="s">
        <v>39</v>
      </c>
      <c r="F2011" s="1" t="s">
        <v>81</v>
      </c>
      <c r="I2011">
        <v>201508</v>
      </c>
      <c r="J2011" t="s">
        <v>73</v>
      </c>
      <c r="K2011" s="2">
        <f t="shared" si="263"/>
        <v>-1559.82</v>
      </c>
      <c r="L2011">
        <v>0</v>
      </c>
      <c r="M2011" s="2">
        <f t="shared" si="259"/>
        <v>-1559.82</v>
      </c>
      <c r="N2011">
        <f t="shared" si="260"/>
        <v>0</v>
      </c>
      <c r="O2011">
        <f t="shared" si="261"/>
        <v>-1559.82</v>
      </c>
      <c r="P2011" s="2" t="str">
        <f t="shared" si="262"/>
        <v>5125620 - E W BROWN  COMMON - STEAM2015</v>
      </c>
    </row>
    <row r="2012" spans="1:16" x14ac:dyDescent="0.25">
      <c r="A2012" s="1" t="s">
        <v>5</v>
      </c>
      <c r="B2012" s="1" t="s">
        <v>38</v>
      </c>
      <c r="C2012" s="1" t="s">
        <v>11</v>
      </c>
      <c r="D2012" s="5" t="s">
        <v>69</v>
      </c>
      <c r="E2012" s="1" t="s">
        <v>39</v>
      </c>
      <c r="F2012" s="1" t="s">
        <v>81</v>
      </c>
      <c r="I2012">
        <v>201509</v>
      </c>
      <c r="J2012" t="s">
        <v>73</v>
      </c>
      <c r="K2012" s="2">
        <f t="shared" si="263"/>
        <v>-1686.32</v>
      </c>
      <c r="L2012">
        <v>0</v>
      </c>
      <c r="M2012" s="2">
        <f t="shared" si="259"/>
        <v>-1686.32</v>
      </c>
      <c r="N2012">
        <f t="shared" si="260"/>
        <v>0</v>
      </c>
      <c r="O2012">
        <f t="shared" si="261"/>
        <v>-1686.32</v>
      </c>
      <c r="P2012" s="2" t="str">
        <f t="shared" si="262"/>
        <v>5125620 - E W BROWN  COMMON - STEAM2015</v>
      </c>
    </row>
    <row r="2013" spans="1:16" x14ac:dyDescent="0.25">
      <c r="A2013" s="1" t="s">
        <v>5</v>
      </c>
      <c r="B2013" s="1" t="s">
        <v>38</v>
      </c>
      <c r="C2013" s="1" t="s">
        <v>11</v>
      </c>
      <c r="D2013" s="5" t="s">
        <v>69</v>
      </c>
      <c r="E2013" s="1" t="s">
        <v>39</v>
      </c>
      <c r="F2013" s="1" t="s">
        <v>81</v>
      </c>
      <c r="I2013">
        <v>201510</v>
      </c>
      <c r="J2013" t="s">
        <v>73</v>
      </c>
      <c r="K2013" s="2">
        <f t="shared" si="263"/>
        <v>-29968.66</v>
      </c>
      <c r="L2013">
        <v>0</v>
      </c>
      <c r="M2013" s="2">
        <f t="shared" si="259"/>
        <v>-29968.66</v>
      </c>
      <c r="N2013">
        <f t="shared" si="260"/>
        <v>0</v>
      </c>
      <c r="O2013">
        <f t="shared" si="261"/>
        <v>-29968.66</v>
      </c>
      <c r="P2013" s="2" t="str">
        <f t="shared" si="262"/>
        <v>5125620 - E W BROWN  COMMON - STEAM2015</v>
      </c>
    </row>
    <row r="2014" spans="1:16" x14ac:dyDescent="0.25">
      <c r="A2014" s="1" t="s">
        <v>5</v>
      </c>
      <c r="B2014" s="1" t="s">
        <v>38</v>
      </c>
      <c r="C2014" s="1" t="s">
        <v>11</v>
      </c>
      <c r="D2014" s="5" t="s">
        <v>69</v>
      </c>
      <c r="E2014" s="1" t="s">
        <v>39</v>
      </c>
      <c r="F2014" s="1" t="s">
        <v>81</v>
      </c>
      <c r="I2014">
        <v>201511</v>
      </c>
      <c r="J2014" t="s">
        <v>73</v>
      </c>
      <c r="K2014" s="2">
        <f t="shared" si="263"/>
        <v>-17233.84</v>
      </c>
      <c r="L2014">
        <v>0</v>
      </c>
      <c r="M2014" s="2">
        <f t="shared" si="259"/>
        <v>-17233.84</v>
      </c>
      <c r="N2014">
        <f t="shared" si="260"/>
        <v>0</v>
      </c>
      <c r="O2014">
        <f t="shared" si="261"/>
        <v>-17233.84</v>
      </c>
      <c r="P2014" s="2" t="str">
        <f t="shared" si="262"/>
        <v>5125620 - E W BROWN  COMMON - STEAM2015</v>
      </c>
    </row>
    <row r="2015" spans="1:16" x14ac:dyDescent="0.25">
      <c r="A2015" s="1" t="s">
        <v>5</v>
      </c>
      <c r="B2015" s="1" t="s">
        <v>38</v>
      </c>
      <c r="C2015" s="1" t="s">
        <v>11</v>
      </c>
      <c r="D2015" s="5" t="s">
        <v>69</v>
      </c>
      <c r="E2015" s="1" t="s">
        <v>39</v>
      </c>
      <c r="F2015" s="1" t="s">
        <v>81</v>
      </c>
      <c r="I2015">
        <v>201512</v>
      </c>
      <c r="J2015" t="s">
        <v>73</v>
      </c>
      <c r="K2015" s="2">
        <f t="shared" si="263"/>
        <v>-120.7</v>
      </c>
      <c r="L2015">
        <v>0</v>
      </c>
      <c r="M2015" s="2">
        <f t="shared" si="259"/>
        <v>-120.7</v>
      </c>
      <c r="N2015">
        <f t="shared" si="260"/>
        <v>0</v>
      </c>
      <c r="O2015">
        <f t="shared" si="261"/>
        <v>-120.7</v>
      </c>
      <c r="P2015" s="2" t="str">
        <f t="shared" si="262"/>
        <v>5125620 - E W BROWN  COMMON - STEAM2015</v>
      </c>
    </row>
    <row r="2016" spans="1:16" x14ac:dyDescent="0.25">
      <c r="A2016" s="1" t="s">
        <v>5</v>
      </c>
      <c r="B2016" s="1" t="s">
        <v>38</v>
      </c>
      <c r="C2016" s="1" t="s">
        <v>7</v>
      </c>
      <c r="D2016" s="5" t="s">
        <v>137</v>
      </c>
      <c r="E2016" s="1" t="s">
        <v>43</v>
      </c>
      <c r="F2016" s="1" t="s">
        <v>81</v>
      </c>
      <c r="I2016">
        <v>201502</v>
      </c>
      <c r="J2016" t="s">
        <v>73</v>
      </c>
      <c r="K2016" s="2">
        <f>-K2000</f>
        <v>15828.95</v>
      </c>
      <c r="L2016">
        <v>0</v>
      </c>
      <c r="M2016" s="2">
        <f t="shared" si="259"/>
        <v>15828.95</v>
      </c>
      <c r="N2016">
        <f t="shared" si="260"/>
        <v>0</v>
      </c>
      <c r="O2016">
        <f t="shared" si="261"/>
        <v>15828.95</v>
      </c>
      <c r="P2016" s="2" t="str">
        <f t="shared" si="262"/>
        <v>5115621 - E W BROWN UNIT  12015</v>
      </c>
    </row>
    <row r="2017" spans="1:16" x14ac:dyDescent="0.25">
      <c r="A2017" s="1" t="s">
        <v>5</v>
      </c>
      <c r="B2017" s="1" t="s">
        <v>38</v>
      </c>
      <c r="C2017" s="1" t="s">
        <v>7</v>
      </c>
      <c r="D2017" s="5" t="s">
        <v>137</v>
      </c>
      <c r="E2017" s="1" t="s">
        <v>43</v>
      </c>
      <c r="F2017" s="1" t="s">
        <v>81</v>
      </c>
      <c r="I2017">
        <v>201503</v>
      </c>
      <c r="J2017" t="s">
        <v>73</v>
      </c>
      <c r="K2017" s="2">
        <f t="shared" ref="K2017:K2031" si="264">-K2001</f>
        <v>6802.24</v>
      </c>
      <c r="L2017">
        <v>0</v>
      </c>
      <c r="M2017" s="2">
        <f t="shared" si="259"/>
        <v>6802.24</v>
      </c>
      <c r="N2017">
        <f t="shared" si="260"/>
        <v>0</v>
      </c>
      <c r="O2017">
        <f t="shared" si="261"/>
        <v>6802.24</v>
      </c>
      <c r="P2017" s="2" t="str">
        <f t="shared" si="262"/>
        <v>5115621 - E W BROWN UNIT  12015</v>
      </c>
    </row>
    <row r="2018" spans="1:16" x14ac:dyDescent="0.25">
      <c r="A2018" s="1" t="s">
        <v>5</v>
      </c>
      <c r="B2018" s="1" t="s">
        <v>38</v>
      </c>
      <c r="C2018" s="1" t="s">
        <v>7</v>
      </c>
      <c r="D2018" s="5" t="s">
        <v>137</v>
      </c>
      <c r="E2018" s="1" t="s">
        <v>43</v>
      </c>
      <c r="F2018" s="1" t="s">
        <v>81</v>
      </c>
      <c r="I2018">
        <v>201504</v>
      </c>
      <c r="J2018" t="s">
        <v>73</v>
      </c>
      <c r="K2018" s="2">
        <f t="shared" si="264"/>
        <v>714.87</v>
      </c>
      <c r="L2018">
        <v>0</v>
      </c>
      <c r="M2018" s="2">
        <f t="shared" si="259"/>
        <v>714.87</v>
      </c>
      <c r="N2018">
        <f t="shared" si="260"/>
        <v>0</v>
      </c>
      <c r="O2018">
        <f t="shared" si="261"/>
        <v>714.87</v>
      </c>
      <c r="P2018" s="2" t="str">
        <f t="shared" si="262"/>
        <v>5115621 - E W BROWN UNIT  12015</v>
      </c>
    </row>
    <row r="2019" spans="1:16" x14ac:dyDescent="0.25">
      <c r="A2019" s="1" t="s">
        <v>5</v>
      </c>
      <c r="B2019" s="1" t="s">
        <v>38</v>
      </c>
      <c r="C2019" s="1" t="s">
        <v>7</v>
      </c>
      <c r="D2019" s="5" t="s">
        <v>137</v>
      </c>
      <c r="E2019" s="1" t="s">
        <v>43</v>
      </c>
      <c r="F2019" s="1" t="s">
        <v>81</v>
      </c>
      <c r="I2019">
        <v>201505</v>
      </c>
      <c r="J2019" t="s">
        <v>73</v>
      </c>
      <c r="K2019" s="2">
        <f t="shared" si="264"/>
        <v>2464.13</v>
      </c>
      <c r="L2019">
        <v>0</v>
      </c>
      <c r="M2019" s="2">
        <f t="shared" si="259"/>
        <v>2464.13</v>
      </c>
      <c r="N2019">
        <f t="shared" si="260"/>
        <v>0</v>
      </c>
      <c r="O2019">
        <f t="shared" si="261"/>
        <v>2464.13</v>
      </c>
      <c r="P2019" s="2" t="str">
        <f t="shared" si="262"/>
        <v>5115621 - E W BROWN UNIT  12015</v>
      </c>
    </row>
    <row r="2020" spans="1:16" x14ac:dyDescent="0.25">
      <c r="A2020" s="1" t="s">
        <v>5</v>
      </c>
      <c r="B2020" s="1" t="s">
        <v>38</v>
      </c>
      <c r="C2020" s="1" t="s">
        <v>7</v>
      </c>
      <c r="D2020" s="5" t="s">
        <v>137</v>
      </c>
      <c r="E2020" s="1" t="s">
        <v>43</v>
      </c>
      <c r="F2020" s="1" t="s">
        <v>81</v>
      </c>
      <c r="I2020">
        <v>201506</v>
      </c>
      <c r="J2020" t="s">
        <v>73</v>
      </c>
      <c r="K2020" s="2">
        <f t="shared" si="264"/>
        <v>1758.05</v>
      </c>
      <c r="L2020">
        <v>0</v>
      </c>
      <c r="M2020" s="2">
        <f t="shared" si="259"/>
        <v>1758.05</v>
      </c>
      <c r="N2020">
        <f t="shared" si="260"/>
        <v>0</v>
      </c>
      <c r="O2020">
        <f t="shared" si="261"/>
        <v>1758.05</v>
      </c>
      <c r="P2020" s="2" t="str">
        <f t="shared" si="262"/>
        <v>5115621 - E W BROWN UNIT  12015</v>
      </c>
    </row>
    <row r="2021" spans="1:16" x14ac:dyDescent="0.25">
      <c r="A2021" s="1" t="s">
        <v>5</v>
      </c>
      <c r="B2021" s="1" t="s">
        <v>38</v>
      </c>
      <c r="C2021" s="1" t="s">
        <v>7</v>
      </c>
      <c r="D2021" s="5" t="s">
        <v>137</v>
      </c>
      <c r="E2021" s="1" t="s">
        <v>43</v>
      </c>
      <c r="F2021" s="1" t="s">
        <v>81</v>
      </c>
      <c r="I2021">
        <v>201507</v>
      </c>
      <c r="J2021" t="s">
        <v>73</v>
      </c>
      <c r="K2021" s="2">
        <f t="shared" si="264"/>
        <v>2021.02</v>
      </c>
      <c r="L2021">
        <v>0</v>
      </c>
      <c r="M2021" s="2">
        <f t="shared" si="259"/>
        <v>2021.02</v>
      </c>
      <c r="N2021">
        <f t="shared" si="260"/>
        <v>0</v>
      </c>
      <c r="O2021">
        <f t="shared" si="261"/>
        <v>2021.02</v>
      </c>
      <c r="P2021" s="2" t="str">
        <f t="shared" si="262"/>
        <v>5115621 - E W BROWN UNIT  12015</v>
      </c>
    </row>
    <row r="2022" spans="1:16" x14ac:dyDescent="0.25">
      <c r="A2022" s="1" t="s">
        <v>5</v>
      </c>
      <c r="B2022" s="1" t="s">
        <v>38</v>
      </c>
      <c r="C2022" s="1" t="s">
        <v>7</v>
      </c>
      <c r="D2022" s="5" t="s">
        <v>137</v>
      </c>
      <c r="E2022" s="1" t="s">
        <v>43</v>
      </c>
      <c r="F2022" s="1" t="s">
        <v>81</v>
      </c>
      <c r="I2022">
        <v>201510</v>
      </c>
      <c r="J2022" t="s">
        <v>73</v>
      </c>
      <c r="K2022" s="2">
        <f t="shared" si="264"/>
        <v>2619.65</v>
      </c>
      <c r="L2022">
        <v>0</v>
      </c>
      <c r="M2022" s="2">
        <f t="shared" si="259"/>
        <v>2619.65</v>
      </c>
      <c r="N2022">
        <f t="shared" si="260"/>
        <v>0</v>
      </c>
      <c r="O2022">
        <f t="shared" si="261"/>
        <v>2619.65</v>
      </c>
      <c r="P2022" s="2" t="str">
        <f t="shared" si="262"/>
        <v>5115621 - E W BROWN UNIT  12015</v>
      </c>
    </row>
    <row r="2023" spans="1:16" x14ac:dyDescent="0.25">
      <c r="A2023" s="1" t="s">
        <v>5</v>
      </c>
      <c r="B2023" s="1" t="s">
        <v>38</v>
      </c>
      <c r="C2023" s="1" t="s">
        <v>7</v>
      </c>
      <c r="D2023" s="5" t="s">
        <v>137</v>
      </c>
      <c r="E2023" s="1" t="s">
        <v>43</v>
      </c>
      <c r="F2023" s="1" t="s">
        <v>81</v>
      </c>
      <c r="I2023">
        <v>201512</v>
      </c>
      <c r="J2023" t="s">
        <v>73</v>
      </c>
      <c r="K2023" s="2">
        <f t="shared" si="264"/>
        <v>216.15</v>
      </c>
      <c r="L2023">
        <v>0</v>
      </c>
      <c r="M2023" s="2">
        <f t="shared" si="259"/>
        <v>216.15</v>
      </c>
      <c r="N2023">
        <f t="shared" si="260"/>
        <v>0</v>
      </c>
      <c r="O2023">
        <f t="shared" si="261"/>
        <v>216.15</v>
      </c>
      <c r="P2023" s="2" t="str">
        <f t="shared" si="262"/>
        <v>5115621 - E W BROWN UNIT  12015</v>
      </c>
    </row>
    <row r="2024" spans="1:16" x14ac:dyDescent="0.25">
      <c r="A2024" s="1" t="s">
        <v>5</v>
      </c>
      <c r="B2024" s="1" t="s">
        <v>38</v>
      </c>
      <c r="C2024" s="1" t="s">
        <v>11</v>
      </c>
      <c r="D2024" s="5" t="s">
        <v>69</v>
      </c>
      <c r="E2024" s="1" t="s">
        <v>43</v>
      </c>
      <c r="F2024" s="1" t="s">
        <v>81</v>
      </c>
      <c r="I2024">
        <v>201503</v>
      </c>
      <c r="J2024" t="s">
        <v>73</v>
      </c>
      <c r="K2024" s="2">
        <f t="shared" si="264"/>
        <v>402.98</v>
      </c>
      <c r="L2024">
        <v>0</v>
      </c>
      <c r="M2024" s="2">
        <f t="shared" si="259"/>
        <v>402.98</v>
      </c>
      <c r="N2024">
        <f t="shared" si="260"/>
        <v>0</v>
      </c>
      <c r="O2024">
        <f t="shared" si="261"/>
        <v>402.98</v>
      </c>
      <c r="P2024" s="2" t="str">
        <f t="shared" si="262"/>
        <v>5125621 - E W BROWN UNIT  12015</v>
      </c>
    </row>
    <row r="2025" spans="1:16" x14ac:dyDescent="0.25">
      <c r="A2025" s="1" t="s">
        <v>5</v>
      </c>
      <c r="B2025" s="1" t="s">
        <v>38</v>
      </c>
      <c r="C2025" s="1" t="s">
        <v>11</v>
      </c>
      <c r="D2025" s="5" t="s">
        <v>69</v>
      </c>
      <c r="E2025" s="1" t="s">
        <v>43</v>
      </c>
      <c r="F2025" s="1" t="s">
        <v>81</v>
      </c>
      <c r="I2025">
        <v>201504</v>
      </c>
      <c r="J2025" t="s">
        <v>73</v>
      </c>
      <c r="K2025" s="2">
        <f t="shared" si="264"/>
        <v>29.32</v>
      </c>
      <c r="L2025">
        <v>0</v>
      </c>
      <c r="M2025" s="2">
        <f t="shared" si="259"/>
        <v>29.32</v>
      </c>
      <c r="N2025">
        <f t="shared" si="260"/>
        <v>0</v>
      </c>
      <c r="O2025">
        <f t="shared" si="261"/>
        <v>29.32</v>
      </c>
      <c r="P2025" s="2" t="str">
        <f t="shared" si="262"/>
        <v>5125621 - E W BROWN UNIT  12015</v>
      </c>
    </row>
    <row r="2026" spans="1:16" x14ac:dyDescent="0.25">
      <c r="A2026" s="1" t="s">
        <v>5</v>
      </c>
      <c r="B2026" s="1" t="s">
        <v>38</v>
      </c>
      <c r="C2026" s="1" t="s">
        <v>11</v>
      </c>
      <c r="D2026" s="5" t="s">
        <v>69</v>
      </c>
      <c r="E2026" s="1" t="s">
        <v>43</v>
      </c>
      <c r="F2026" s="1" t="s">
        <v>81</v>
      </c>
      <c r="I2026">
        <v>201507</v>
      </c>
      <c r="J2026" t="s">
        <v>73</v>
      </c>
      <c r="K2026" s="2">
        <f t="shared" si="264"/>
        <v>174.04</v>
      </c>
      <c r="L2026">
        <v>0</v>
      </c>
      <c r="M2026" s="2">
        <f t="shared" si="259"/>
        <v>174.04</v>
      </c>
      <c r="N2026">
        <f t="shared" si="260"/>
        <v>0</v>
      </c>
      <c r="O2026">
        <f t="shared" si="261"/>
        <v>174.04</v>
      </c>
      <c r="P2026" s="2" t="str">
        <f t="shared" si="262"/>
        <v>5125621 - E W BROWN UNIT  12015</v>
      </c>
    </row>
    <row r="2027" spans="1:16" x14ac:dyDescent="0.25">
      <c r="A2027" s="1" t="s">
        <v>5</v>
      </c>
      <c r="B2027" s="1" t="s">
        <v>38</v>
      </c>
      <c r="C2027" s="1" t="s">
        <v>11</v>
      </c>
      <c r="D2027" s="5" t="s">
        <v>69</v>
      </c>
      <c r="E2027" s="1" t="s">
        <v>43</v>
      </c>
      <c r="F2027" s="1" t="s">
        <v>81</v>
      </c>
      <c r="I2027">
        <v>201508</v>
      </c>
      <c r="J2027" t="s">
        <v>73</v>
      </c>
      <c r="K2027" s="2">
        <f t="shared" si="264"/>
        <v>1559.82</v>
      </c>
      <c r="L2027">
        <v>0</v>
      </c>
      <c r="M2027" s="2">
        <f t="shared" si="259"/>
        <v>1559.82</v>
      </c>
      <c r="N2027">
        <f t="shared" si="260"/>
        <v>0</v>
      </c>
      <c r="O2027">
        <f t="shared" si="261"/>
        <v>1559.82</v>
      </c>
      <c r="P2027" s="2" t="str">
        <f t="shared" si="262"/>
        <v>5125621 - E W BROWN UNIT  12015</v>
      </c>
    </row>
    <row r="2028" spans="1:16" x14ac:dyDescent="0.25">
      <c r="A2028" s="1" t="s">
        <v>5</v>
      </c>
      <c r="B2028" s="1" t="s">
        <v>38</v>
      </c>
      <c r="C2028" s="1" t="s">
        <v>11</v>
      </c>
      <c r="D2028" s="5" t="s">
        <v>69</v>
      </c>
      <c r="E2028" s="1" t="s">
        <v>43</v>
      </c>
      <c r="F2028" s="1" t="s">
        <v>81</v>
      </c>
      <c r="I2028">
        <v>201509</v>
      </c>
      <c r="J2028" t="s">
        <v>73</v>
      </c>
      <c r="K2028" s="2">
        <f t="shared" si="264"/>
        <v>1686.32</v>
      </c>
      <c r="L2028">
        <v>0</v>
      </c>
      <c r="M2028" s="2">
        <f t="shared" si="259"/>
        <v>1686.32</v>
      </c>
      <c r="N2028">
        <f t="shared" si="260"/>
        <v>0</v>
      </c>
      <c r="O2028">
        <f t="shared" si="261"/>
        <v>1686.32</v>
      </c>
      <c r="P2028" s="2" t="str">
        <f t="shared" si="262"/>
        <v>5125621 - E W BROWN UNIT  12015</v>
      </c>
    </row>
    <row r="2029" spans="1:16" x14ac:dyDescent="0.25">
      <c r="A2029" s="1" t="s">
        <v>5</v>
      </c>
      <c r="B2029" s="1" t="s">
        <v>38</v>
      </c>
      <c r="C2029" s="1" t="s">
        <v>11</v>
      </c>
      <c r="D2029" s="5" t="s">
        <v>69</v>
      </c>
      <c r="E2029" s="1" t="s">
        <v>43</v>
      </c>
      <c r="F2029" s="1" t="s">
        <v>81</v>
      </c>
      <c r="I2029">
        <v>201510</v>
      </c>
      <c r="J2029" t="s">
        <v>73</v>
      </c>
      <c r="K2029" s="2">
        <f t="shared" si="264"/>
        <v>29968.66</v>
      </c>
      <c r="L2029">
        <v>0</v>
      </c>
      <c r="M2029" s="2">
        <f t="shared" si="259"/>
        <v>29968.66</v>
      </c>
      <c r="N2029">
        <f t="shared" si="260"/>
        <v>0</v>
      </c>
      <c r="O2029">
        <f t="shared" si="261"/>
        <v>29968.66</v>
      </c>
      <c r="P2029" s="2" t="str">
        <f t="shared" si="262"/>
        <v>5125621 - E W BROWN UNIT  12015</v>
      </c>
    </row>
    <row r="2030" spans="1:16" x14ac:dyDescent="0.25">
      <c r="A2030" s="1" t="s">
        <v>5</v>
      </c>
      <c r="B2030" s="1" t="s">
        <v>38</v>
      </c>
      <c r="C2030" s="1" t="s">
        <v>11</v>
      </c>
      <c r="D2030" s="5" t="s">
        <v>69</v>
      </c>
      <c r="E2030" s="1" t="s">
        <v>43</v>
      </c>
      <c r="F2030" s="1" t="s">
        <v>81</v>
      </c>
      <c r="I2030">
        <v>201511</v>
      </c>
      <c r="J2030" t="s">
        <v>73</v>
      </c>
      <c r="K2030" s="2">
        <f t="shared" si="264"/>
        <v>17233.84</v>
      </c>
      <c r="L2030">
        <v>0</v>
      </c>
      <c r="M2030" s="2">
        <f t="shared" si="259"/>
        <v>17233.84</v>
      </c>
      <c r="N2030">
        <f t="shared" si="260"/>
        <v>0</v>
      </c>
      <c r="O2030">
        <f t="shared" si="261"/>
        <v>17233.84</v>
      </c>
      <c r="P2030" s="2" t="str">
        <f t="shared" si="262"/>
        <v>5125621 - E W BROWN UNIT  12015</v>
      </c>
    </row>
    <row r="2031" spans="1:16" x14ac:dyDescent="0.25">
      <c r="A2031" s="1" t="s">
        <v>5</v>
      </c>
      <c r="B2031" s="1" t="s">
        <v>38</v>
      </c>
      <c r="C2031" s="1" t="s">
        <v>11</v>
      </c>
      <c r="D2031" s="5" t="s">
        <v>69</v>
      </c>
      <c r="E2031" s="1" t="s">
        <v>43</v>
      </c>
      <c r="F2031" s="1" t="s">
        <v>81</v>
      </c>
      <c r="I2031">
        <v>201512</v>
      </c>
      <c r="J2031" t="s">
        <v>73</v>
      </c>
      <c r="K2031" s="2">
        <f t="shared" si="264"/>
        <v>120.7</v>
      </c>
      <c r="L2031">
        <v>0</v>
      </c>
      <c r="M2031" s="2">
        <f t="shared" si="259"/>
        <v>120.7</v>
      </c>
      <c r="N2031">
        <f t="shared" si="260"/>
        <v>0</v>
      </c>
      <c r="O2031">
        <f t="shared" si="261"/>
        <v>120.7</v>
      </c>
      <c r="P2031" s="2" t="str">
        <f t="shared" si="262"/>
        <v>5125621 - E W BROWN UNIT  12015</v>
      </c>
    </row>
    <row r="2032" spans="1:16" x14ac:dyDescent="0.25">
      <c r="A2032" s="1" t="s">
        <v>5</v>
      </c>
      <c r="B2032" s="1" t="s">
        <v>38</v>
      </c>
      <c r="C2032" s="1" t="s">
        <v>7</v>
      </c>
      <c r="D2032" s="5" t="s">
        <v>137</v>
      </c>
      <c r="E2032" s="1" t="s">
        <v>39</v>
      </c>
      <c r="F2032" s="1" t="s">
        <v>81</v>
      </c>
      <c r="I2032">
        <v>201601</v>
      </c>
      <c r="J2032" t="s">
        <v>71</v>
      </c>
      <c r="K2032" s="2">
        <f>-K453</f>
        <v>-2341.7399999999998</v>
      </c>
      <c r="L2032">
        <v>0</v>
      </c>
      <c r="M2032" s="2">
        <f t="shared" si="259"/>
        <v>-2341.7399999999998</v>
      </c>
      <c r="N2032">
        <f t="shared" si="260"/>
        <v>0</v>
      </c>
      <c r="O2032">
        <f t="shared" si="261"/>
        <v>-2341.7399999999998</v>
      </c>
      <c r="P2032" s="2" t="str">
        <f t="shared" si="262"/>
        <v>5115620 - E W BROWN  COMMON - STEAM2016</v>
      </c>
    </row>
    <row r="2033" spans="1:16" x14ac:dyDescent="0.25">
      <c r="A2033" s="1" t="s">
        <v>5</v>
      </c>
      <c r="B2033" s="1" t="s">
        <v>38</v>
      </c>
      <c r="C2033" s="1" t="s">
        <v>7</v>
      </c>
      <c r="D2033" s="5" t="s">
        <v>137</v>
      </c>
      <c r="E2033" s="1" t="s">
        <v>39</v>
      </c>
      <c r="F2033" s="1" t="s">
        <v>81</v>
      </c>
      <c r="I2033">
        <v>201603</v>
      </c>
      <c r="J2033" t="s">
        <v>71</v>
      </c>
      <c r="K2033" s="2">
        <f>-K454</f>
        <v>-591.23</v>
      </c>
      <c r="L2033">
        <v>0</v>
      </c>
      <c r="M2033" s="2">
        <f t="shared" si="259"/>
        <v>-591.23</v>
      </c>
      <c r="N2033">
        <f t="shared" si="260"/>
        <v>0</v>
      </c>
      <c r="O2033">
        <f t="shared" si="261"/>
        <v>-591.23</v>
      </c>
      <c r="P2033" s="2" t="str">
        <f t="shared" si="262"/>
        <v>5115620 - E W BROWN  COMMON - STEAM2016</v>
      </c>
    </row>
    <row r="2034" spans="1:16" x14ac:dyDescent="0.25">
      <c r="A2034" s="1" t="s">
        <v>5</v>
      </c>
      <c r="B2034" s="1" t="s">
        <v>38</v>
      </c>
      <c r="C2034" s="1" t="s">
        <v>11</v>
      </c>
      <c r="D2034" s="5" t="s">
        <v>69</v>
      </c>
      <c r="E2034" s="1" t="s">
        <v>39</v>
      </c>
      <c r="F2034" s="1" t="s">
        <v>81</v>
      </c>
      <c r="I2034">
        <v>201601</v>
      </c>
      <c r="J2034" t="s">
        <v>71</v>
      </c>
      <c r="K2034" s="2">
        <f t="shared" ref="K2034:K2039" si="265">-K613</f>
        <v>-146.47999999999999</v>
      </c>
      <c r="L2034">
        <v>0</v>
      </c>
      <c r="M2034" s="2">
        <f t="shared" si="259"/>
        <v>-146.47999999999999</v>
      </c>
      <c r="N2034">
        <f t="shared" si="260"/>
        <v>0</v>
      </c>
      <c r="O2034">
        <f t="shared" si="261"/>
        <v>-146.47999999999999</v>
      </c>
      <c r="P2034" s="2" t="str">
        <f t="shared" si="262"/>
        <v>5125620 - E W BROWN  COMMON - STEAM2016</v>
      </c>
    </row>
    <row r="2035" spans="1:16" x14ac:dyDescent="0.25">
      <c r="A2035" s="1" t="s">
        <v>5</v>
      </c>
      <c r="B2035" s="1" t="s">
        <v>38</v>
      </c>
      <c r="C2035" s="1" t="s">
        <v>11</v>
      </c>
      <c r="D2035" s="5" t="s">
        <v>69</v>
      </c>
      <c r="E2035" s="1" t="s">
        <v>39</v>
      </c>
      <c r="F2035" s="1" t="s">
        <v>81</v>
      </c>
      <c r="I2035">
        <v>201602</v>
      </c>
      <c r="J2035" t="s">
        <v>71</v>
      </c>
      <c r="K2035" s="2">
        <f t="shared" si="265"/>
        <v>-38165.78</v>
      </c>
      <c r="L2035">
        <v>0</v>
      </c>
      <c r="M2035" s="2">
        <f t="shared" si="259"/>
        <v>-38165.78</v>
      </c>
      <c r="N2035">
        <f t="shared" si="260"/>
        <v>0</v>
      </c>
      <c r="O2035">
        <f t="shared" si="261"/>
        <v>-38165.78</v>
      </c>
      <c r="P2035" s="2" t="str">
        <f t="shared" si="262"/>
        <v>5125620 - E W BROWN  COMMON - STEAM2016</v>
      </c>
    </row>
    <row r="2036" spans="1:16" x14ac:dyDescent="0.25">
      <c r="A2036" s="1" t="s">
        <v>5</v>
      </c>
      <c r="B2036" s="1" t="s">
        <v>38</v>
      </c>
      <c r="C2036" s="1" t="s">
        <v>11</v>
      </c>
      <c r="D2036" s="5" t="s">
        <v>69</v>
      </c>
      <c r="E2036" s="1" t="s">
        <v>39</v>
      </c>
      <c r="F2036" s="1" t="s">
        <v>81</v>
      </c>
      <c r="I2036">
        <v>201603</v>
      </c>
      <c r="J2036" t="s">
        <v>71</v>
      </c>
      <c r="K2036" s="2">
        <f t="shared" si="265"/>
        <v>-25145.56</v>
      </c>
      <c r="L2036">
        <v>0</v>
      </c>
      <c r="M2036" s="2">
        <f t="shared" si="259"/>
        <v>-25145.56</v>
      </c>
      <c r="N2036">
        <f t="shared" si="260"/>
        <v>0</v>
      </c>
      <c r="O2036">
        <f t="shared" si="261"/>
        <v>-25145.56</v>
      </c>
      <c r="P2036" s="2" t="str">
        <f t="shared" si="262"/>
        <v>5125620 - E W BROWN  COMMON - STEAM2016</v>
      </c>
    </row>
    <row r="2037" spans="1:16" x14ac:dyDescent="0.25">
      <c r="A2037" s="1" t="s">
        <v>5</v>
      </c>
      <c r="B2037" s="1" t="s">
        <v>38</v>
      </c>
      <c r="C2037" s="1" t="s">
        <v>11</v>
      </c>
      <c r="D2037" s="5" t="s">
        <v>69</v>
      </c>
      <c r="E2037" s="1" t="s">
        <v>39</v>
      </c>
      <c r="F2037" s="1" t="s">
        <v>81</v>
      </c>
      <c r="I2037">
        <v>201604</v>
      </c>
      <c r="J2037" t="s">
        <v>71</v>
      </c>
      <c r="K2037" s="2">
        <f t="shared" si="265"/>
        <v>-22954.55</v>
      </c>
      <c r="L2037">
        <v>0</v>
      </c>
      <c r="M2037" s="2">
        <f t="shared" si="259"/>
        <v>-22954.55</v>
      </c>
      <c r="N2037">
        <f t="shared" si="260"/>
        <v>0</v>
      </c>
      <c r="O2037">
        <f t="shared" si="261"/>
        <v>-22954.55</v>
      </c>
      <c r="P2037" s="2" t="str">
        <f t="shared" si="262"/>
        <v>5125620 - E W BROWN  COMMON - STEAM2016</v>
      </c>
    </row>
    <row r="2038" spans="1:16" x14ac:dyDescent="0.25">
      <c r="A2038" s="1" t="s">
        <v>5</v>
      </c>
      <c r="B2038" s="1" t="s">
        <v>38</v>
      </c>
      <c r="C2038" s="1" t="s">
        <v>11</v>
      </c>
      <c r="D2038" s="5" t="s">
        <v>69</v>
      </c>
      <c r="E2038" s="1" t="s">
        <v>39</v>
      </c>
      <c r="F2038" s="1" t="s">
        <v>81</v>
      </c>
      <c r="I2038">
        <v>201606</v>
      </c>
      <c r="J2038" t="s">
        <v>71</v>
      </c>
      <c r="K2038" s="2">
        <f t="shared" si="265"/>
        <v>38.78</v>
      </c>
      <c r="L2038">
        <v>0</v>
      </c>
      <c r="M2038" s="2">
        <f t="shared" si="259"/>
        <v>38.78</v>
      </c>
      <c r="N2038">
        <f t="shared" si="260"/>
        <v>0</v>
      </c>
      <c r="O2038">
        <f t="shared" si="261"/>
        <v>38.78</v>
      </c>
      <c r="P2038" s="2" t="str">
        <f t="shared" si="262"/>
        <v>5125620 - E W BROWN  COMMON - STEAM2016</v>
      </c>
    </row>
    <row r="2039" spans="1:16" x14ac:dyDescent="0.25">
      <c r="A2039" s="1" t="s">
        <v>5</v>
      </c>
      <c r="B2039" s="1" t="s">
        <v>38</v>
      </c>
      <c r="C2039" s="1" t="s">
        <v>11</v>
      </c>
      <c r="D2039" s="5" t="s">
        <v>69</v>
      </c>
      <c r="E2039" s="1" t="s">
        <v>39</v>
      </c>
      <c r="F2039" s="1" t="s">
        <v>81</v>
      </c>
      <c r="I2039">
        <v>201608</v>
      </c>
      <c r="J2039" t="s">
        <v>71</v>
      </c>
      <c r="K2039" s="2">
        <f t="shared" si="265"/>
        <v>-1932.72</v>
      </c>
      <c r="L2039">
        <v>0</v>
      </c>
      <c r="M2039" s="2">
        <f t="shared" si="259"/>
        <v>-1932.72</v>
      </c>
      <c r="N2039">
        <f t="shared" si="260"/>
        <v>0</v>
      </c>
      <c r="O2039">
        <f t="shared" si="261"/>
        <v>-1932.72</v>
      </c>
      <c r="P2039" s="2" t="str">
        <f t="shared" si="262"/>
        <v>5125620 - E W BROWN  COMMON - STEAM2016</v>
      </c>
    </row>
    <row r="2040" spans="1:16" x14ac:dyDescent="0.25">
      <c r="A2040" s="1" t="s">
        <v>5</v>
      </c>
      <c r="B2040" s="1" t="s">
        <v>38</v>
      </c>
      <c r="C2040" s="1" t="s">
        <v>7</v>
      </c>
      <c r="D2040" s="5" t="s">
        <v>137</v>
      </c>
      <c r="E2040" s="1" t="s">
        <v>43</v>
      </c>
      <c r="F2040" s="1" t="s">
        <v>81</v>
      </c>
      <c r="I2040">
        <v>201601</v>
      </c>
      <c r="J2040" t="s">
        <v>71</v>
      </c>
      <c r="K2040" s="2">
        <f>-K2032</f>
        <v>2341.7399999999998</v>
      </c>
      <c r="L2040">
        <v>0</v>
      </c>
      <c r="M2040" s="2">
        <f t="shared" si="259"/>
        <v>2341.7399999999998</v>
      </c>
      <c r="N2040">
        <f t="shared" si="260"/>
        <v>0</v>
      </c>
      <c r="O2040">
        <f t="shared" si="261"/>
        <v>2341.7399999999998</v>
      </c>
      <c r="P2040" s="2" t="str">
        <f t="shared" si="262"/>
        <v>5115621 - E W BROWN UNIT  12016</v>
      </c>
    </row>
    <row r="2041" spans="1:16" x14ac:dyDescent="0.25">
      <c r="A2041" s="1" t="s">
        <v>5</v>
      </c>
      <c r="B2041" s="1" t="s">
        <v>38</v>
      </c>
      <c r="C2041" s="1" t="s">
        <v>7</v>
      </c>
      <c r="D2041" s="5" t="s">
        <v>137</v>
      </c>
      <c r="E2041" s="1" t="s">
        <v>43</v>
      </c>
      <c r="F2041" s="1" t="s">
        <v>81</v>
      </c>
      <c r="I2041">
        <v>201603</v>
      </c>
      <c r="J2041" t="s">
        <v>71</v>
      </c>
      <c r="K2041" s="2">
        <f t="shared" ref="K2041:K2047" si="266">-K2033</f>
        <v>591.23</v>
      </c>
      <c r="L2041">
        <v>0</v>
      </c>
      <c r="M2041" s="2">
        <f t="shared" si="259"/>
        <v>591.23</v>
      </c>
      <c r="N2041">
        <f t="shared" si="260"/>
        <v>0</v>
      </c>
      <c r="O2041">
        <f t="shared" si="261"/>
        <v>591.23</v>
      </c>
      <c r="P2041" s="2" t="str">
        <f t="shared" si="262"/>
        <v>5115621 - E W BROWN UNIT  12016</v>
      </c>
    </row>
    <row r="2042" spans="1:16" x14ac:dyDescent="0.25">
      <c r="A2042" s="1" t="s">
        <v>5</v>
      </c>
      <c r="B2042" s="1" t="s">
        <v>38</v>
      </c>
      <c r="C2042" s="1" t="s">
        <v>11</v>
      </c>
      <c r="D2042" s="5" t="s">
        <v>69</v>
      </c>
      <c r="E2042" s="1" t="s">
        <v>43</v>
      </c>
      <c r="F2042" s="1" t="s">
        <v>81</v>
      </c>
      <c r="I2042">
        <v>201601</v>
      </c>
      <c r="J2042" t="s">
        <v>71</v>
      </c>
      <c r="K2042" s="2">
        <f t="shared" si="266"/>
        <v>146.47999999999999</v>
      </c>
      <c r="L2042">
        <v>0</v>
      </c>
      <c r="M2042" s="2">
        <f t="shared" si="259"/>
        <v>146.47999999999999</v>
      </c>
      <c r="N2042">
        <f t="shared" si="260"/>
        <v>0</v>
      </c>
      <c r="O2042">
        <f t="shared" si="261"/>
        <v>146.47999999999999</v>
      </c>
      <c r="P2042" s="2" t="str">
        <f t="shared" si="262"/>
        <v>5125621 - E W BROWN UNIT  12016</v>
      </c>
    </row>
    <row r="2043" spans="1:16" x14ac:dyDescent="0.25">
      <c r="A2043" s="1" t="s">
        <v>5</v>
      </c>
      <c r="B2043" s="1" t="s">
        <v>38</v>
      </c>
      <c r="C2043" s="1" t="s">
        <v>11</v>
      </c>
      <c r="D2043" s="5" t="s">
        <v>69</v>
      </c>
      <c r="E2043" s="1" t="s">
        <v>43</v>
      </c>
      <c r="F2043" s="1" t="s">
        <v>81</v>
      </c>
      <c r="I2043">
        <v>201602</v>
      </c>
      <c r="J2043" t="s">
        <v>71</v>
      </c>
      <c r="K2043" s="2">
        <f t="shared" si="266"/>
        <v>38165.78</v>
      </c>
      <c r="L2043">
        <v>0</v>
      </c>
      <c r="M2043" s="2">
        <f t="shared" si="259"/>
        <v>38165.78</v>
      </c>
      <c r="N2043">
        <f t="shared" si="260"/>
        <v>0</v>
      </c>
      <c r="O2043">
        <f t="shared" si="261"/>
        <v>38165.78</v>
      </c>
      <c r="P2043" s="2" t="str">
        <f t="shared" si="262"/>
        <v>5125621 - E W BROWN UNIT  12016</v>
      </c>
    </row>
    <row r="2044" spans="1:16" x14ac:dyDescent="0.25">
      <c r="A2044" s="1" t="s">
        <v>5</v>
      </c>
      <c r="B2044" s="1" t="s">
        <v>38</v>
      </c>
      <c r="C2044" s="1" t="s">
        <v>11</v>
      </c>
      <c r="D2044" s="5" t="s">
        <v>69</v>
      </c>
      <c r="E2044" s="1" t="s">
        <v>43</v>
      </c>
      <c r="F2044" s="1" t="s">
        <v>81</v>
      </c>
      <c r="I2044">
        <v>201603</v>
      </c>
      <c r="J2044" t="s">
        <v>71</v>
      </c>
      <c r="K2044" s="2">
        <f t="shared" si="266"/>
        <v>25145.56</v>
      </c>
      <c r="L2044">
        <v>0</v>
      </c>
      <c r="M2044" s="2">
        <f t="shared" si="259"/>
        <v>25145.56</v>
      </c>
      <c r="N2044">
        <f t="shared" si="260"/>
        <v>0</v>
      </c>
      <c r="O2044">
        <f t="shared" si="261"/>
        <v>25145.56</v>
      </c>
      <c r="P2044" s="2" t="str">
        <f t="shared" si="262"/>
        <v>5125621 - E W BROWN UNIT  12016</v>
      </c>
    </row>
    <row r="2045" spans="1:16" x14ac:dyDescent="0.25">
      <c r="A2045" s="1" t="s">
        <v>5</v>
      </c>
      <c r="B2045" s="1" t="s">
        <v>38</v>
      </c>
      <c r="C2045" s="1" t="s">
        <v>11</v>
      </c>
      <c r="D2045" s="5" t="s">
        <v>69</v>
      </c>
      <c r="E2045" s="1" t="s">
        <v>43</v>
      </c>
      <c r="F2045" s="1" t="s">
        <v>81</v>
      </c>
      <c r="I2045">
        <v>201604</v>
      </c>
      <c r="J2045" t="s">
        <v>71</v>
      </c>
      <c r="K2045" s="2">
        <f t="shared" si="266"/>
        <v>22954.55</v>
      </c>
      <c r="L2045">
        <v>0</v>
      </c>
      <c r="M2045" s="2">
        <f t="shared" si="259"/>
        <v>22954.55</v>
      </c>
      <c r="N2045">
        <f t="shared" si="260"/>
        <v>0</v>
      </c>
      <c r="O2045">
        <f t="shared" si="261"/>
        <v>22954.55</v>
      </c>
      <c r="P2045" s="2" t="str">
        <f t="shared" si="262"/>
        <v>5125621 - E W BROWN UNIT  12016</v>
      </c>
    </row>
    <row r="2046" spans="1:16" x14ac:dyDescent="0.25">
      <c r="A2046" s="1" t="s">
        <v>5</v>
      </c>
      <c r="B2046" s="1" t="s">
        <v>38</v>
      </c>
      <c r="C2046" s="1" t="s">
        <v>11</v>
      </c>
      <c r="D2046" s="5" t="s">
        <v>69</v>
      </c>
      <c r="E2046" s="1" t="s">
        <v>43</v>
      </c>
      <c r="F2046" s="1" t="s">
        <v>81</v>
      </c>
      <c r="I2046">
        <v>201606</v>
      </c>
      <c r="J2046" t="s">
        <v>71</v>
      </c>
      <c r="K2046" s="2">
        <f t="shared" si="266"/>
        <v>-38.78</v>
      </c>
      <c r="L2046">
        <v>0</v>
      </c>
      <c r="M2046" s="2">
        <f t="shared" si="259"/>
        <v>-38.78</v>
      </c>
      <c r="N2046">
        <f t="shared" si="260"/>
        <v>0</v>
      </c>
      <c r="O2046">
        <f t="shared" si="261"/>
        <v>-38.78</v>
      </c>
      <c r="P2046" s="2" t="str">
        <f t="shared" si="262"/>
        <v>5125621 - E W BROWN UNIT  12016</v>
      </c>
    </row>
    <row r="2047" spans="1:16" x14ac:dyDescent="0.25">
      <c r="A2047" s="1" t="s">
        <v>5</v>
      </c>
      <c r="B2047" s="1" t="s">
        <v>38</v>
      </c>
      <c r="C2047" s="1" t="s">
        <v>11</v>
      </c>
      <c r="D2047" s="5" t="s">
        <v>69</v>
      </c>
      <c r="E2047" s="1" t="s">
        <v>43</v>
      </c>
      <c r="F2047" s="1" t="s">
        <v>81</v>
      </c>
      <c r="I2047">
        <v>201608</v>
      </c>
      <c r="J2047" t="s">
        <v>71</v>
      </c>
      <c r="K2047" s="2">
        <f t="shared" si="266"/>
        <v>1932.72</v>
      </c>
      <c r="L2047">
        <v>0</v>
      </c>
      <c r="M2047" s="2">
        <f t="shared" si="259"/>
        <v>1932.72</v>
      </c>
      <c r="N2047">
        <f t="shared" si="260"/>
        <v>0</v>
      </c>
      <c r="O2047">
        <f t="shared" si="261"/>
        <v>1932.72</v>
      </c>
      <c r="P2047" s="2" t="str">
        <f t="shared" si="262"/>
        <v>5125621 - E W BROWN UNIT  12016</v>
      </c>
    </row>
  </sheetData>
  <pageMargins left="0.5" right="0.5" top="1" bottom="1" header="0.5" footer="0.5"/>
  <pageSetup scale="57" orientation="landscape" r:id="rId1"/>
  <headerFooter>
    <oddFooter>&amp;R&amp;"Times New Roman,Bold"&amp;12Attachment to Response to Kroger-2 Question No. 9
Page &amp;P of &amp;N
Bellar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workbookViewId="0"/>
  </sheetViews>
  <sheetFormatPr defaultRowHeight="15" x14ac:dyDescent="0.25"/>
  <cols>
    <col min="2" max="2" width="28.85546875" style="1" bestFit="1" customWidth="1"/>
    <col min="3" max="3" width="40.28515625" style="1" bestFit="1" customWidth="1"/>
    <col min="4" max="5" width="8.140625" style="1" bestFit="1" customWidth="1"/>
    <col min="6" max="6" width="51.140625" style="1" bestFit="1" customWidth="1"/>
    <col min="7" max="9" width="7" style="1" bestFit="1" customWidth="1"/>
    <col min="10" max="12" width="14.85546875" bestFit="1" customWidth="1"/>
    <col min="13" max="13" width="14.28515625" bestFit="1" customWidth="1"/>
    <col min="14" max="14" width="11.5703125" bestFit="1" customWidth="1"/>
    <col min="15" max="15" width="13.5703125" bestFit="1" customWidth="1"/>
  </cols>
  <sheetData>
    <row r="1" spans="1:18" s="4" customFormat="1" x14ac:dyDescent="0.25">
      <c r="A1" s="4" t="s">
        <v>101</v>
      </c>
      <c r="B1" s="3" t="s">
        <v>0</v>
      </c>
      <c r="C1" s="3" t="s">
        <v>1</v>
      </c>
      <c r="D1" s="3" t="s">
        <v>2</v>
      </c>
      <c r="E1" s="3" t="s">
        <v>68</v>
      </c>
      <c r="F1" s="3" t="s">
        <v>3</v>
      </c>
      <c r="G1" s="3" t="s">
        <v>80</v>
      </c>
      <c r="H1" s="3" t="s">
        <v>83</v>
      </c>
      <c r="I1" s="3" t="s">
        <v>84</v>
      </c>
      <c r="J1" s="4" t="s">
        <v>4</v>
      </c>
      <c r="K1" s="4" t="s">
        <v>97</v>
      </c>
      <c r="L1" s="4" t="s">
        <v>67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81</v>
      </c>
      <c r="R1" s="4" t="s">
        <v>138</v>
      </c>
    </row>
    <row r="2" spans="1:18" x14ac:dyDescent="0.25">
      <c r="B2" s="1" t="s">
        <v>5</v>
      </c>
      <c r="C2" s="1" t="s">
        <v>6</v>
      </c>
      <c r="D2" s="1" t="s">
        <v>16</v>
      </c>
      <c r="E2" s="5" t="str">
        <f t="shared" ref="E2:E13" si="0">LEFT(D2,3)</f>
        <v>553</v>
      </c>
      <c r="F2" s="1" t="s">
        <v>14</v>
      </c>
      <c r="G2" s="1" t="s">
        <v>82</v>
      </c>
      <c r="H2" s="1" t="s">
        <v>86</v>
      </c>
      <c r="I2" s="1" t="s">
        <v>85</v>
      </c>
      <c r="J2">
        <v>201603</v>
      </c>
      <c r="K2" t="s">
        <v>96</v>
      </c>
      <c r="L2" t="str">
        <f t="shared" ref="L2:L7" si="1">LEFT(J2,4)</f>
        <v>2016</v>
      </c>
      <c r="M2" s="2">
        <v>21776.09</v>
      </c>
      <c r="N2">
        <f t="shared" ref="N2:N7" si="2">IF(LEFT(F2,4)="0311",(M2*-0.25),IF(LEFT(F2,4)="0321",(M2*-0.25),0))</f>
        <v>0</v>
      </c>
      <c r="O2" s="2">
        <f t="shared" ref="O2:O7" si="3">+M2+N2</f>
        <v>21776.09</v>
      </c>
      <c r="P2">
        <f t="shared" ref="P2:P7" si="4">IF(G2="LGE",O2,0)+IF(G2="Joint",O2*H2,0)</f>
        <v>4790.7398000000003</v>
      </c>
      <c r="Q2">
        <f t="shared" ref="Q2:Q7" si="5">IF(G2="KU",O2,0)+IF(G2="Joint",O2*I2,0)</f>
        <v>16985.350200000001</v>
      </c>
      <c r="R2" s="2" t="str">
        <f>E2&amp;F2&amp;K2</f>
        <v>5530172 - CANE RUN CC GT 2016Base</v>
      </c>
    </row>
    <row r="3" spans="1:18" x14ac:dyDescent="0.25">
      <c r="B3" s="1" t="s">
        <v>5</v>
      </c>
      <c r="C3" s="1" t="s">
        <v>6</v>
      </c>
      <c r="D3" s="1" t="s">
        <v>16</v>
      </c>
      <c r="E3" s="5" t="str">
        <f t="shared" si="0"/>
        <v>553</v>
      </c>
      <c r="F3" s="1" t="s">
        <v>14</v>
      </c>
      <c r="G3" s="1" t="s">
        <v>82</v>
      </c>
      <c r="H3" s="1" t="s">
        <v>86</v>
      </c>
      <c r="I3" s="1" t="s">
        <v>85</v>
      </c>
      <c r="J3">
        <v>201604</v>
      </c>
      <c r="K3" t="s">
        <v>96</v>
      </c>
      <c r="L3" t="str">
        <f t="shared" si="1"/>
        <v>2016</v>
      </c>
      <c r="M3" s="2">
        <v>-198295.59</v>
      </c>
      <c r="N3">
        <f t="shared" si="2"/>
        <v>0</v>
      </c>
      <c r="O3" s="2">
        <f t="shared" si="3"/>
        <v>-198295.59</v>
      </c>
      <c r="P3">
        <f t="shared" si="4"/>
        <v>-43625.029799999997</v>
      </c>
      <c r="Q3">
        <f t="shared" si="5"/>
        <v>-154670.56020000001</v>
      </c>
      <c r="R3" s="2" t="str">
        <f t="shared" ref="R3:R14" si="6">E3&amp;F3&amp;K3</f>
        <v>5530172 - CANE RUN CC GT 2016Base</v>
      </c>
    </row>
    <row r="4" spans="1:18" x14ac:dyDescent="0.25">
      <c r="B4" s="1" t="s">
        <v>5</v>
      </c>
      <c r="C4" s="1" t="s">
        <v>6</v>
      </c>
      <c r="D4" s="1" t="s">
        <v>16</v>
      </c>
      <c r="E4" s="5" t="str">
        <f t="shared" si="0"/>
        <v>553</v>
      </c>
      <c r="F4" s="1" t="s">
        <v>14</v>
      </c>
      <c r="G4" s="1" t="s">
        <v>82</v>
      </c>
      <c r="H4" s="1" t="s">
        <v>86</v>
      </c>
      <c r="I4" s="1" t="s">
        <v>85</v>
      </c>
      <c r="J4">
        <v>201608</v>
      </c>
      <c r="K4" t="s">
        <v>96</v>
      </c>
      <c r="L4" t="str">
        <f t="shared" si="1"/>
        <v>2016</v>
      </c>
      <c r="M4" s="2">
        <v>5175.57</v>
      </c>
      <c r="N4">
        <f t="shared" si="2"/>
        <v>0</v>
      </c>
      <c r="O4" s="2">
        <f t="shared" si="3"/>
        <v>5175.57</v>
      </c>
      <c r="P4">
        <f t="shared" si="4"/>
        <v>1138.6253999999999</v>
      </c>
      <c r="Q4">
        <f t="shared" si="5"/>
        <v>4036.9445999999998</v>
      </c>
      <c r="R4" s="2" t="str">
        <f t="shared" si="6"/>
        <v>5530172 - CANE RUN CC GT 2016Base</v>
      </c>
    </row>
    <row r="5" spans="1:18" x14ac:dyDescent="0.25">
      <c r="B5" s="1" t="s">
        <v>5</v>
      </c>
      <c r="C5" s="1" t="s">
        <v>6</v>
      </c>
      <c r="D5" s="1" t="s">
        <v>16</v>
      </c>
      <c r="E5" s="5" t="str">
        <f t="shared" si="0"/>
        <v>553</v>
      </c>
      <c r="F5" s="1" t="s">
        <v>17</v>
      </c>
      <c r="G5" s="1" t="s">
        <v>82</v>
      </c>
      <c r="H5" s="1" t="s">
        <v>87</v>
      </c>
      <c r="I5" s="1" t="s">
        <v>88</v>
      </c>
      <c r="J5">
        <v>201603</v>
      </c>
      <c r="K5" t="s">
        <v>96</v>
      </c>
      <c r="L5" t="str">
        <f t="shared" si="1"/>
        <v>2016</v>
      </c>
      <c r="M5" s="2">
        <v>115036.47</v>
      </c>
      <c r="N5">
        <f t="shared" si="2"/>
        <v>0</v>
      </c>
      <c r="O5" s="2">
        <f t="shared" si="3"/>
        <v>115036.47</v>
      </c>
      <c r="P5">
        <f t="shared" si="4"/>
        <v>60969.329100000003</v>
      </c>
      <c r="Q5">
        <f t="shared" si="5"/>
        <v>54067.140899999999</v>
      </c>
      <c r="R5" s="2" t="str">
        <f t="shared" si="6"/>
        <v>5530432 - PADDYS RUN GT 13Base</v>
      </c>
    </row>
    <row r="6" spans="1:18" x14ac:dyDescent="0.25">
      <c r="B6" s="1" t="s">
        <v>5</v>
      </c>
      <c r="C6" s="1" t="s">
        <v>6</v>
      </c>
      <c r="D6" s="1" t="s">
        <v>20</v>
      </c>
      <c r="E6" s="5" t="str">
        <f t="shared" si="0"/>
        <v>554</v>
      </c>
      <c r="F6" s="1" t="s">
        <v>14</v>
      </c>
      <c r="G6" s="1" t="s">
        <v>82</v>
      </c>
      <c r="H6" s="1" t="s">
        <v>86</v>
      </c>
      <c r="I6" s="1" t="s">
        <v>85</v>
      </c>
      <c r="J6">
        <v>201603</v>
      </c>
      <c r="K6" t="s">
        <v>96</v>
      </c>
      <c r="L6" t="str">
        <f t="shared" si="1"/>
        <v>2016</v>
      </c>
      <c r="M6" s="2">
        <v>66044.3</v>
      </c>
      <c r="N6">
        <f t="shared" si="2"/>
        <v>0</v>
      </c>
      <c r="O6" s="2">
        <f t="shared" si="3"/>
        <v>66044.3</v>
      </c>
      <c r="P6">
        <f t="shared" si="4"/>
        <v>14529.746000000001</v>
      </c>
      <c r="Q6">
        <f t="shared" si="5"/>
        <v>51514.554000000004</v>
      </c>
      <c r="R6" s="2" t="str">
        <f t="shared" si="6"/>
        <v>5540172 - CANE RUN CC GT 2016Base</v>
      </c>
    </row>
    <row r="7" spans="1:18" x14ac:dyDescent="0.25">
      <c r="B7" s="1" t="s">
        <v>5</v>
      </c>
      <c r="C7" s="1" t="s">
        <v>6</v>
      </c>
      <c r="D7" s="1" t="s">
        <v>20</v>
      </c>
      <c r="E7" s="5" t="str">
        <f t="shared" si="0"/>
        <v>554</v>
      </c>
      <c r="F7" s="1" t="s">
        <v>14</v>
      </c>
      <c r="G7" s="1" t="s">
        <v>82</v>
      </c>
      <c r="H7" s="1" t="s">
        <v>86</v>
      </c>
      <c r="I7" s="1" t="s">
        <v>85</v>
      </c>
      <c r="J7">
        <v>201604</v>
      </c>
      <c r="K7" t="s">
        <v>96</v>
      </c>
      <c r="L7" t="str">
        <f t="shared" si="1"/>
        <v>2016</v>
      </c>
      <c r="M7" s="2">
        <v>177808.63</v>
      </c>
      <c r="N7">
        <f t="shared" si="2"/>
        <v>0</v>
      </c>
      <c r="O7" s="2">
        <f t="shared" si="3"/>
        <v>177808.63</v>
      </c>
      <c r="P7">
        <f t="shared" si="4"/>
        <v>39117.8986</v>
      </c>
      <c r="Q7">
        <f t="shared" si="5"/>
        <v>138690.73140000002</v>
      </c>
      <c r="R7" s="2" t="str">
        <f t="shared" si="6"/>
        <v>5540172 - CANE RUN CC GT 2016Base</v>
      </c>
    </row>
    <row r="8" spans="1:18" x14ac:dyDescent="0.25">
      <c r="B8" s="1" t="s">
        <v>5</v>
      </c>
      <c r="C8" s="1" t="s">
        <v>26</v>
      </c>
      <c r="D8" s="1" t="s">
        <v>8</v>
      </c>
      <c r="E8" s="5" t="str">
        <f t="shared" si="0"/>
        <v>512</v>
      </c>
      <c r="F8" s="1" t="s">
        <v>27</v>
      </c>
      <c r="G8" s="1" t="s">
        <v>82</v>
      </c>
      <c r="H8" s="1" t="s">
        <v>89</v>
      </c>
      <c r="I8" s="1" t="s">
        <v>90</v>
      </c>
      <c r="J8">
        <v>201603</v>
      </c>
      <c r="K8" t="s">
        <v>96</v>
      </c>
      <c r="L8" t="str">
        <f t="shared" ref="L8:L15" si="7">LEFT(J8,4)</f>
        <v>2016</v>
      </c>
      <c r="M8" s="2">
        <v>6656.05</v>
      </c>
      <c r="N8">
        <f t="shared" ref="N8:N15" si="8">IF(LEFT(F8,4)="0311",(M8*-0.25),IF(LEFT(F8,4)="0321",(M8*-0.25),0))</f>
        <v>-1664.0125</v>
      </c>
      <c r="O8" s="2">
        <f t="shared" ref="O8:O15" si="9">+M8+N8</f>
        <v>4992.0375000000004</v>
      </c>
      <c r="P8">
        <f t="shared" ref="P8:P15" si="10">IF(G8="LGE",O8,0)+IF(G8="Joint",O8*H8,0)</f>
        <v>948.48712500000011</v>
      </c>
      <c r="Q8">
        <f t="shared" ref="Q8:Q15" si="11">IF(G8="KU",O8,0)+IF(G8="Joint",O8*I8,0)</f>
        <v>4043.5503750000007</v>
      </c>
      <c r="R8" s="2" t="str">
        <f t="shared" si="6"/>
        <v>5120321 - TRIMBLE COUNTY 2 - GENERATIONBase</v>
      </c>
    </row>
    <row r="9" spans="1:18" x14ac:dyDescent="0.25">
      <c r="B9" s="1" t="s">
        <v>5</v>
      </c>
      <c r="C9" s="1" t="s">
        <v>26</v>
      </c>
      <c r="D9" s="1" t="s">
        <v>8</v>
      </c>
      <c r="E9" s="5" t="str">
        <f t="shared" si="0"/>
        <v>512</v>
      </c>
      <c r="F9" s="1" t="s">
        <v>27</v>
      </c>
      <c r="G9" s="1" t="s">
        <v>82</v>
      </c>
      <c r="H9" s="1" t="s">
        <v>89</v>
      </c>
      <c r="I9" s="1" t="s">
        <v>90</v>
      </c>
      <c r="J9">
        <v>201604</v>
      </c>
      <c r="K9" t="s">
        <v>96</v>
      </c>
      <c r="L9" t="str">
        <f t="shared" si="7"/>
        <v>2016</v>
      </c>
      <c r="M9" s="2">
        <v>52279.13</v>
      </c>
      <c r="N9">
        <f t="shared" si="8"/>
        <v>-13069.782499999999</v>
      </c>
      <c r="O9" s="2">
        <f t="shared" si="9"/>
        <v>39209.347499999996</v>
      </c>
      <c r="P9">
        <f t="shared" si="10"/>
        <v>7449.7760249999992</v>
      </c>
      <c r="Q9">
        <f t="shared" si="11"/>
        <v>31759.571475000001</v>
      </c>
      <c r="R9" s="2" t="str">
        <f t="shared" si="6"/>
        <v>5120321 - TRIMBLE COUNTY 2 - GENERATIONBase</v>
      </c>
    </row>
    <row r="10" spans="1:18" x14ac:dyDescent="0.25">
      <c r="B10" s="1" t="s">
        <v>5</v>
      </c>
      <c r="C10" s="1" t="s">
        <v>26</v>
      </c>
      <c r="D10" s="1" t="s">
        <v>8</v>
      </c>
      <c r="E10" s="5" t="str">
        <f t="shared" si="0"/>
        <v>512</v>
      </c>
      <c r="F10" s="1" t="s">
        <v>27</v>
      </c>
      <c r="G10" s="1" t="s">
        <v>82</v>
      </c>
      <c r="H10" s="1" t="s">
        <v>89</v>
      </c>
      <c r="I10" s="1" t="s">
        <v>90</v>
      </c>
      <c r="J10">
        <v>201605</v>
      </c>
      <c r="K10" t="s">
        <v>96</v>
      </c>
      <c r="L10" t="str">
        <f t="shared" si="7"/>
        <v>2016</v>
      </c>
      <c r="M10" s="2">
        <v>68943.17</v>
      </c>
      <c r="N10">
        <f t="shared" si="8"/>
        <v>-17235.7925</v>
      </c>
      <c r="O10" s="2">
        <f t="shared" si="9"/>
        <v>51707.377500000002</v>
      </c>
      <c r="P10">
        <f t="shared" si="10"/>
        <v>9824.4017249999997</v>
      </c>
      <c r="Q10">
        <f t="shared" si="11"/>
        <v>41882.975775000006</v>
      </c>
      <c r="R10" s="2" t="str">
        <f t="shared" si="6"/>
        <v>5120321 - TRIMBLE COUNTY 2 - GENERATIONBase</v>
      </c>
    </row>
    <row r="11" spans="1:18" x14ac:dyDescent="0.25">
      <c r="B11" s="1" t="s">
        <v>5</v>
      </c>
      <c r="C11" s="1" t="s">
        <v>26</v>
      </c>
      <c r="D11" s="1" t="s">
        <v>28</v>
      </c>
      <c r="E11" s="5" t="str">
        <f t="shared" si="0"/>
        <v>512</v>
      </c>
      <c r="F11" s="1" t="s">
        <v>27</v>
      </c>
      <c r="G11" s="1" t="s">
        <v>82</v>
      </c>
      <c r="H11" s="1" t="s">
        <v>89</v>
      </c>
      <c r="I11" s="1" t="s">
        <v>90</v>
      </c>
      <c r="J11">
        <v>201603</v>
      </c>
      <c r="K11" t="s">
        <v>96</v>
      </c>
      <c r="L11" t="str">
        <f t="shared" si="7"/>
        <v>2016</v>
      </c>
      <c r="M11" s="2">
        <v>2139.2199999999998</v>
      </c>
      <c r="N11">
        <f t="shared" si="8"/>
        <v>-534.80499999999995</v>
      </c>
      <c r="O11" s="2">
        <f t="shared" si="9"/>
        <v>1604.415</v>
      </c>
      <c r="P11">
        <f t="shared" si="10"/>
        <v>304.83884999999998</v>
      </c>
      <c r="Q11">
        <f t="shared" si="11"/>
        <v>1299.5761500000001</v>
      </c>
      <c r="R11" s="2" t="str">
        <f t="shared" si="6"/>
        <v>5120321 - TRIMBLE COUNTY 2 - GENERATIONBase</v>
      </c>
    </row>
    <row r="12" spans="1:18" x14ac:dyDescent="0.25">
      <c r="B12" s="1" t="s">
        <v>5</v>
      </c>
      <c r="C12" s="1" t="s">
        <v>26</v>
      </c>
      <c r="D12" s="1" t="s">
        <v>28</v>
      </c>
      <c r="E12" s="5" t="str">
        <f t="shared" si="0"/>
        <v>512</v>
      </c>
      <c r="F12" s="1" t="s">
        <v>27</v>
      </c>
      <c r="G12" s="1" t="s">
        <v>82</v>
      </c>
      <c r="H12" s="1" t="s">
        <v>89</v>
      </c>
      <c r="I12" s="1" t="s">
        <v>90</v>
      </c>
      <c r="J12">
        <v>201604</v>
      </c>
      <c r="K12" t="s">
        <v>96</v>
      </c>
      <c r="L12" t="str">
        <f t="shared" si="7"/>
        <v>2016</v>
      </c>
      <c r="M12" s="2">
        <v>124513.18</v>
      </c>
      <c r="N12">
        <f t="shared" si="8"/>
        <v>-31128.294999999998</v>
      </c>
      <c r="O12" s="2">
        <f t="shared" si="9"/>
        <v>93384.884999999995</v>
      </c>
      <c r="P12">
        <f t="shared" si="10"/>
        <v>17743.12815</v>
      </c>
      <c r="Q12">
        <f t="shared" si="11"/>
        <v>75641.756850000005</v>
      </c>
      <c r="R12" s="2" t="str">
        <f t="shared" si="6"/>
        <v>5120321 - TRIMBLE COUNTY 2 - GENERATIONBase</v>
      </c>
    </row>
    <row r="13" spans="1:18" x14ac:dyDescent="0.25">
      <c r="B13" s="1" t="s">
        <v>5</v>
      </c>
      <c r="C13" s="1" t="s">
        <v>26</v>
      </c>
      <c r="D13" s="1" t="s">
        <v>28</v>
      </c>
      <c r="E13" s="5" t="str">
        <f t="shared" si="0"/>
        <v>512</v>
      </c>
      <c r="F13" s="1" t="s">
        <v>27</v>
      </c>
      <c r="G13" s="1" t="s">
        <v>82</v>
      </c>
      <c r="H13" s="1" t="s">
        <v>89</v>
      </c>
      <c r="I13" s="1" t="s">
        <v>90</v>
      </c>
      <c r="J13">
        <v>201605</v>
      </c>
      <c r="K13" t="s">
        <v>96</v>
      </c>
      <c r="L13" t="str">
        <f t="shared" si="7"/>
        <v>2016</v>
      </c>
      <c r="M13" s="2">
        <v>2230.2600000000002</v>
      </c>
      <c r="N13">
        <f t="shared" si="8"/>
        <v>-557.56500000000005</v>
      </c>
      <c r="O13" s="2">
        <f t="shared" si="9"/>
        <v>1672.6950000000002</v>
      </c>
      <c r="P13">
        <f t="shared" si="10"/>
        <v>317.81205000000006</v>
      </c>
      <c r="Q13">
        <f t="shared" si="11"/>
        <v>1354.8829500000002</v>
      </c>
      <c r="R13" s="2" t="str">
        <f t="shared" si="6"/>
        <v>5120321 - TRIMBLE COUNTY 2 - GENERATIONBase</v>
      </c>
    </row>
    <row r="14" spans="1:18" x14ac:dyDescent="0.25">
      <c r="B14" s="1" t="s">
        <v>5</v>
      </c>
      <c r="C14" s="1" t="s">
        <v>26</v>
      </c>
      <c r="D14" s="1" t="s">
        <v>28</v>
      </c>
      <c r="E14" s="5" t="str">
        <f t="shared" ref="E14:E67" si="12">LEFT(D14,3)</f>
        <v>512</v>
      </c>
      <c r="F14" s="1" t="s">
        <v>27</v>
      </c>
      <c r="G14" s="1" t="s">
        <v>82</v>
      </c>
      <c r="H14" s="1" t="s">
        <v>89</v>
      </c>
      <c r="I14" s="1" t="s">
        <v>90</v>
      </c>
      <c r="J14">
        <v>201607</v>
      </c>
      <c r="K14" t="s">
        <v>96</v>
      </c>
      <c r="L14" t="str">
        <f t="shared" si="7"/>
        <v>2016</v>
      </c>
      <c r="M14" s="2">
        <v>69323.320000000007</v>
      </c>
      <c r="N14">
        <f t="shared" si="8"/>
        <v>-17330.830000000002</v>
      </c>
      <c r="O14" s="2">
        <f t="shared" si="9"/>
        <v>51992.490000000005</v>
      </c>
      <c r="P14">
        <f t="shared" si="10"/>
        <v>9878.5731000000014</v>
      </c>
      <c r="Q14">
        <f t="shared" si="11"/>
        <v>42113.916900000004</v>
      </c>
      <c r="R14" s="2" t="str">
        <f t="shared" si="6"/>
        <v>5120321 - TRIMBLE COUNTY 2 - GENERATIONBase</v>
      </c>
    </row>
    <row r="15" spans="1:18" x14ac:dyDescent="0.25">
      <c r="B15" s="1" t="s">
        <v>5</v>
      </c>
      <c r="C15" s="1" t="s">
        <v>26</v>
      </c>
      <c r="D15" s="1" t="s">
        <v>28</v>
      </c>
      <c r="E15" s="5" t="str">
        <f t="shared" si="12"/>
        <v>512</v>
      </c>
      <c r="F15" s="1" t="s">
        <v>27</v>
      </c>
      <c r="G15" s="1" t="s">
        <v>82</v>
      </c>
      <c r="H15" s="1" t="s">
        <v>89</v>
      </c>
      <c r="I15" s="1" t="s">
        <v>90</v>
      </c>
      <c r="J15">
        <v>201608</v>
      </c>
      <c r="K15" t="s">
        <v>96</v>
      </c>
      <c r="L15" t="str">
        <f t="shared" si="7"/>
        <v>2016</v>
      </c>
      <c r="M15" s="2">
        <v>702.36</v>
      </c>
      <c r="N15">
        <f t="shared" si="8"/>
        <v>-175.59</v>
      </c>
      <c r="O15" s="2">
        <f t="shared" si="9"/>
        <v>526.77</v>
      </c>
      <c r="P15">
        <f t="shared" si="10"/>
        <v>100.08629999999999</v>
      </c>
      <c r="Q15">
        <f t="shared" si="11"/>
        <v>426.68369999999999</v>
      </c>
      <c r="R15" s="2" t="str">
        <f t="shared" ref="R15:R68" si="13">E15&amp;F15&amp;K15</f>
        <v>5120321 - TRIMBLE COUNTY 2 - GENERATIONBase</v>
      </c>
    </row>
    <row r="16" spans="1:18" x14ac:dyDescent="0.25">
      <c r="B16" s="1" t="s">
        <v>5</v>
      </c>
      <c r="C16" s="1" t="s">
        <v>26</v>
      </c>
      <c r="D16" s="1" t="s">
        <v>10</v>
      </c>
      <c r="E16" s="5" t="str">
        <f t="shared" si="12"/>
        <v>512</v>
      </c>
      <c r="F16" s="1" t="s">
        <v>27</v>
      </c>
      <c r="G16" s="1" t="s">
        <v>82</v>
      </c>
      <c r="H16" s="1" t="s">
        <v>89</v>
      </c>
      <c r="I16" s="1" t="s">
        <v>90</v>
      </c>
      <c r="J16">
        <v>201603</v>
      </c>
      <c r="K16" t="s">
        <v>96</v>
      </c>
      <c r="L16" t="str">
        <f t="shared" ref="L16:L21" si="14">LEFT(J16,4)</f>
        <v>2016</v>
      </c>
      <c r="M16" s="2">
        <v>1866.48</v>
      </c>
      <c r="N16">
        <f t="shared" ref="N16:N21" si="15">IF(LEFT(F16,4)="0311",(M16*-0.25),IF(LEFT(F16,4)="0321",(M16*-0.25),0))</f>
        <v>-466.62</v>
      </c>
      <c r="O16" s="2">
        <f t="shared" ref="O16:O21" si="16">+M16+N16</f>
        <v>1399.8600000000001</v>
      </c>
      <c r="P16">
        <f t="shared" ref="P16:P21" si="17">IF(G16="LGE",O16,0)+IF(G16="Joint",O16*H16,0)</f>
        <v>265.97340000000003</v>
      </c>
      <c r="Q16">
        <f t="shared" ref="Q16:Q21" si="18">IF(G16="KU",O16,0)+IF(G16="Joint",O16*I16,0)</f>
        <v>1133.8866000000003</v>
      </c>
      <c r="R16" s="2" t="str">
        <f t="shared" si="13"/>
        <v>5120321 - TRIMBLE COUNTY 2 - GENERATIONBase</v>
      </c>
    </row>
    <row r="17" spans="2:18" x14ac:dyDescent="0.25">
      <c r="B17" s="1" t="s">
        <v>5</v>
      </c>
      <c r="C17" s="1" t="s">
        <v>26</v>
      </c>
      <c r="D17" s="1" t="s">
        <v>10</v>
      </c>
      <c r="E17" s="5" t="str">
        <f t="shared" si="12"/>
        <v>512</v>
      </c>
      <c r="F17" s="1" t="s">
        <v>27</v>
      </c>
      <c r="G17" s="1" t="s">
        <v>82</v>
      </c>
      <c r="H17" s="1" t="s">
        <v>89</v>
      </c>
      <c r="I17" s="1" t="s">
        <v>90</v>
      </c>
      <c r="J17">
        <v>201604</v>
      </c>
      <c r="K17" t="s">
        <v>96</v>
      </c>
      <c r="L17" t="str">
        <f t="shared" si="14"/>
        <v>2016</v>
      </c>
      <c r="M17" s="2">
        <v>3594.45</v>
      </c>
      <c r="N17">
        <f t="shared" si="15"/>
        <v>-898.61249999999995</v>
      </c>
      <c r="O17" s="2">
        <f t="shared" si="16"/>
        <v>2695.8374999999996</v>
      </c>
      <c r="P17">
        <f t="shared" si="17"/>
        <v>512.20912499999997</v>
      </c>
      <c r="Q17">
        <f t="shared" si="18"/>
        <v>2183.6283749999998</v>
      </c>
      <c r="R17" s="2" t="str">
        <f t="shared" si="13"/>
        <v>5120321 - TRIMBLE COUNTY 2 - GENERATIONBase</v>
      </c>
    </row>
    <row r="18" spans="2:18" x14ac:dyDescent="0.25">
      <c r="B18" s="1" t="s">
        <v>5</v>
      </c>
      <c r="C18" s="1" t="s">
        <v>26</v>
      </c>
      <c r="D18" s="1" t="s">
        <v>10</v>
      </c>
      <c r="E18" s="5" t="str">
        <f t="shared" si="12"/>
        <v>512</v>
      </c>
      <c r="F18" s="1" t="s">
        <v>27</v>
      </c>
      <c r="G18" s="1" t="s">
        <v>82</v>
      </c>
      <c r="H18" s="1" t="s">
        <v>89</v>
      </c>
      <c r="I18" s="1" t="s">
        <v>90</v>
      </c>
      <c r="J18">
        <v>201605</v>
      </c>
      <c r="K18" t="s">
        <v>96</v>
      </c>
      <c r="L18" t="str">
        <f t="shared" si="14"/>
        <v>2016</v>
      </c>
      <c r="M18" s="2">
        <v>28709.759999999998</v>
      </c>
      <c r="N18">
        <f t="shared" si="15"/>
        <v>-7177.44</v>
      </c>
      <c r="O18" s="2">
        <f t="shared" si="16"/>
        <v>21532.32</v>
      </c>
      <c r="P18">
        <f t="shared" si="17"/>
        <v>4091.1408000000001</v>
      </c>
      <c r="Q18">
        <f t="shared" si="18"/>
        <v>17441.179200000002</v>
      </c>
      <c r="R18" s="2" t="str">
        <f t="shared" si="13"/>
        <v>5120321 - TRIMBLE COUNTY 2 - GENERATIONBase</v>
      </c>
    </row>
    <row r="19" spans="2:18" x14ac:dyDescent="0.25">
      <c r="B19" s="1" t="s">
        <v>5</v>
      </c>
      <c r="C19" s="1" t="s">
        <v>26</v>
      </c>
      <c r="D19" s="1" t="s">
        <v>10</v>
      </c>
      <c r="E19" s="5" t="str">
        <f t="shared" si="12"/>
        <v>512</v>
      </c>
      <c r="F19" s="1" t="s">
        <v>27</v>
      </c>
      <c r="G19" s="1" t="s">
        <v>82</v>
      </c>
      <c r="H19" s="1" t="s">
        <v>89</v>
      </c>
      <c r="I19" s="1" t="s">
        <v>90</v>
      </c>
      <c r="J19">
        <v>201606</v>
      </c>
      <c r="K19" t="s">
        <v>96</v>
      </c>
      <c r="L19" t="str">
        <f t="shared" si="14"/>
        <v>2016</v>
      </c>
      <c r="M19" s="2">
        <v>5025.01</v>
      </c>
      <c r="N19">
        <f t="shared" si="15"/>
        <v>-1256.2525000000001</v>
      </c>
      <c r="O19" s="2">
        <f t="shared" si="16"/>
        <v>3768.7575000000002</v>
      </c>
      <c r="P19">
        <f t="shared" si="17"/>
        <v>716.06392500000004</v>
      </c>
      <c r="Q19">
        <f t="shared" si="18"/>
        <v>3052.6935750000002</v>
      </c>
      <c r="R19" s="2" t="str">
        <f t="shared" si="13"/>
        <v>5120321 - TRIMBLE COUNTY 2 - GENERATIONBase</v>
      </c>
    </row>
    <row r="20" spans="2:18" x14ac:dyDescent="0.25">
      <c r="B20" s="1" t="s">
        <v>5</v>
      </c>
      <c r="C20" s="1" t="s">
        <v>26</v>
      </c>
      <c r="D20" s="1" t="s">
        <v>10</v>
      </c>
      <c r="E20" s="5" t="str">
        <f t="shared" si="12"/>
        <v>512</v>
      </c>
      <c r="F20" s="1" t="s">
        <v>27</v>
      </c>
      <c r="G20" s="1" t="s">
        <v>82</v>
      </c>
      <c r="H20" s="1" t="s">
        <v>89</v>
      </c>
      <c r="I20" s="1" t="s">
        <v>90</v>
      </c>
      <c r="J20">
        <v>201607</v>
      </c>
      <c r="K20" t="s">
        <v>96</v>
      </c>
      <c r="L20" t="str">
        <f t="shared" si="14"/>
        <v>2016</v>
      </c>
      <c r="M20" s="2">
        <v>-70012.039999999994</v>
      </c>
      <c r="N20">
        <f t="shared" si="15"/>
        <v>17503.009999999998</v>
      </c>
      <c r="O20" s="2">
        <f t="shared" si="16"/>
        <v>-52509.03</v>
      </c>
      <c r="P20">
        <f t="shared" si="17"/>
        <v>-9976.7157000000007</v>
      </c>
      <c r="Q20">
        <f t="shared" si="18"/>
        <v>-42532.314300000005</v>
      </c>
      <c r="R20" s="2" t="str">
        <f t="shared" si="13"/>
        <v>5120321 - TRIMBLE COUNTY 2 - GENERATIONBase</v>
      </c>
    </row>
    <row r="21" spans="2:18" x14ac:dyDescent="0.25">
      <c r="B21" s="1" t="s">
        <v>5</v>
      </c>
      <c r="C21" s="1" t="s">
        <v>26</v>
      </c>
      <c r="D21" s="1" t="s">
        <v>10</v>
      </c>
      <c r="E21" s="5" t="str">
        <f t="shared" si="12"/>
        <v>512</v>
      </c>
      <c r="F21" s="1" t="s">
        <v>27</v>
      </c>
      <c r="G21" s="1" t="s">
        <v>82</v>
      </c>
      <c r="H21" s="1" t="s">
        <v>89</v>
      </c>
      <c r="I21" s="1" t="s">
        <v>90</v>
      </c>
      <c r="J21">
        <v>201608</v>
      </c>
      <c r="K21" t="s">
        <v>96</v>
      </c>
      <c r="L21" t="str">
        <f t="shared" si="14"/>
        <v>2016</v>
      </c>
      <c r="M21" s="2">
        <v>250.46</v>
      </c>
      <c r="N21">
        <f t="shared" si="15"/>
        <v>-62.615000000000002</v>
      </c>
      <c r="O21" s="2">
        <f t="shared" si="16"/>
        <v>187.845</v>
      </c>
      <c r="P21">
        <f t="shared" si="17"/>
        <v>35.690550000000002</v>
      </c>
      <c r="Q21">
        <f t="shared" si="18"/>
        <v>152.15445</v>
      </c>
      <c r="R21" s="2" t="str">
        <f t="shared" si="13"/>
        <v>5120321 - TRIMBLE COUNTY 2 - GENERATIONBase</v>
      </c>
    </row>
    <row r="22" spans="2:18" x14ac:dyDescent="0.25">
      <c r="B22" s="1" t="s">
        <v>5</v>
      </c>
      <c r="C22" s="1" t="s">
        <v>26</v>
      </c>
      <c r="D22" s="1" t="s">
        <v>11</v>
      </c>
      <c r="E22" s="5" t="str">
        <f t="shared" si="12"/>
        <v>512</v>
      </c>
      <c r="F22" s="1" t="s">
        <v>27</v>
      </c>
      <c r="G22" s="1" t="s">
        <v>82</v>
      </c>
      <c r="H22" s="1" t="s">
        <v>89</v>
      </c>
      <c r="I22" s="1" t="s">
        <v>90</v>
      </c>
      <c r="J22">
        <v>201603</v>
      </c>
      <c r="K22" t="s">
        <v>96</v>
      </c>
      <c r="L22" t="str">
        <f t="shared" ref="L22:L27" si="19">LEFT(J22,4)</f>
        <v>2016</v>
      </c>
      <c r="M22" s="2">
        <v>244383.33</v>
      </c>
      <c r="N22">
        <f t="shared" ref="N22:N27" si="20">IF(LEFT(F22,4)="0311",(M22*-0.25),IF(LEFT(F22,4)="0321",(M22*-0.25),0))</f>
        <v>-61095.832499999997</v>
      </c>
      <c r="O22" s="2">
        <f t="shared" ref="O22:O27" si="21">+M22+N22</f>
        <v>183287.4975</v>
      </c>
      <c r="P22">
        <f t="shared" ref="P22:P27" si="22">IF(G22="LGE",O22,0)+IF(G22="Joint",O22*H22,0)</f>
        <v>34824.624524999999</v>
      </c>
      <c r="Q22">
        <f t="shared" ref="Q22:Q27" si="23">IF(G22="KU",O22,0)+IF(G22="Joint",O22*I22,0)</f>
        <v>148462.87297500001</v>
      </c>
      <c r="R22" s="2" t="str">
        <f t="shared" si="13"/>
        <v>5120321 - TRIMBLE COUNTY 2 - GENERATIONBase</v>
      </c>
    </row>
    <row r="23" spans="2:18" x14ac:dyDescent="0.25">
      <c r="B23" s="1" t="s">
        <v>5</v>
      </c>
      <c r="C23" s="1" t="s">
        <v>26</v>
      </c>
      <c r="D23" s="1" t="s">
        <v>11</v>
      </c>
      <c r="E23" s="5" t="str">
        <f t="shared" si="12"/>
        <v>512</v>
      </c>
      <c r="F23" s="1" t="s">
        <v>27</v>
      </c>
      <c r="G23" s="1" t="s">
        <v>82</v>
      </c>
      <c r="H23" s="1" t="s">
        <v>89</v>
      </c>
      <c r="I23" s="1" t="s">
        <v>90</v>
      </c>
      <c r="J23">
        <v>201604</v>
      </c>
      <c r="K23" t="s">
        <v>96</v>
      </c>
      <c r="L23" t="str">
        <f t="shared" si="19"/>
        <v>2016</v>
      </c>
      <c r="M23" s="2">
        <v>3761095.09</v>
      </c>
      <c r="N23">
        <f t="shared" si="20"/>
        <v>-940273.77249999996</v>
      </c>
      <c r="O23" s="2">
        <f t="shared" si="21"/>
        <v>2820821.3174999999</v>
      </c>
      <c r="P23">
        <f t="shared" si="22"/>
        <v>535956.05032499996</v>
      </c>
      <c r="Q23">
        <f t="shared" si="23"/>
        <v>2284865.2671750002</v>
      </c>
      <c r="R23" s="2" t="str">
        <f t="shared" si="13"/>
        <v>5120321 - TRIMBLE COUNTY 2 - GENERATIONBase</v>
      </c>
    </row>
    <row r="24" spans="2:18" x14ac:dyDescent="0.25">
      <c r="B24" s="1" t="s">
        <v>5</v>
      </c>
      <c r="C24" s="1" t="s">
        <v>26</v>
      </c>
      <c r="D24" s="1" t="s">
        <v>11</v>
      </c>
      <c r="E24" s="5" t="str">
        <f t="shared" si="12"/>
        <v>512</v>
      </c>
      <c r="F24" s="1" t="s">
        <v>27</v>
      </c>
      <c r="G24" s="1" t="s">
        <v>82</v>
      </c>
      <c r="H24" s="1" t="s">
        <v>89</v>
      </c>
      <c r="I24" s="1" t="s">
        <v>90</v>
      </c>
      <c r="J24">
        <v>201605</v>
      </c>
      <c r="K24" t="s">
        <v>96</v>
      </c>
      <c r="L24" t="str">
        <f t="shared" si="19"/>
        <v>2016</v>
      </c>
      <c r="M24" s="2">
        <v>-486135.43</v>
      </c>
      <c r="N24">
        <f t="shared" si="20"/>
        <v>121533.8575</v>
      </c>
      <c r="O24" s="2">
        <f t="shared" si="21"/>
        <v>-364601.57250000001</v>
      </c>
      <c r="P24">
        <f t="shared" si="22"/>
        <v>-69274.298775000003</v>
      </c>
      <c r="Q24">
        <f t="shared" si="23"/>
        <v>-295327.27372500004</v>
      </c>
      <c r="R24" s="2" t="str">
        <f t="shared" si="13"/>
        <v>5120321 - TRIMBLE COUNTY 2 - GENERATIONBase</v>
      </c>
    </row>
    <row r="25" spans="2:18" x14ac:dyDescent="0.25">
      <c r="B25" s="1" t="s">
        <v>5</v>
      </c>
      <c r="C25" s="1" t="s">
        <v>26</v>
      </c>
      <c r="D25" s="1" t="s">
        <v>11</v>
      </c>
      <c r="E25" s="5" t="str">
        <f t="shared" si="12"/>
        <v>512</v>
      </c>
      <c r="F25" s="1" t="s">
        <v>27</v>
      </c>
      <c r="G25" s="1" t="s">
        <v>82</v>
      </c>
      <c r="H25" s="1" t="s">
        <v>89</v>
      </c>
      <c r="I25" s="1" t="s">
        <v>90</v>
      </c>
      <c r="J25">
        <v>201606</v>
      </c>
      <c r="K25" t="s">
        <v>96</v>
      </c>
      <c r="L25" t="str">
        <f t="shared" si="19"/>
        <v>2016</v>
      </c>
      <c r="M25" s="2">
        <v>-1187722.6200000001</v>
      </c>
      <c r="N25">
        <f t="shared" si="20"/>
        <v>296930.65500000003</v>
      </c>
      <c r="O25" s="2">
        <f t="shared" si="21"/>
        <v>-890791.96500000008</v>
      </c>
      <c r="P25">
        <f t="shared" si="22"/>
        <v>-169250.47335000001</v>
      </c>
      <c r="Q25">
        <f t="shared" si="23"/>
        <v>-721541.4916500001</v>
      </c>
      <c r="R25" s="2" t="str">
        <f t="shared" si="13"/>
        <v>5120321 - TRIMBLE COUNTY 2 - GENERATIONBase</v>
      </c>
    </row>
    <row r="26" spans="2:18" x14ac:dyDescent="0.25">
      <c r="B26" s="1" t="s">
        <v>5</v>
      </c>
      <c r="C26" s="1" t="s">
        <v>26</v>
      </c>
      <c r="D26" s="1" t="s">
        <v>11</v>
      </c>
      <c r="E26" s="5" t="str">
        <f t="shared" si="12"/>
        <v>512</v>
      </c>
      <c r="F26" s="1" t="s">
        <v>27</v>
      </c>
      <c r="G26" s="1" t="s">
        <v>82</v>
      </c>
      <c r="H26" s="1" t="s">
        <v>89</v>
      </c>
      <c r="I26" s="1" t="s">
        <v>90</v>
      </c>
      <c r="J26">
        <v>201607</v>
      </c>
      <c r="K26" t="s">
        <v>96</v>
      </c>
      <c r="L26" t="str">
        <f t="shared" si="19"/>
        <v>2016</v>
      </c>
      <c r="M26" s="2">
        <v>-519712.92</v>
      </c>
      <c r="N26">
        <f t="shared" si="20"/>
        <v>129928.23</v>
      </c>
      <c r="O26" s="2">
        <f t="shared" si="21"/>
        <v>-389784.69</v>
      </c>
      <c r="P26">
        <f t="shared" si="22"/>
        <v>-74059.091100000005</v>
      </c>
      <c r="Q26">
        <f t="shared" si="23"/>
        <v>-315725.59890000004</v>
      </c>
      <c r="R26" s="2" t="str">
        <f t="shared" si="13"/>
        <v>5120321 - TRIMBLE COUNTY 2 - GENERATIONBase</v>
      </c>
    </row>
    <row r="27" spans="2:18" x14ac:dyDescent="0.25">
      <c r="B27" s="1" t="s">
        <v>5</v>
      </c>
      <c r="C27" s="1" t="s">
        <v>26</v>
      </c>
      <c r="D27" s="1" t="s">
        <v>11</v>
      </c>
      <c r="E27" s="5" t="str">
        <f t="shared" si="12"/>
        <v>512</v>
      </c>
      <c r="F27" s="1" t="s">
        <v>27</v>
      </c>
      <c r="G27" s="1" t="s">
        <v>82</v>
      </c>
      <c r="H27" s="1" t="s">
        <v>89</v>
      </c>
      <c r="I27" s="1" t="s">
        <v>90</v>
      </c>
      <c r="J27">
        <v>201608</v>
      </c>
      <c r="K27" t="s">
        <v>96</v>
      </c>
      <c r="L27" t="str">
        <f t="shared" si="19"/>
        <v>2016</v>
      </c>
      <c r="M27" s="2">
        <v>-213455.96</v>
      </c>
      <c r="N27">
        <f t="shared" si="20"/>
        <v>53363.99</v>
      </c>
      <c r="O27" s="2">
        <f t="shared" si="21"/>
        <v>-160091.97</v>
      </c>
      <c r="P27">
        <f t="shared" si="22"/>
        <v>-30417.474300000002</v>
      </c>
      <c r="Q27">
        <f t="shared" si="23"/>
        <v>-129674.49570000001</v>
      </c>
      <c r="R27" s="2" t="str">
        <f t="shared" si="13"/>
        <v>5120321 - TRIMBLE COUNTY 2 - GENERATIONBase</v>
      </c>
    </row>
    <row r="28" spans="2:18" x14ac:dyDescent="0.25">
      <c r="B28" s="1" t="s">
        <v>5</v>
      </c>
      <c r="C28" s="1" t="s">
        <v>26</v>
      </c>
      <c r="D28" s="1" t="s">
        <v>22</v>
      </c>
      <c r="E28" s="5" t="str">
        <f t="shared" si="12"/>
        <v>512</v>
      </c>
      <c r="F28" s="1" t="s">
        <v>27</v>
      </c>
      <c r="G28" s="1" t="s">
        <v>82</v>
      </c>
      <c r="H28" s="1" t="s">
        <v>89</v>
      </c>
      <c r="I28" s="1" t="s">
        <v>90</v>
      </c>
      <c r="J28">
        <v>201603</v>
      </c>
      <c r="K28" t="s">
        <v>96</v>
      </c>
      <c r="L28" t="str">
        <f t="shared" ref="L28:L31" si="24">LEFT(J28,4)</f>
        <v>2016</v>
      </c>
      <c r="M28" s="2">
        <v>76.2</v>
      </c>
      <c r="N28">
        <f t="shared" ref="N28:N31" si="25">IF(LEFT(F28,4)="0311",(M28*-0.25),IF(LEFT(F28,4)="0321",(M28*-0.25),0))</f>
        <v>-19.05</v>
      </c>
      <c r="O28" s="2">
        <f t="shared" ref="O28:O31" si="26">+M28+N28</f>
        <v>57.150000000000006</v>
      </c>
      <c r="P28">
        <f t="shared" ref="P28:P31" si="27">IF(G28="LGE",O28,0)+IF(G28="Joint",O28*H28,0)</f>
        <v>10.858500000000001</v>
      </c>
      <c r="Q28">
        <f t="shared" ref="Q28:Q31" si="28">IF(G28="KU",O28,0)+IF(G28="Joint",O28*I28,0)</f>
        <v>46.291500000000006</v>
      </c>
      <c r="R28" s="2" t="str">
        <f t="shared" si="13"/>
        <v>5120321 - TRIMBLE COUNTY 2 - GENERATIONBase</v>
      </c>
    </row>
    <row r="29" spans="2:18" x14ac:dyDescent="0.25">
      <c r="B29" s="1" t="s">
        <v>5</v>
      </c>
      <c r="C29" s="1" t="s">
        <v>26</v>
      </c>
      <c r="D29" s="1" t="s">
        <v>22</v>
      </c>
      <c r="E29" s="5" t="str">
        <f t="shared" si="12"/>
        <v>512</v>
      </c>
      <c r="F29" s="1" t="s">
        <v>27</v>
      </c>
      <c r="G29" s="1" t="s">
        <v>82</v>
      </c>
      <c r="H29" s="1" t="s">
        <v>89</v>
      </c>
      <c r="I29" s="1" t="s">
        <v>90</v>
      </c>
      <c r="J29">
        <v>201604</v>
      </c>
      <c r="K29" t="s">
        <v>96</v>
      </c>
      <c r="L29" t="str">
        <f t="shared" si="24"/>
        <v>2016</v>
      </c>
      <c r="M29" s="2">
        <v>8858.4500000000007</v>
      </c>
      <c r="N29">
        <f t="shared" si="25"/>
        <v>-2214.6125000000002</v>
      </c>
      <c r="O29" s="2">
        <f t="shared" si="26"/>
        <v>6643.8375000000005</v>
      </c>
      <c r="P29">
        <f t="shared" si="27"/>
        <v>1262.3291250000002</v>
      </c>
      <c r="Q29">
        <f t="shared" si="28"/>
        <v>5381.5083750000003</v>
      </c>
      <c r="R29" s="2" t="str">
        <f t="shared" si="13"/>
        <v>5120321 - TRIMBLE COUNTY 2 - GENERATIONBase</v>
      </c>
    </row>
    <row r="30" spans="2:18" x14ac:dyDescent="0.25">
      <c r="B30" s="1" t="s">
        <v>5</v>
      </c>
      <c r="C30" s="1" t="s">
        <v>26</v>
      </c>
      <c r="D30" s="1" t="s">
        <v>22</v>
      </c>
      <c r="E30" s="5" t="str">
        <f t="shared" si="12"/>
        <v>512</v>
      </c>
      <c r="F30" s="1" t="s">
        <v>27</v>
      </c>
      <c r="G30" s="1" t="s">
        <v>82</v>
      </c>
      <c r="H30" s="1" t="s">
        <v>89</v>
      </c>
      <c r="I30" s="1" t="s">
        <v>90</v>
      </c>
      <c r="J30">
        <v>201605</v>
      </c>
      <c r="K30" t="s">
        <v>96</v>
      </c>
      <c r="L30" t="str">
        <f t="shared" si="24"/>
        <v>2016</v>
      </c>
      <c r="M30" s="2">
        <v>36838.67</v>
      </c>
      <c r="N30">
        <f t="shared" si="25"/>
        <v>-9209.6674999999996</v>
      </c>
      <c r="O30" s="2">
        <f t="shared" si="26"/>
        <v>27629.002499999999</v>
      </c>
      <c r="P30">
        <f t="shared" si="27"/>
        <v>5249.510475</v>
      </c>
      <c r="Q30">
        <f t="shared" si="28"/>
        <v>22379.492025</v>
      </c>
      <c r="R30" s="2" t="str">
        <f t="shared" si="13"/>
        <v>5120321 - TRIMBLE COUNTY 2 - GENERATIONBase</v>
      </c>
    </row>
    <row r="31" spans="2:18" x14ac:dyDescent="0.25">
      <c r="B31" s="1" t="s">
        <v>5</v>
      </c>
      <c r="C31" s="1" t="s">
        <v>26</v>
      </c>
      <c r="D31" s="1" t="s">
        <v>22</v>
      </c>
      <c r="E31" s="5" t="str">
        <f t="shared" si="12"/>
        <v>512</v>
      </c>
      <c r="F31" s="1" t="s">
        <v>27</v>
      </c>
      <c r="G31" s="1" t="s">
        <v>82</v>
      </c>
      <c r="H31" s="1" t="s">
        <v>89</v>
      </c>
      <c r="I31" s="1" t="s">
        <v>90</v>
      </c>
      <c r="J31">
        <v>201607</v>
      </c>
      <c r="K31" t="s">
        <v>96</v>
      </c>
      <c r="L31" t="str">
        <f t="shared" si="24"/>
        <v>2016</v>
      </c>
      <c r="M31" s="2">
        <v>2912.44</v>
      </c>
      <c r="N31">
        <f t="shared" si="25"/>
        <v>-728.11</v>
      </c>
      <c r="O31" s="2">
        <f t="shared" si="26"/>
        <v>2184.33</v>
      </c>
      <c r="P31">
        <f t="shared" si="27"/>
        <v>415.02269999999999</v>
      </c>
      <c r="Q31">
        <f t="shared" si="28"/>
        <v>1769.3073000000002</v>
      </c>
      <c r="R31" s="2" t="str">
        <f t="shared" si="13"/>
        <v>5120321 - TRIMBLE COUNTY 2 - GENERATIONBase</v>
      </c>
    </row>
    <row r="32" spans="2:18" x14ac:dyDescent="0.25">
      <c r="B32" s="1" t="s">
        <v>5</v>
      </c>
      <c r="C32" s="1" t="s">
        <v>26</v>
      </c>
      <c r="D32" s="1" t="s">
        <v>12</v>
      </c>
      <c r="E32" s="5" t="str">
        <f t="shared" si="12"/>
        <v>513</v>
      </c>
      <c r="F32" s="1" t="s">
        <v>27</v>
      </c>
      <c r="G32" s="1" t="s">
        <v>82</v>
      </c>
      <c r="H32" s="1" t="s">
        <v>89</v>
      </c>
      <c r="I32" s="1" t="s">
        <v>90</v>
      </c>
      <c r="J32">
        <v>201603</v>
      </c>
      <c r="K32" t="s">
        <v>96</v>
      </c>
      <c r="L32" t="str">
        <f t="shared" ref="L32:L37" si="29">LEFT(J32,4)</f>
        <v>2016</v>
      </c>
      <c r="M32" s="2">
        <v>174422.39</v>
      </c>
      <c r="N32">
        <f t="shared" ref="N32:N37" si="30">IF(LEFT(F32,4)="0311",(M32*-0.25),IF(LEFT(F32,4)="0321",(M32*-0.25),0))</f>
        <v>-43605.597500000003</v>
      </c>
      <c r="O32" s="2">
        <f t="shared" ref="O32:O37" si="31">+M32+N32</f>
        <v>130816.79250000001</v>
      </c>
      <c r="P32">
        <f t="shared" ref="P32:P37" si="32">IF(G32="LGE",O32,0)+IF(G32="Joint",O32*H32,0)</f>
        <v>24855.190575000001</v>
      </c>
      <c r="Q32">
        <f t="shared" ref="Q32:Q37" si="33">IF(G32="KU",O32,0)+IF(G32="Joint",O32*I32,0)</f>
        <v>105961.60192500001</v>
      </c>
      <c r="R32" s="2" t="str">
        <f t="shared" si="13"/>
        <v>5130321 - TRIMBLE COUNTY 2 - GENERATIONBase</v>
      </c>
    </row>
    <row r="33" spans="2:18" x14ac:dyDescent="0.25">
      <c r="B33" s="1" t="s">
        <v>5</v>
      </c>
      <c r="C33" s="1" t="s">
        <v>26</v>
      </c>
      <c r="D33" s="1" t="s">
        <v>12</v>
      </c>
      <c r="E33" s="5" t="str">
        <f t="shared" si="12"/>
        <v>513</v>
      </c>
      <c r="F33" s="1" t="s">
        <v>27</v>
      </c>
      <c r="G33" s="1" t="s">
        <v>82</v>
      </c>
      <c r="H33" s="1" t="s">
        <v>89</v>
      </c>
      <c r="I33" s="1" t="s">
        <v>90</v>
      </c>
      <c r="J33">
        <v>201604</v>
      </c>
      <c r="K33" t="s">
        <v>96</v>
      </c>
      <c r="L33" t="str">
        <f t="shared" si="29"/>
        <v>2016</v>
      </c>
      <c r="M33" s="2">
        <v>361989.04</v>
      </c>
      <c r="N33">
        <f t="shared" si="30"/>
        <v>-90497.26</v>
      </c>
      <c r="O33" s="2">
        <f t="shared" si="31"/>
        <v>271491.77999999997</v>
      </c>
      <c r="P33">
        <f t="shared" si="32"/>
        <v>51583.438199999997</v>
      </c>
      <c r="Q33">
        <f t="shared" si="33"/>
        <v>219908.34179999999</v>
      </c>
      <c r="R33" s="2" t="str">
        <f t="shared" si="13"/>
        <v>5130321 - TRIMBLE COUNTY 2 - GENERATIONBase</v>
      </c>
    </row>
    <row r="34" spans="2:18" x14ac:dyDescent="0.25">
      <c r="B34" s="1" t="s">
        <v>5</v>
      </c>
      <c r="C34" s="1" t="s">
        <v>26</v>
      </c>
      <c r="D34" s="1" t="s">
        <v>12</v>
      </c>
      <c r="E34" s="5" t="str">
        <f t="shared" si="12"/>
        <v>513</v>
      </c>
      <c r="F34" s="1" t="s">
        <v>27</v>
      </c>
      <c r="G34" s="1" t="s">
        <v>82</v>
      </c>
      <c r="H34" s="1" t="s">
        <v>89</v>
      </c>
      <c r="I34" s="1" t="s">
        <v>90</v>
      </c>
      <c r="J34">
        <v>201605</v>
      </c>
      <c r="K34" t="s">
        <v>96</v>
      </c>
      <c r="L34" t="str">
        <f t="shared" si="29"/>
        <v>2016</v>
      </c>
      <c r="M34" s="2">
        <v>190401.6</v>
      </c>
      <c r="N34">
        <f t="shared" si="30"/>
        <v>-47600.4</v>
      </c>
      <c r="O34" s="2">
        <f t="shared" si="31"/>
        <v>142801.20000000001</v>
      </c>
      <c r="P34">
        <f t="shared" si="32"/>
        <v>27132.228000000003</v>
      </c>
      <c r="Q34">
        <f t="shared" si="33"/>
        <v>115668.97200000002</v>
      </c>
      <c r="R34" s="2" t="str">
        <f t="shared" si="13"/>
        <v>5130321 - TRIMBLE COUNTY 2 - GENERATIONBase</v>
      </c>
    </row>
    <row r="35" spans="2:18" x14ac:dyDescent="0.25">
      <c r="B35" s="1" t="s">
        <v>5</v>
      </c>
      <c r="C35" s="1" t="s">
        <v>26</v>
      </c>
      <c r="D35" s="1" t="s">
        <v>12</v>
      </c>
      <c r="E35" s="5" t="str">
        <f t="shared" si="12"/>
        <v>513</v>
      </c>
      <c r="F35" s="1" t="s">
        <v>27</v>
      </c>
      <c r="G35" s="1" t="s">
        <v>82</v>
      </c>
      <c r="H35" s="1" t="s">
        <v>89</v>
      </c>
      <c r="I35" s="1" t="s">
        <v>90</v>
      </c>
      <c r="J35">
        <v>201606</v>
      </c>
      <c r="K35" t="s">
        <v>96</v>
      </c>
      <c r="L35" t="str">
        <f t="shared" si="29"/>
        <v>2016</v>
      </c>
      <c r="M35" s="2">
        <v>680513.55</v>
      </c>
      <c r="N35">
        <f t="shared" si="30"/>
        <v>-170128.38750000001</v>
      </c>
      <c r="O35" s="2">
        <f t="shared" si="31"/>
        <v>510385.16250000003</v>
      </c>
      <c r="P35">
        <f t="shared" si="32"/>
        <v>96973.180875000005</v>
      </c>
      <c r="Q35">
        <f t="shared" si="33"/>
        <v>413411.98162500007</v>
      </c>
      <c r="R35" s="2" t="str">
        <f t="shared" si="13"/>
        <v>5130321 - TRIMBLE COUNTY 2 - GENERATIONBase</v>
      </c>
    </row>
    <row r="36" spans="2:18" x14ac:dyDescent="0.25">
      <c r="B36" s="1" t="s">
        <v>5</v>
      </c>
      <c r="C36" s="1" t="s">
        <v>26</v>
      </c>
      <c r="D36" s="1" t="s">
        <v>12</v>
      </c>
      <c r="E36" s="5" t="str">
        <f t="shared" si="12"/>
        <v>513</v>
      </c>
      <c r="F36" s="1" t="s">
        <v>27</v>
      </c>
      <c r="G36" s="1" t="s">
        <v>82</v>
      </c>
      <c r="H36" s="1" t="s">
        <v>89</v>
      </c>
      <c r="I36" s="1" t="s">
        <v>90</v>
      </c>
      <c r="J36">
        <v>201607</v>
      </c>
      <c r="K36" t="s">
        <v>96</v>
      </c>
      <c r="L36" t="str">
        <f t="shared" si="29"/>
        <v>2016</v>
      </c>
      <c r="M36" s="2">
        <v>85632.22</v>
      </c>
      <c r="N36">
        <f t="shared" si="30"/>
        <v>-21408.055</v>
      </c>
      <c r="O36" s="2">
        <f t="shared" si="31"/>
        <v>64224.165000000001</v>
      </c>
      <c r="P36">
        <f t="shared" si="32"/>
        <v>12202.591350000001</v>
      </c>
      <c r="Q36">
        <f t="shared" si="33"/>
        <v>52021.573650000006</v>
      </c>
      <c r="R36" s="2" t="str">
        <f t="shared" si="13"/>
        <v>5130321 - TRIMBLE COUNTY 2 - GENERATIONBase</v>
      </c>
    </row>
    <row r="37" spans="2:18" x14ac:dyDescent="0.25">
      <c r="B37" s="1" t="s">
        <v>5</v>
      </c>
      <c r="C37" s="1" t="s">
        <v>26</v>
      </c>
      <c r="D37" s="1" t="s">
        <v>12</v>
      </c>
      <c r="E37" s="5" t="str">
        <f t="shared" si="12"/>
        <v>513</v>
      </c>
      <c r="F37" s="1" t="s">
        <v>27</v>
      </c>
      <c r="G37" s="1" t="s">
        <v>82</v>
      </c>
      <c r="H37" s="1" t="s">
        <v>89</v>
      </c>
      <c r="I37" s="1" t="s">
        <v>90</v>
      </c>
      <c r="J37">
        <v>201608</v>
      </c>
      <c r="K37" t="s">
        <v>96</v>
      </c>
      <c r="L37" t="str">
        <f t="shared" si="29"/>
        <v>2016</v>
      </c>
      <c r="M37" s="2">
        <v>3855.36</v>
      </c>
      <c r="N37">
        <f t="shared" si="30"/>
        <v>-963.84</v>
      </c>
      <c r="O37" s="2">
        <f t="shared" si="31"/>
        <v>2891.52</v>
      </c>
      <c r="P37">
        <f t="shared" si="32"/>
        <v>549.38879999999995</v>
      </c>
      <c r="Q37">
        <f t="shared" si="33"/>
        <v>2342.1312000000003</v>
      </c>
      <c r="R37" s="2" t="str">
        <f t="shared" si="13"/>
        <v>5130321 - TRIMBLE COUNTY 2 - GENERATIONBase</v>
      </c>
    </row>
    <row r="38" spans="2:18" x14ac:dyDescent="0.25">
      <c r="B38" s="1" t="s">
        <v>5</v>
      </c>
      <c r="C38" s="1" t="s">
        <v>38</v>
      </c>
      <c r="D38" s="1" t="s">
        <v>7</v>
      </c>
      <c r="E38" s="5" t="str">
        <f t="shared" si="12"/>
        <v>511</v>
      </c>
      <c r="F38" s="1" t="s">
        <v>43</v>
      </c>
      <c r="G38" s="1" t="s">
        <v>81</v>
      </c>
      <c r="J38">
        <v>201603</v>
      </c>
      <c r="K38" t="s">
        <v>96</v>
      </c>
      <c r="L38" t="str">
        <f t="shared" ref="L38:L46" si="34">LEFT(J38,4)</f>
        <v>2016</v>
      </c>
      <c r="M38" s="2">
        <v>591.23</v>
      </c>
      <c r="N38">
        <f t="shared" ref="N38:N46" si="35">IF(LEFT(F38,4)="0311",(M38*-0.25),IF(LEFT(F38,4)="0321",(M38*-0.25),0))</f>
        <v>0</v>
      </c>
      <c r="O38" s="2">
        <f t="shared" ref="O38:O46" si="36">+M38+N38</f>
        <v>591.23</v>
      </c>
      <c r="P38">
        <f t="shared" ref="P38:P46" si="37">IF(G38="LGE",O38,0)+IF(G38="Joint",O38*H38,0)</f>
        <v>0</v>
      </c>
      <c r="Q38">
        <f t="shared" ref="Q38:Q46" si="38">IF(G38="KU",O38,0)+IF(G38="Joint",O38*I38,0)</f>
        <v>591.23</v>
      </c>
      <c r="R38" s="2" t="str">
        <f t="shared" si="13"/>
        <v>5115621 - E W BROWN UNIT  1Base</v>
      </c>
    </row>
    <row r="39" spans="2:18" x14ac:dyDescent="0.25">
      <c r="B39" s="1" t="s">
        <v>5</v>
      </c>
      <c r="C39" s="1" t="s">
        <v>38</v>
      </c>
      <c r="D39" s="1" t="s">
        <v>8</v>
      </c>
      <c r="E39" s="5" t="str">
        <f t="shared" si="12"/>
        <v>512</v>
      </c>
      <c r="F39" s="1" t="s">
        <v>42</v>
      </c>
      <c r="G39" s="1" t="s">
        <v>81</v>
      </c>
      <c r="J39">
        <v>201603</v>
      </c>
      <c r="K39" t="s">
        <v>96</v>
      </c>
      <c r="L39" t="str">
        <f t="shared" si="34"/>
        <v>2016</v>
      </c>
      <c r="M39" s="2">
        <v>244308.8</v>
      </c>
      <c r="N39">
        <f t="shared" si="35"/>
        <v>0</v>
      </c>
      <c r="O39" s="2">
        <f t="shared" si="36"/>
        <v>244308.8</v>
      </c>
      <c r="P39">
        <f t="shared" si="37"/>
        <v>0</v>
      </c>
      <c r="Q39">
        <f t="shared" si="38"/>
        <v>244308.8</v>
      </c>
      <c r="R39" s="2" t="str">
        <f t="shared" si="13"/>
        <v>5125630 - E W BROWN STEAM UNITS 1,2,3 SCRUBBERBase</v>
      </c>
    </row>
    <row r="40" spans="2:18" x14ac:dyDescent="0.25">
      <c r="B40" s="1" t="s">
        <v>5</v>
      </c>
      <c r="C40" s="1" t="s">
        <v>38</v>
      </c>
      <c r="D40" s="1" t="s">
        <v>8</v>
      </c>
      <c r="E40" s="5" t="str">
        <f t="shared" si="12"/>
        <v>512</v>
      </c>
      <c r="F40" s="1" t="s">
        <v>42</v>
      </c>
      <c r="G40" s="1" t="s">
        <v>81</v>
      </c>
      <c r="J40">
        <v>201604</v>
      </c>
      <c r="K40" t="s">
        <v>96</v>
      </c>
      <c r="L40" t="str">
        <f t="shared" si="34"/>
        <v>2016</v>
      </c>
      <c r="M40" s="2">
        <v>93123.02</v>
      </c>
      <c r="N40">
        <f t="shared" si="35"/>
        <v>0</v>
      </c>
      <c r="O40" s="2">
        <f t="shared" si="36"/>
        <v>93123.02</v>
      </c>
      <c r="P40">
        <f t="shared" si="37"/>
        <v>0</v>
      </c>
      <c r="Q40">
        <f t="shared" si="38"/>
        <v>93123.02</v>
      </c>
      <c r="R40" s="2" t="str">
        <f t="shared" si="13"/>
        <v>5125630 - E W BROWN STEAM UNITS 1,2,3 SCRUBBERBase</v>
      </c>
    </row>
    <row r="41" spans="2:18" x14ac:dyDescent="0.25">
      <c r="B41" s="1" t="s">
        <v>5</v>
      </c>
      <c r="C41" s="1" t="s">
        <v>38</v>
      </c>
      <c r="D41" s="1" t="s">
        <v>8</v>
      </c>
      <c r="E41" s="5" t="str">
        <f t="shared" si="12"/>
        <v>512</v>
      </c>
      <c r="F41" s="1" t="s">
        <v>42</v>
      </c>
      <c r="G41" s="1" t="s">
        <v>81</v>
      </c>
      <c r="J41">
        <v>201605</v>
      </c>
      <c r="K41" t="s">
        <v>96</v>
      </c>
      <c r="L41" t="str">
        <f t="shared" si="34"/>
        <v>2016</v>
      </c>
      <c r="M41" s="2">
        <v>-14098.94</v>
      </c>
      <c r="N41">
        <f t="shared" si="35"/>
        <v>0</v>
      </c>
      <c r="O41" s="2">
        <f t="shared" si="36"/>
        <v>-14098.94</v>
      </c>
      <c r="P41">
        <f t="shared" si="37"/>
        <v>0</v>
      </c>
      <c r="Q41">
        <f t="shared" si="38"/>
        <v>-14098.94</v>
      </c>
      <c r="R41" s="2" t="str">
        <f t="shared" si="13"/>
        <v>5125630 - E W BROWN STEAM UNITS 1,2,3 SCRUBBERBase</v>
      </c>
    </row>
    <row r="42" spans="2:18" x14ac:dyDescent="0.25">
      <c r="B42" s="1" t="s">
        <v>5</v>
      </c>
      <c r="C42" s="1" t="s">
        <v>38</v>
      </c>
      <c r="D42" s="1" t="s">
        <v>8</v>
      </c>
      <c r="E42" s="5" t="str">
        <f t="shared" si="12"/>
        <v>512</v>
      </c>
      <c r="F42" s="1" t="s">
        <v>42</v>
      </c>
      <c r="G42" s="1" t="s">
        <v>81</v>
      </c>
      <c r="J42">
        <v>201606</v>
      </c>
      <c r="K42" t="s">
        <v>96</v>
      </c>
      <c r="L42" t="str">
        <f t="shared" si="34"/>
        <v>2016</v>
      </c>
      <c r="M42" s="2">
        <v>1227.71</v>
      </c>
      <c r="N42">
        <f t="shared" si="35"/>
        <v>0</v>
      </c>
      <c r="O42" s="2">
        <f t="shared" si="36"/>
        <v>1227.71</v>
      </c>
      <c r="P42">
        <f t="shared" si="37"/>
        <v>0</v>
      </c>
      <c r="Q42">
        <f t="shared" si="38"/>
        <v>1227.71</v>
      </c>
      <c r="R42" s="2" t="str">
        <f t="shared" si="13"/>
        <v>5125630 - E W BROWN STEAM UNITS 1,2,3 SCRUBBERBase</v>
      </c>
    </row>
    <row r="43" spans="2:18" x14ac:dyDescent="0.25">
      <c r="B43" s="1" t="s">
        <v>5</v>
      </c>
      <c r="C43" s="1" t="s">
        <v>38</v>
      </c>
      <c r="D43" s="1" t="s">
        <v>8</v>
      </c>
      <c r="E43" s="5" t="str">
        <f t="shared" si="12"/>
        <v>512</v>
      </c>
      <c r="F43" s="1" t="s">
        <v>42</v>
      </c>
      <c r="G43" s="1" t="s">
        <v>81</v>
      </c>
      <c r="J43">
        <v>201607</v>
      </c>
      <c r="K43" t="s">
        <v>96</v>
      </c>
      <c r="L43" t="str">
        <f t="shared" si="34"/>
        <v>2016</v>
      </c>
      <c r="M43" s="2">
        <v>10.6</v>
      </c>
      <c r="N43">
        <f t="shared" si="35"/>
        <v>0</v>
      </c>
      <c r="O43" s="2">
        <f t="shared" si="36"/>
        <v>10.6</v>
      </c>
      <c r="P43">
        <f t="shared" si="37"/>
        <v>0</v>
      </c>
      <c r="Q43">
        <f t="shared" si="38"/>
        <v>10.6</v>
      </c>
      <c r="R43" s="2" t="str">
        <f t="shared" si="13"/>
        <v>5125630 - E W BROWN STEAM UNITS 1,2,3 SCRUBBERBase</v>
      </c>
    </row>
    <row r="44" spans="2:18" x14ac:dyDescent="0.25">
      <c r="B44" s="1" t="s">
        <v>5</v>
      </c>
      <c r="C44" s="1" t="s">
        <v>38</v>
      </c>
      <c r="D44" s="1" t="s">
        <v>28</v>
      </c>
      <c r="E44" s="5" t="str">
        <f t="shared" si="12"/>
        <v>512</v>
      </c>
      <c r="F44" s="1" t="s">
        <v>43</v>
      </c>
      <c r="G44" s="1" t="s">
        <v>81</v>
      </c>
      <c r="J44">
        <v>201603</v>
      </c>
      <c r="K44" t="s">
        <v>96</v>
      </c>
      <c r="L44" t="str">
        <f t="shared" si="34"/>
        <v>2016</v>
      </c>
      <c r="M44" s="2">
        <v>1785.43</v>
      </c>
      <c r="N44">
        <f t="shared" si="35"/>
        <v>0</v>
      </c>
      <c r="O44" s="2">
        <f t="shared" si="36"/>
        <v>1785.43</v>
      </c>
      <c r="P44">
        <f t="shared" si="37"/>
        <v>0</v>
      </c>
      <c r="Q44">
        <f t="shared" si="38"/>
        <v>1785.43</v>
      </c>
      <c r="R44" s="2" t="str">
        <f t="shared" si="13"/>
        <v>5125621 - E W BROWN UNIT  1Base</v>
      </c>
    </row>
    <row r="45" spans="2:18" x14ac:dyDescent="0.25">
      <c r="B45" s="1" t="s">
        <v>5</v>
      </c>
      <c r="C45" s="1" t="s">
        <v>38</v>
      </c>
      <c r="D45" s="1" t="s">
        <v>28</v>
      </c>
      <c r="E45" s="5" t="str">
        <f t="shared" si="12"/>
        <v>512</v>
      </c>
      <c r="F45" s="1" t="s">
        <v>43</v>
      </c>
      <c r="G45" s="1" t="s">
        <v>81</v>
      </c>
      <c r="J45">
        <v>201604</v>
      </c>
      <c r="K45" t="s">
        <v>96</v>
      </c>
      <c r="L45" t="str">
        <f t="shared" si="34"/>
        <v>2016</v>
      </c>
      <c r="M45" s="2">
        <v>1260.99</v>
      </c>
      <c r="N45">
        <f t="shared" si="35"/>
        <v>0</v>
      </c>
      <c r="O45" s="2">
        <f t="shared" si="36"/>
        <v>1260.99</v>
      </c>
      <c r="P45">
        <f t="shared" si="37"/>
        <v>0</v>
      </c>
      <c r="Q45">
        <f t="shared" si="38"/>
        <v>1260.99</v>
      </c>
      <c r="R45" s="2" t="str">
        <f t="shared" si="13"/>
        <v>5125621 - E W BROWN UNIT  1Base</v>
      </c>
    </row>
    <row r="46" spans="2:18" x14ac:dyDescent="0.25">
      <c r="B46" s="1" t="s">
        <v>5</v>
      </c>
      <c r="C46" s="1" t="s">
        <v>38</v>
      </c>
      <c r="D46" s="1" t="s">
        <v>28</v>
      </c>
      <c r="E46" s="5" t="str">
        <f t="shared" si="12"/>
        <v>512</v>
      </c>
      <c r="F46" s="1" t="s">
        <v>40</v>
      </c>
      <c r="G46" s="1" t="s">
        <v>81</v>
      </c>
      <c r="J46">
        <v>201603</v>
      </c>
      <c r="K46" t="s">
        <v>96</v>
      </c>
      <c r="L46" t="str">
        <f t="shared" si="34"/>
        <v>2016</v>
      </c>
      <c r="M46" s="2">
        <v>31593.78</v>
      </c>
      <c r="N46">
        <f t="shared" si="35"/>
        <v>0</v>
      </c>
      <c r="O46" s="2">
        <f t="shared" si="36"/>
        <v>31593.78</v>
      </c>
      <c r="P46">
        <f t="shared" si="37"/>
        <v>0</v>
      </c>
      <c r="Q46">
        <f t="shared" si="38"/>
        <v>31593.78</v>
      </c>
      <c r="R46" s="2" t="str">
        <f t="shared" si="13"/>
        <v>5125622 - E W BROWN UNIT  2Base</v>
      </c>
    </row>
    <row r="47" spans="2:18" x14ac:dyDescent="0.25">
      <c r="B47" s="1" t="s">
        <v>5</v>
      </c>
      <c r="C47" s="1" t="s">
        <v>38</v>
      </c>
      <c r="D47" s="1" t="s">
        <v>28</v>
      </c>
      <c r="E47" s="5" t="str">
        <f t="shared" si="12"/>
        <v>512</v>
      </c>
      <c r="F47" s="1" t="s">
        <v>40</v>
      </c>
      <c r="G47" s="1" t="s">
        <v>81</v>
      </c>
      <c r="J47">
        <v>201604</v>
      </c>
      <c r="K47" t="s">
        <v>96</v>
      </c>
      <c r="L47" t="str">
        <f t="shared" ref="L47:L53" si="39">LEFT(J47,4)</f>
        <v>2016</v>
      </c>
      <c r="M47" s="2">
        <v>31871.27</v>
      </c>
      <c r="N47">
        <f t="shared" ref="N47:N53" si="40">IF(LEFT(F47,4)="0311",(M47*-0.25),IF(LEFT(F47,4)="0321",(M47*-0.25),0))</f>
        <v>0</v>
      </c>
      <c r="O47" s="2">
        <f t="shared" ref="O47:O53" si="41">+M47+N47</f>
        <v>31871.27</v>
      </c>
      <c r="P47">
        <f t="shared" ref="P47:P53" si="42">IF(G47="LGE",O47,0)+IF(G47="Joint",O47*H47,0)</f>
        <v>0</v>
      </c>
      <c r="Q47">
        <f t="shared" ref="Q47:Q53" si="43">IF(G47="KU",O47,0)+IF(G47="Joint",O47*I47,0)</f>
        <v>31871.27</v>
      </c>
      <c r="R47" s="2" t="str">
        <f t="shared" si="13"/>
        <v>5125622 - E W BROWN UNIT  2Base</v>
      </c>
    </row>
    <row r="48" spans="2:18" x14ac:dyDescent="0.25">
      <c r="B48" s="1" t="s">
        <v>5</v>
      </c>
      <c r="C48" s="1" t="s">
        <v>38</v>
      </c>
      <c r="D48" s="1" t="s">
        <v>28</v>
      </c>
      <c r="E48" s="5" t="str">
        <f t="shared" si="12"/>
        <v>512</v>
      </c>
      <c r="F48" s="1" t="s">
        <v>41</v>
      </c>
      <c r="G48" s="1" t="s">
        <v>81</v>
      </c>
      <c r="J48">
        <v>201603</v>
      </c>
      <c r="K48" t="s">
        <v>96</v>
      </c>
      <c r="L48" t="str">
        <f t="shared" si="39"/>
        <v>2016</v>
      </c>
      <c r="M48" s="2">
        <v>512.34</v>
      </c>
      <c r="N48">
        <f t="shared" si="40"/>
        <v>0</v>
      </c>
      <c r="O48" s="2">
        <f t="shared" si="41"/>
        <v>512.34</v>
      </c>
      <c r="P48">
        <f t="shared" si="42"/>
        <v>0</v>
      </c>
      <c r="Q48">
        <f t="shared" si="43"/>
        <v>512.34</v>
      </c>
      <c r="R48" s="2" t="str">
        <f t="shared" si="13"/>
        <v>5125623 - E W BROWN UNIT  3Base</v>
      </c>
    </row>
    <row r="49" spans="2:18" x14ac:dyDescent="0.25">
      <c r="B49" s="1" t="s">
        <v>5</v>
      </c>
      <c r="C49" s="1" t="s">
        <v>38</v>
      </c>
      <c r="D49" s="1" t="s">
        <v>10</v>
      </c>
      <c r="E49" s="5" t="str">
        <f t="shared" si="12"/>
        <v>512</v>
      </c>
      <c r="F49" s="1" t="s">
        <v>43</v>
      </c>
      <c r="G49" s="1" t="s">
        <v>81</v>
      </c>
      <c r="J49">
        <v>201603</v>
      </c>
      <c r="K49" t="s">
        <v>96</v>
      </c>
      <c r="L49" t="str">
        <f t="shared" si="39"/>
        <v>2016</v>
      </c>
      <c r="M49" s="2">
        <v>100.09</v>
      </c>
      <c r="N49">
        <f t="shared" si="40"/>
        <v>0</v>
      </c>
      <c r="O49" s="2">
        <f t="shared" si="41"/>
        <v>100.09</v>
      </c>
      <c r="P49">
        <f t="shared" si="42"/>
        <v>0</v>
      </c>
      <c r="Q49">
        <f t="shared" si="43"/>
        <v>100.09</v>
      </c>
      <c r="R49" s="2" t="str">
        <f t="shared" si="13"/>
        <v>5125621 - E W BROWN UNIT  1Base</v>
      </c>
    </row>
    <row r="50" spans="2:18" x14ac:dyDescent="0.25">
      <c r="B50" s="1" t="s">
        <v>5</v>
      </c>
      <c r="C50" s="1" t="s">
        <v>38</v>
      </c>
      <c r="D50" s="1" t="s">
        <v>10</v>
      </c>
      <c r="E50" s="5" t="str">
        <f t="shared" si="12"/>
        <v>512</v>
      </c>
      <c r="F50" s="1" t="s">
        <v>43</v>
      </c>
      <c r="G50" s="1" t="s">
        <v>81</v>
      </c>
      <c r="J50">
        <v>201604</v>
      </c>
      <c r="K50" t="s">
        <v>96</v>
      </c>
      <c r="L50" t="str">
        <f t="shared" si="39"/>
        <v>2016</v>
      </c>
      <c r="M50" s="2">
        <v>652.86</v>
      </c>
      <c r="N50">
        <f t="shared" si="40"/>
        <v>0</v>
      </c>
      <c r="O50" s="2">
        <f t="shared" si="41"/>
        <v>652.86</v>
      </c>
      <c r="P50">
        <f t="shared" si="42"/>
        <v>0</v>
      </c>
      <c r="Q50">
        <f t="shared" si="43"/>
        <v>652.86</v>
      </c>
      <c r="R50" s="2" t="str">
        <f t="shared" si="13"/>
        <v>5125621 - E W BROWN UNIT  1Base</v>
      </c>
    </row>
    <row r="51" spans="2:18" x14ac:dyDescent="0.25">
      <c r="B51" s="1" t="s">
        <v>5</v>
      </c>
      <c r="C51" s="1" t="s">
        <v>38</v>
      </c>
      <c r="D51" s="1" t="s">
        <v>10</v>
      </c>
      <c r="E51" s="5" t="str">
        <f t="shared" si="12"/>
        <v>512</v>
      </c>
      <c r="F51" s="1" t="s">
        <v>40</v>
      </c>
      <c r="G51" s="1" t="s">
        <v>81</v>
      </c>
      <c r="J51">
        <v>201603</v>
      </c>
      <c r="K51" t="s">
        <v>96</v>
      </c>
      <c r="L51" t="str">
        <f t="shared" si="39"/>
        <v>2016</v>
      </c>
      <c r="M51" s="2">
        <v>265.32</v>
      </c>
      <c r="N51">
        <f t="shared" si="40"/>
        <v>0</v>
      </c>
      <c r="O51" s="2">
        <f t="shared" si="41"/>
        <v>265.32</v>
      </c>
      <c r="P51">
        <f t="shared" si="42"/>
        <v>0</v>
      </c>
      <c r="Q51">
        <f t="shared" si="43"/>
        <v>265.32</v>
      </c>
      <c r="R51" s="2" t="str">
        <f t="shared" si="13"/>
        <v>5125622 - E W BROWN UNIT  2Base</v>
      </c>
    </row>
    <row r="52" spans="2:18" x14ac:dyDescent="0.25">
      <c r="B52" s="1" t="s">
        <v>5</v>
      </c>
      <c r="C52" s="1" t="s">
        <v>38</v>
      </c>
      <c r="D52" s="1" t="s">
        <v>10</v>
      </c>
      <c r="E52" s="5" t="str">
        <f t="shared" si="12"/>
        <v>512</v>
      </c>
      <c r="F52" s="1" t="s">
        <v>40</v>
      </c>
      <c r="G52" s="1" t="s">
        <v>81</v>
      </c>
      <c r="J52">
        <v>201604</v>
      </c>
      <c r="K52" t="s">
        <v>96</v>
      </c>
      <c r="L52" t="str">
        <f t="shared" si="39"/>
        <v>2016</v>
      </c>
      <c r="M52" s="2">
        <v>20050.41</v>
      </c>
      <c r="N52">
        <f t="shared" si="40"/>
        <v>0</v>
      </c>
      <c r="O52" s="2">
        <f t="shared" si="41"/>
        <v>20050.41</v>
      </c>
      <c r="P52">
        <f t="shared" si="42"/>
        <v>0</v>
      </c>
      <c r="Q52">
        <f t="shared" si="43"/>
        <v>20050.41</v>
      </c>
      <c r="R52" s="2" t="str">
        <f t="shared" si="13"/>
        <v>5125622 - E W BROWN UNIT  2Base</v>
      </c>
    </row>
    <row r="53" spans="2:18" x14ac:dyDescent="0.25">
      <c r="B53" s="1" t="s">
        <v>5</v>
      </c>
      <c r="C53" s="1" t="s">
        <v>38</v>
      </c>
      <c r="D53" s="1" t="s">
        <v>10</v>
      </c>
      <c r="E53" s="5" t="str">
        <f t="shared" si="12"/>
        <v>512</v>
      </c>
      <c r="F53" s="1" t="s">
        <v>40</v>
      </c>
      <c r="G53" s="1" t="s">
        <v>81</v>
      </c>
      <c r="J53">
        <v>201606</v>
      </c>
      <c r="K53" t="s">
        <v>96</v>
      </c>
      <c r="L53" t="str">
        <f t="shared" si="39"/>
        <v>2016</v>
      </c>
      <c r="M53" s="2">
        <v>300.33</v>
      </c>
      <c r="N53">
        <f t="shared" si="40"/>
        <v>0</v>
      </c>
      <c r="O53" s="2">
        <f t="shared" si="41"/>
        <v>300.33</v>
      </c>
      <c r="P53">
        <f t="shared" si="42"/>
        <v>0</v>
      </c>
      <c r="Q53">
        <f t="shared" si="43"/>
        <v>300.33</v>
      </c>
      <c r="R53" s="2" t="str">
        <f t="shared" si="13"/>
        <v>5125622 - E W BROWN UNIT  2Base</v>
      </c>
    </row>
    <row r="54" spans="2:18" x14ac:dyDescent="0.25">
      <c r="B54" s="1" t="s">
        <v>5</v>
      </c>
      <c r="C54" s="1" t="s">
        <v>38</v>
      </c>
      <c r="D54" s="1" t="s">
        <v>10</v>
      </c>
      <c r="E54" s="5" t="str">
        <f t="shared" si="12"/>
        <v>512</v>
      </c>
      <c r="F54" s="1" t="s">
        <v>41</v>
      </c>
      <c r="G54" s="1" t="s">
        <v>81</v>
      </c>
      <c r="J54">
        <v>201603</v>
      </c>
      <c r="K54" t="s">
        <v>96</v>
      </c>
      <c r="L54" t="str">
        <f t="shared" ref="L54:L61" si="44">LEFT(J54,4)</f>
        <v>2016</v>
      </c>
      <c r="M54" s="2">
        <v>1063.1500000000001</v>
      </c>
      <c r="N54">
        <f t="shared" ref="N54:N61" si="45">IF(LEFT(F54,4)="0311",(M54*-0.25),IF(LEFT(F54,4)="0321",(M54*-0.25),0))</f>
        <v>0</v>
      </c>
      <c r="O54" s="2">
        <f t="shared" ref="O54:O61" si="46">+M54+N54</f>
        <v>1063.1500000000001</v>
      </c>
      <c r="P54">
        <f t="shared" ref="P54:P61" si="47">IF(G54="LGE",O54,0)+IF(G54="Joint",O54*H54,0)</f>
        <v>0</v>
      </c>
      <c r="Q54">
        <f t="shared" ref="Q54:Q61" si="48">IF(G54="KU",O54,0)+IF(G54="Joint",O54*I54,0)</f>
        <v>1063.1500000000001</v>
      </c>
      <c r="R54" s="2" t="str">
        <f t="shared" si="13"/>
        <v>5125623 - E W BROWN UNIT  3Base</v>
      </c>
    </row>
    <row r="55" spans="2:18" x14ac:dyDescent="0.25">
      <c r="B55" s="1" t="s">
        <v>5</v>
      </c>
      <c r="C55" s="1" t="s">
        <v>38</v>
      </c>
      <c r="D55" s="1" t="s">
        <v>10</v>
      </c>
      <c r="E55" s="5" t="str">
        <f t="shared" si="12"/>
        <v>512</v>
      </c>
      <c r="F55" s="1" t="s">
        <v>41</v>
      </c>
      <c r="G55" s="1" t="s">
        <v>81</v>
      </c>
      <c r="J55">
        <v>201604</v>
      </c>
      <c r="K55" t="s">
        <v>96</v>
      </c>
      <c r="L55" t="str">
        <f t="shared" si="44"/>
        <v>2016</v>
      </c>
      <c r="M55" s="2">
        <v>-0.94</v>
      </c>
      <c r="N55">
        <f t="shared" si="45"/>
        <v>0</v>
      </c>
      <c r="O55" s="2">
        <f t="shared" si="46"/>
        <v>-0.94</v>
      </c>
      <c r="P55">
        <f t="shared" si="47"/>
        <v>0</v>
      </c>
      <c r="Q55">
        <f t="shared" si="48"/>
        <v>-0.94</v>
      </c>
      <c r="R55" s="2" t="str">
        <f t="shared" si="13"/>
        <v>5125623 - E W BROWN UNIT  3Base</v>
      </c>
    </row>
    <row r="56" spans="2:18" x14ac:dyDescent="0.25">
      <c r="B56" s="1" t="s">
        <v>5</v>
      </c>
      <c r="C56" s="1" t="s">
        <v>38</v>
      </c>
      <c r="D56" s="1" t="s">
        <v>10</v>
      </c>
      <c r="E56" s="5" t="str">
        <f t="shared" si="12"/>
        <v>512</v>
      </c>
      <c r="F56" s="1" t="s">
        <v>44</v>
      </c>
      <c r="G56" s="1" t="s">
        <v>81</v>
      </c>
      <c r="J56">
        <v>201608</v>
      </c>
      <c r="K56" t="s">
        <v>96</v>
      </c>
      <c r="L56" t="str">
        <f t="shared" si="44"/>
        <v>2016</v>
      </c>
      <c r="M56" s="2">
        <v>1209.72</v>
      </c>
      <c r="N56">
        <f t="shared" si="45"/>
        <v>0</v>
      </c>
      <c r="O56" s="2">
        <f t="shared" si="46"/>
        <v>1209.72</v>
      </c>
      <c r="P56">
        <f t="shared" si="47"/>
        <v>0</v>
      </c>
      <c r="Q56">
        <f t="shared" si="48"/>
        <v>1209.72</v>
      </c>
      <c r="R56" s="2" t="str">
        <f t="shared" si="13"/>
        <v>5125624 - E W BROWN UNITS 1 &amp; 2Base</v>
      </c>
    </row>
    <row r="57" spans="2:18" x14ac:dyDescent="0.25">
      <c r="B57" s="1" t="s">
        <v>5</v>
      </c>
      <c r="C57" s="1" t="s">
        <v>38</v>
      </c>
      <c r="D57" s="1" t="s">
        <v>11</v>
      </c>
      <c r="E57" s="5" t="str">
        <f t="shared" si="12"/>
        <v>512</v>
      </c>
      <c r="F57" s="1" t="s">
        <v>39</v>
      </c>
      <c r="G57" s="1" t="s">
        <v>81</v>
      </c>
      <c r="J57">
        <v>201603</v>
      </c>
      <c r="K57" t="s">
        <v>96</v>
      </c>
      <c r="L57" t="str">
        <f t="shared" si="44"/>
        <v>2016</v>
      </c>
      <c r="M57" s="2">
        <v>0</v>
      </c>
      <c r="N57">
        <f t="shared" si="45"/>
        <v>0</v>
      </c>
      <c r="O57" s="2">
        <f t="shared" si="46"/>
        <v>0</v>
      </c>
      <c r="P57">
        <f t="shared" si="47"/>
        <v>0</v>
      </c>
      <c r="Q57">
        <f t="shared" si="48"/>
        <v>0</v>
      </c>
      <c r="R57" s="2" t="str">
        <f t="shared" si="13"/>
        <v>5125620 - E W BROWN  COMMON - STEAMBase</v>
      </c>
    </row>
    <row r="58" spans="2:18" x14ac:dyDescent="0.25">
      <c r="B58" s="1" t="s">
        <v>5</v>
      </c>
      <c r="C58" s="1" t="s">
        <v>38</v>
      </c>
      <c r="D58" s="1" t="s">
        <v>11</v>
      </c>
      <c r="E58" s="5" t="str">
        <f t="shared" si="12"/>
        <v>512</v>
      </c>
      <c r="F58" s="1" t="s">
        <v>43</v>
      </c>
      <c r="G58" s="1" t="s">
        <v>81</v>
      </c>
      <c r="J58">
        <v>201603</v>
      </c>
      <c r="K58" t="s">
        <v>96</v>
      </c>
      <c r="L58" t="str">
        <f t="shared" ref="L58" si="49">LEFT(J58,4)</f>
        <v>2016</v>
      </c>
      <c r="M58" s="2">
        <v>25145.56</v>
      </c>
      <c r="N58">
        <f t="shared" ref="N58" si="50">IF(LEFT(F58,4)="0311",(M58*-0.25),IF(LEFT(F58,4)="0321",(M58*-0.25),0))</f>
        <v>0</v>
      </c>
      <c r="O58" s="2">
        <f t="shared" ref="O58" si="51">+M58+N58</f>
        <v>25145.56</v>
      </c>
      <c r="P58">
        <f t="shared" ref="P58" si="52">IF(G58="LGE",O58,0)+IF(G58="Joint",O58*H58,0)</f>
        <v>0</v>
      </c>
      <c r="Q58">
        <f t="shared" ref="Q58" si="53">IF(G58="KU",O58,0)+IF(G58="Joint",O58*I58,0)</f>
        <v>25145.56</v>
      </c>
      <c r="R58" s="2" t="str">
        <f t="shared" si="13"/>
        <v>5125621 - E W BROWN UNIT  1Base</v>
      </c>
    </row>
    <row r="59" spans="2:18" x14ac:dyDescent="0.25">
      <c r="B59" s="1" t="s">
        <v>5</v>
      </c>
      <c r="C59" s="1" t="s">
        <v>38</v>
      </c>
      <c r="D59" s="1" t="s">
        <v>11</v>
      </c>
      <c r="E59" s="5" t="str">
        <f t="shared" si="12"/>
        <v>512</v>
      </c>
      <c r="F59" s="1" t="s">
        <v>43</v>
      </c>
      <c r="G59" s="1" t="s">
        <v>81</v>
      </c>
      <c r="J59">
        <v>201604</v>
      </c>
      <c r="K59" t="s">
        <v>96</v>
      </c>
      <c r="L59" t="str">
        <f t="shared" si="44"/>
        <v>2016</v>
      </c>
      <c r="M59" s="2">
        <v>22954.55</v>
      </c>
      <c r="N59">
        <f t="shared" si="45"/>
        <v>0</v>
      </c>
      <c r="O59" s="2">
        <f t="shared" si="46"/>
        <v>22954.55</v>
      </c>
      <c r="P59">
        <f t="shared" si="47"/>
        <v>0</v>
      </c>
      <c r="Q59">
        <f t="shared" si="48"/>
        <v>22954.55</v>
      </c>
      <c r="R59" s="2" t="str">
        <f t="shared" si="13"/>
        <v>5125621 - E W BROWN UNIT  1Base</v>
      </c>
    </row>
    <row r="60" spans="2:18" x14ac:dyDescent="0.25">
      <c r="B60" s="1" t="s">
        <v>5</v>
      </c>
      <c r="C60" s="1" t="s">
        <v>38</v>
      </c>
      <c r="D60" s="1" t="s">
        <v>11</v>
      </c>
      <c r="E60" s="5" t="str">
        <f t="shared" si="12"/>
        <v>512</v>
      </c>
      <c r="F60" s="1" t="s">
        <v>43</v>
      </c>
      <c r="G60" s="1" t="s">
        <v>81</v>
      </c>
      <c r="J60">
        <v>201606</v>
      </c>
      <c r="K60" t="s">
        <v>96</v>
      </c>
      <c r="L60" t="str">
        <f t="shared" si="44"/>
        <v>2016</v>
      </c>
      <c r="M60" s="2">
        <v>-38.78</v>
      </c>
      <c r="N60">
        <f t="shared" si="45"/>
        <v>0</v>
      </c>
      <c r="O60" s="2">
        <f t="shared" si="46"/>
        <v>-38.78</v>
      </c>
      <c r="P60">
        <f t="shared" si="47"/>
        <v>0</v>
      </c>
      <c r="Q60">
        <f t="shared" si="48"/>
        <v>-38.78</v>
      </c>
      <c r="R60" s="2" t="str">
        <f t="shared" si="13"/>
        <v>5125621 - E W BROWN UNIT  1Base</v>
      </c>
    </row>
    <row r="61" spans="2:18" x14ac:dyDescent="0.25">
      <c r="B61" s="1" t="s">
        <v>5</v>
      </c>
      <c r="C61" s="1" t="s">
        <v>38</v>
      </c>
      <c r="D61" s="1" t="s">
        <v>11</v>
      </c>
      <c r="E61" s="5" t="str">
        <f t="shared" si="12"/>
        <v>512</v>
      </c>
      <c r="F61" s="1" t="s">
        <v>43</v>
      </c>
      <c r="G61" s="1" t="s">
        <v>81</v>
      </c>
      <c r="J61">
        <v>201608</v>
      </c>
      <c r="K61" t="s">
        <v>96</v>
      </c>
      <c r="L61" t="str">
        <f t="shared" si="44"/>
        <v>2016</v>
      </c>
      <c r="M61" s="2">
        <v>1932.72</v>
      </c>
      <c r="N61">
        <f t="shared" si="45"/>
        <v>0</v>
      </c>
      <c r="O61" s="2">
        <f t="shared" si="46"/>
        <v>1932.72</v>
      </c>
      <c r="P61">
        <f t="shared" si="47"/>
        <v>0</v>
      </c>
      <c r="Q61">
        <f t="shared" si="48"/>
        <v>1932.72</v>
      </c>
      <c r="R61" s="2" t="str">
        <f t="shared" si="13"/>
        <v>5125621 - E W BROWN UNIT  1Base</v>
      </c>
    </row>
    <row r="62" spans="2:18" x14ac:dyDescent="0.25">
      <c r="B62" s="1" t="s">
        <v>5</v>
      </c>
      <c r="C62" s="1" t="s">
        <v>38</v>
      </c>
      <c r="D62" s="1" t="s">
        <v>11</v>
      </c>
      <c r="E62" s="5" t="str">
        <f t="shared" si="12"/>
        <v>512</v>
      </c>
      <c r="F62" s="1" t="s">
        <v>43</v>
      </c>
      <c r="G62" s="1" t="s">
        <v>81</v>
      </c>
      <c r="J62">
        <v>201603</v>
      </c>
      <c r="K62" t="s">
        <v>96</v>
      </c>
      <c r="L62" t="str">
        <f t="shared" ref="L62:L67" si="54">LEFT(J62,4)</f>
        <v>2016</v>
      </c>
      <c r="M62" s="2">
        <v>257341.12</v>
      </c>
      <c r="N62">
        <f t="shared" ref="N62:N67" si="55">IF(LEFT(F62,4)="0311",(M62*-0.25),IF(LEFT(F62,4)="0321",(M62*-0.25),0))</f>
        <v>0</v>
      </c>
      <c r="O62" s="2">
        <f t="shared" ref="O62:O67" si="56">+M62+N62</f>
        <v>257341.12</v>
      </c>
      <c r="P62">
        <f t="shared" ref="P62:P67" si="57">IF(G62="LGE",O62,0)+IF(G62="Joint",O62*H62,0)</f>
        <v>0</v>
      </c>
      <c r="Q62">
        <f t="shared" ref="Q62:Q67" si="58">IF(G62="KU",O62,0)+IF(G62="Joint",O62*I62,0)</f>
        <v>257341.12</v>
      </c>
      <c r="R62" s="2" t="str">
        <f t="shared" si="13"/>
        <v>5125621 - E W BROWN UNIT  1Base</v>
      </c>
    </row>
    <row r="63" spans="2:18" x14ac:dyDescent="0.25">
      <c r="B63" s="1" t="s">
        <v>5</v>
      </c>
      <c r="C63" s="1" t="s">
        <v>38</v>
      </c>
      <c r="D63" s="1" t="s">
        <v>11</v>
      </c>
      <c r="E63" s="5" t="str">
        <f t="shared" si="12"/>
        <v>512</v>
      </c>
      <c r="F63" s="1" t="s">
        <v>43</v>
      </c>
      <c r="G63" s="1" t="s">
        <v>81</v>
      </c>
      <c r="J63">
        <v>201604</v>
      </c>
      <c r="K63" t="s">
        <v>96</v>
      </c>
      <c r="L63" t="str">
        <f t="shared" si="54"/>
        <v>2016</v>
      </c>
      <c r="M63" s="2">
        <v>164669.57</v>
      </c>
      <c r="N63">
        <f t="shared" si="55"/>
        <v>0</v>
      </c>
      <c r="O63" s="2">
        <f t="shared" si="56"/>
        <v>164669.57</v>
      </c>
      <c r="P63">
        <f t="shared" si="57"/>
        <v>0</v>
      </c>
      <c r="Q63">
        <f t="shared" si="58"/>
        <v>164669.57</v>
      </c>
      <c r="R63" s="2" t="str">
        <f t="shared" si="13"/>
        <v>5125621 - E W BROWN UNIT  1Base</v>
      </c>
    </row>
    <row r="64" spans="2:18" x14ac:dyDescent="0.25">
      <c r="B64" s="1" t="s">
        <v>5</v>
      </c>
      <c r="C64" s="1" t="s">
        <v>38</v>
      </c>
      <c r="D64" s="1" t="s">
        <v>11</v>
      </c>
      <c r="E64" s="5" t="str">
        <f t="shared" si="12"/>
        <v>512</v>
      </c>
      <c r="F64" s="1" t="s">
        <v>43</v>
      </c>
      <c r="G64" s="1" t="s">
        <v>81</v>
      </c>
      <c r="J64">
        <v>201605</v>
      </c>
      <c r="K64" t="s">
        <v>96</v>
      </c>
      <c r="L64" t="str">
        <f t="shared" si="54"/>
        <v>2016</v>
      </c>
      <c r="M64" s="2">
        <v>-9759.9500000000007</v>
      </c>
      <c r="N64">
        <f t="shared" si="55"/>
        <v>0</v>
      </c>
      <c r="O64" s="2">
        <f t="shared" si="56"/>
        <v>-9759.9500000000007</v>
      </c>
      <c r="P64">
        <f t="shared" si="57"/>
        <v>0</v>
      </c>
      <c r="Q64">
        <f t="shared" si="58"/>
        <v>-9759.9500000000007</v>
      </c>
      <c r="R64" s="2" t="str">
        <f t="shared" si="13"/>
        <v>5125621 - E W BROWN UNIT  1Base</v>
      </c>
    </row>
    <row r="65" spans="2:18" x14ac:dyDescent="0.25">
      <c r="B65" s="1" t="s">
        <v>5</v>
      </c>
      <c r="C65" s="1" t="s">
        <v>38</v>
      </c>
      <c r="D65" s="1" t="s">
        <v>11</v>
      </c>
      <c r="E65" s="5" t="str">
        <f t="shared" si="12"/>
        <v>512</v>
      </c>
      <c r="F65" s="1" t="s">
        <v>43</v>
      </c>
      <c r="G65" s="1" t="s">
        <v>81</v>
      </c>
      <c r="J65">
        <v>201606</v>
      </c>
      <c r="K65" t="s">
        <v>96</v>
      </c>
      <c r="L65" t="str">
        <f t="shared" si="54"/>
        <v>2016</v>
      </c>
      <c r="M65" s="2">
        <v>-5664.94</v>
      </c>
      <c r="N65">
        <f t="shared" si="55"/>
        <v>0</v>
      </c>
      <c r="O65" s="2">
        <f t="shared" si="56"/>
        <v>-5664.94</v>
      </c>
      <c r="P65">
        <f t="shared" si="57"/>
        <v>0</v>
      </c>
      <c r="Q65">
        <f t="shared" si="58"/>
        <v>-5664.94</v>
      </c>
      <c r="R65" s="2" t="str">
        <f t="shared" si="13"/>
        <v>5125621 - E W BROWN UNIT  1Base</v>
      </c>
    </row>
    <row r="66" spans="2:18" x14ac:dyDescent="0.25">
      <c r="B66" s="1" t="s">
        <v>5</v>
      </c>
      <c r="C66" s="1" t="s">
        <v>38</v>
      </c>
      <c r="D66" s="1" t="s">
        <v>11</v>
      </c>
      <c r="E66" s="5" t="str">
        <f t="shared" si="12"/>
        <v>512</v>
      </c>
      <c r="F66" s="1" t="s">
        <v>43</v>
      </c>
      <c r="G66" s="1" t="s">
        <v>81</v>
      </c>
      <c r="J66">
        <v>201607</v>
      </c>
      <c r="K66" t="s">
        <v>96</v>
      </c>
      <c r="L66" t="str">
        <f t="shared" si="54"/>
        <v>2016</v>
      </c>
      <c r="M66" s="2">
        <v>3732.86</v>
      </c>
      <c r="N66">
        <f t="shared" si="55"/>
        <v>0</v>
      </c>
      <c r="O66" s="2">
        <f t="shared" si="56"/>
        <v>3732.86</v>
      </c>
      <c r="P66">
        <f t="shared" si="57"/>
        <v>0</v>
      </c>
      <c r="Q66">
        <f t="shared" si="58"/>
        <v>3732.86</v>
      </c>
      <c r="R66" s="2" t="str">
        <f t="shared" si="13"/>
        <v>5125621 - E W BROWN UNIT  1Base</v>
      </c>
    </row>
    <row r="67" spans="2:18" x14ac:dyDescent="0.25">
      <c r="B67" s="1" t="s">
        <v>5</v>
      </c>
      <c r="C67" s="1" t="s">
        <v>38</v>
      </c>
      <c r="D67" s="1" t="s">
        <v>11</v>
      </c>
      <c r="E67" s="5" t="str">
        <f t="shared" si="12"/>
        <v>512</v>
      </c>
      <c r="F67" s="1" t="s">
        <v>43</v>
      </c>
      <c r="G67" s="1" t="s">
        <v>81</v>
      </c>
      <c r="J67">
        <v>201608</v>
      </c>
      <c r="K67" t="s">
        <v>96</v>
      </c>
      <c r="L67" t="str">
        <f t="shared" si="54"/>
        <v>2016</v>
      </c>
      <c r="M67" s="2">
        <v>-9121.83</v>
      </c>
      <c r="N67">
        <f t="shared" si="55"/>
        <v>0</v>
      </c>
      <c r="O67" s="2">
        <f t="shared" si="56"/>
        <v>-9121.83</v>
      </c>
      <c r="P67">
        <f t="shared" si="57"/>
        <v>0</v>
      </c>
      <c r="Q67">
        <f t="shared" si="58"/>
        <v>-9121.83</v>
      </c>
      <c r="R67" s="2" t="str">
        <f t="shared" si="13"/>
        <v>5125621 - E W BROWN UNIT  1Base</v>
      </c>
    </row>
    <row r="68" spans="2:18" x14ac:dyDescent="0.25">
      <c r="B68" s="1" t="s">
        <v>5</v>
      </c>
      <c r="C68" s="1" t="s">
        <v>38</v>
      </c>
      <c r="D68" s="1" t="s">
        <v>11</v>
      </c>
      <c r="E68" s="5" t="str">
        <f t="shared" ref="E68:E131" si="59">LEFT(D68,3)</f>
        <v>512</v>
      </c>
      <c r="F68" s="1" t="s">
        <v>40</v>
      </c>
      <c r="G68" s="1" t="s">
        <v>81</v>
      </c>
      <c r="J68">
        <v>201603</v>
      </c>
      <c r="K68" t="s">
        <v>96</v>
      </c>
      <c r="L68" t="str">
        <f t="shared" ref="L68:L79" si="60">LEFT(J68,4)</f>
        <v>2016</v>
      </c>
      <c r="M68" s="2">
        <v>284496.28999999998</v>
      </c>
      <c r="N68">
        <f t="shared" ref="N68:N79" si="61">IF(LEFT(F68,4)="0311",(M68*-0.25),IF(LEFT(F68,4)="0321",(M68*-0.25),0))</f>
        <v>0</v>
      </c>
      <c r="O68" s="2">
        <f t="shared" ref="O68:O79" si="62">+M68+N68</f>
        <v>284496.28999999998</v>
      </c>
      <c r="P68">
        <f t="shared" ref="P68:P79" si="63">IF(G68="LGE",O68,0)+IF(G68="Joint",O68*H68,0)</f>
        <v>0</v>
      </c>
      <c r="Q68">
        <f t="shared" ref="Q68:Q79" si="64">IF(G68="KU",O68,0)+IF(G68="Joint",O68*I68,0)</f>
        <v>284496.28999999998</v>
      </c>
      <c r="R68" s="2" t="str">
        <f t="shared" si="13"/>
        <v>5125622 - E W BROWN UNIT  2Base</v>
      </c>
    </row>
    <row r="69" spans="2:18" x14ac:dyDescent="0.25">
      <c r="B69" s="1" t="s">
        <v>5</v>
      </c>
      <c r="C69" s="1" t="s">
        <v>38</v>
      </c>
      <c r="D69" s="1" t="s">
        <v>11</v>
      </c>
      <c r="E69" s="5" t="str">
        <f t="shared" si="59"/>
        <v>512</v>
      </c>
      <c r="F69" s="1" t="s">
        <v>40</v>
      </c>
      <c r="G69" s="1" t="s">
        <v>81</v>
      </c>
      <c r="J69">
        <v>201604</v>
      </c>
      <c r="K69" t="s">
        <v>96</v>
      </c>
      <c r="L69" t="str">
        <f t="shared" si="60"/>
        <v>2016</v>
      </c>
      <c r="M69" s="2">
        <v>219766.71</v>
      </c>
      <c r="N69">
        <f t="shared" si="61"/>
        <v>0</v>
      </c>
      <c r="O69" s="2">
        <f t="shared" si="62"/>
        <v>219766.71</v>
      </c>
      <c r="P69">
        <f t="shared" si="63"/>
        <v>0</v>
      </c>
      <c r="Q69">
        <f t="shared" si="64"/>
        <v>219766.71</v>
      </c>
      <c r="R69" s="2" t="str">
        <f t="shared" ref="R69:R132" si="65">E69&amp;F69&amp;K69</f>
        <v>5125622 - E W BROWN UNIT  2Base</v>
      </c>
    </row>
    <row r="70" spans="2:18" x14ac:dyDescent="0.25">
      <c r="B70" s="1" t="s">
        <v>5</v>
      </c>
      <c r="C70" s="1" t="s">
        <v>38</v>
      </c>
      <c r="D70" s="1" t="s">
        <v>11</v>
      </c>
      <c r="E70" s="5" t="str">
        <f t="shared" si="59"/>
        <v>512</v>
      </c>
      <c r="F70" s="1" t="s">
        <v>40</v>
      </c>
      <c r="G70" s="1" t="s">
        <v>81</v>
      </c>
      <c r="J70">
        <v>201605</v>
      </c>
      <c r="K70" t="s">
        <v>96</v>
      </c>
      <c r="L70" t="str">
        <f t="shared" si="60"/>
        <v>2016</v>
      </c>
      <c r="M70" s="2">
        <v>8474.68</v>
      </c>
      <c r="N70">
        <f t="shared" si="61"/>
        <v>0</v>
      </c>
      <c r="O70" s="2">
        <f t="shared" si="62"/>
        <v>8474.68</v>
      </c>
      <c r="P70">
        <f t="shared" si="63"/>
        <v>0</v>
      </c>
      <c r="Q70">
        <f t="shared" si="64"/>
        <v>8474.68</v>
      </c>
      <c r="R70" s="2" t="str">
        <f t="shared" si="65"/>
        <v>5125622 - E W BROWN UNIT  2Base</v>
      </c>
    </row>
    <row r="71" spans="2:18" x14ac:dyDescent="0.25">
      <c r="B71" s="1" t="s">
        <v>5</v>
      </c>
      <c r="C71" s="1" t="s">
        <v>38</v>
      </c>
      <c r="D71" s="1" t="s">
        <v>11</v>
      </c>
      <c r="E71" s="5" t="str">
        <f t="shared" si="59"/>
        <v>512</v>
      </c>
      <c r="F71" s="1" t="s">
        <v>40</v>
      </c>
      <c r="G71" s="1" t="s">
        <v>81</v>
      </c>
      <c r="J71">
        <v>201606</v>
      </c>
      <c r="K71" t="s">
        <v>96</v>
      </c>
      <c r="L71" t="str">
        <f t="shared" si="60"/>
        <v>2016</v>
      </c>
      <c r="M71" s="2">
        <v>-7632.1</v>
      </c>
      <c r="N71">
        <f t="shared" si="61"/>
        <v>0</v>
      </c>
      <c r="O71" s="2">
        <f t="shared" si="62"/>
        <v>-7632.1</v>
      </c>
      <c r="P71">
        <f t="shared" si="63"/>
        <v>0</v>
      </c>
      <c r="Q71">
        <f t="shared" si="64"/>
        <v>-7632.1</v>
      </c>
      <c r="R71" s="2" t="str">
        <f t="shared" si="65"/>
        <v>5125622 - E W BROWN UNIT  2Base</v>
      </c>
    </row>
    <row r="72" spans="2:18" x14ac:dyDescent="0.25">
      <c r="B72" s="1" t="s">
        <v>5</v>
      </c>
      <c r="C72" s="1" t="s">
        <v>38</v>
      </c>
      <c r="D72" s="1" t="s">
        <v>11</v>
      </c>
      <c r="E72" s="5" t="str">
        <f t="shared" si="59"/>
        <v>512</v>
      </c>
      <c r="F72" s="1" t="s">
        <v>40</v>
      </c>
      <c r="G72" s="1" t="s">
        <v>81</v>
      </c>
      <c r="J72">
        <v>201607</v>
      </c>
      <c r="K72" t="s">
        <v>96</v>
      </c>
      <c r="L72" t="str">
        <f t="shared" si="60"/>
        <v>2016</v>
      </c>
      <c r="M72" s="2">
        <v>-1690.37</v>
      </c>
      <c r="N72">
        <f t="shared" si="61"/>
        <v>0</v>
      </c>
      <c r="O72" s="2">
        <f t="shared" si="62"/>
        <v>-1690.37</v>
      </c>
      <c r="P72">
        <f t="shared" si="63"/>
        <v>0</v>
      </c>
      <c r="Q72">
        <f t="shared" si="64"/>
        <v>-1690.37</v>
      </c>
      <c r="R72" s="2" t="str">
        <f t="shared" si="65"/>
        <v>5125622 - E W BROWN UNIT  2Base</v>
      </c>
    </row>
    <row r="73" spans="2:18" x14ac:dyDescent="0.25">
      <c r="B73" s="1" t="s">
        <v>5</v>
      </c>
      <c r="C73" s="1" t="s">
        <v>38</v>
      </c>
      <c r="D73" s="1" t="s">
        <v>11</v>
      </c>
      <c r="E73" s="5" t="str">
        <f t="shared" si="59"/>
        <v>512</v>
      </c>
      <c r="F73" s="1" t="s">
        <v>40</v>
      </c>
      <c r="G73" s="1" t="s">
        <v>81</v>
      </c>
      <c r="J73">
        <v>201608</v>
      </c>
      <c r="K73" t="s">
        <v>96</v>
      </c>
      <c r="L73" t="str">
        <f t="shared" si="60"/>
        <v>2016</v>
      </c>
      <c r="M73" s="2">
        <v>-6967.11</v>
      </c>
      <c r="N73">
        <f t="shared" si="61"/>
        <v>0</v>
      </c>
      <c r="O73" s="2">
        <f t="shared" si="62"/>
        <v>-6967.11</v>
      </c>
      <c r="P73">
        <f t="shared" si="63"/>
        <v>0</v>
      </c>
      <c r="Q73">
        <f t="shared" si="64"/>
        <v>-6967.11</v>
      </c>
      <c r="R73" s="2" t="str">
        <f t="shared" si="65"/>
        <v>5125622 - E W BROWN UNIT  2Base</v>
      </c>
    </row>
    <row r="74" spans="2:18" x14ac:dyDescent="0.25">
      <c r="B74" s="1" t="s">
        <v>5</v>
      </c>
      <c r="C74" s="1" t="s">
        <v>38</v>
      </c>
      <c r="D74" s="1" t="s">
        <v>11</v>
      </c>
      <c r="E74" s="5" t="str">
        <f t="shared" si="59"/>
        <v>512</v>
      </c>
      <c r="F74" s="1" t="s">
        <v>41</v>
      </c>
      <c r="G74" s="1" t="s">
        <v>81</v>
      </c>
      <c r="J74">
        <v>201603</v>
      </c>
      <c r="K74" t="s">
        <v>96</v>
      </c>
      <c r="L74" t="str">
        <f t="shared" si="60"/>
        <v>2016</v>
      </c>
      <c r="M74" s="2">
        <v>272720.43</v>
      </c>
      <c r="N74">
        <f t="shared" si="61"/>
        <v>0</v>
      </c>
      <c r="O74" s="2">
        <f t="shared" si="62"/>
        <v>272720.43</v>
      </c>
      <c r="P74">
        <f t="shared" si="63"/>
        <v>0</v>
      </c>
      <c r="Q74">
        <f t="shared" si="64"/>
        <v>272720.43</v>
      </c>
      <c r="R74" s="2" t="str">
        <f t="shared" si="65"/>
        <v>5125623 - E W BROWN UNIT  3Base</v>
      </c>
    </row>
    <row r="75" spans="2:18" x14ac:dyDescent="0.25">
      <c r="B75" s="1" t="s">
        <v>5</v>
      </c>
      <c r="C75" s="1" t="s">
        <v>38</v>
      </c>
      <c r="D75" s="1" t="s">
        <v>11</v>
      </c>
      <c r="E75" s="5" t="str">
        <f t="shared" si="59"/>
        <v>512</v>
      </c>
      <c r="F75" s="1" t="s">
        <v>41</v>
      </c>
      <c r="G75" s="1" t="s">
        <v>81</v>
      </c>
      <c r="J75">
        <v>201604</v>
      </c>
      <c r="K75" t="s">
        <v>96</v>
      </c>
      <c r="L75" t="str">
        <f t="shared" si="60"/>
        <v>2016</v>
      </c>
      <c r="M75" s="2">
        <v>560985.31000000006</v>
      </c>
      <c r="N75">
        <f t="shared" si="61"/>
        <v>0</v>
      </c>
      <c r="O75" s="2">
        <f t="shared" si="62"/>
        <v>560985.31000000006</v>
      </c>
      <c r="P75">
        <f t="shared" si="63"/>
        <v>0</v>
      </c>
      <c r="Q75">
        <f t="shared" si="64"/>
        <v>560985.31000000006</v>
      </c>
      <c r="R75" s="2" t="str">
        <f t="shared" si="65"/>
        <v>5125623 - E W BROWN UNIT  3Base</v>
      </c>
    </row>
    <row r="76" spans="2:18" x14ac:dyDescent="0.25">
      <c r="B76" s="1" t="s">
        <v>5</v>
      </c>
      <c r="C76" s="1" t="s">
        <v>38</v>
      </c>
      <c r="D76" s="1" t="s">
        <v>11</v>
      </c>
      <c r="E76" s="5" t="str">
        <f t="shared" si="59"/>
        <v>512</v>
      </c>
      <c r="F76" s="1" t="s">
        <v>41</v>
      </c>
      <c r="G76" s="1" t="s">
        <v>81</v>
      </c>
      <c r="J76">
        <v>201605</v>
      </c>
      <c r="K76" t="s">
        <v>96</v>
      </c>
      <c r="L76" t="str">
        <f t="shared" si="60"/>
        <v>2016</v>
      </c>
      <c r="M76" s="2">
        <v>-85777.65</v>
      </c>
      <c r="N76">
        <f t="shared" si="61"/>
        <v>0</v>
      </c>
      <c r="O76" s="2">
        <f t="shared" si="62"/>
        <v>-85777.65</v>
      </c>
      <c r="P76">
        <f t="shared" si="63"/>
        <v>0</v>
      </c>
      <c r="Q76">
        <f t="shared" si="64"/>
        <v>-85777.65</v>
      </c>
      <c r="R76" s="2" t="str">
        <f t="shared" si="65"/>
        <v>5125623 - E W BROWN UNIT  3Base</v>
      </c>
    </row>
    <row r="77" spans="2:18" x14ac:dyDescent="0.25">
      <c r="B77" s="1" t="s">
        <v>5</v>
      </c>
      <c r="C77" s="1" t="s">
        <v>38</v>
      </c>
      <c r="D77" s="1" t="s">
        <v>11</v>
      </c>
      <c r="E77" s="5" t="str">
        <f t="shared" si="59"/>
        <v>512</v>
      </c>
      <c r="F77" s="1" t="s">
        <v>41</v>
      </c>
      <c r="G77" s="1" t="s">
        <v>81</v>
      </c>
      <c r="J77">
        <v>201606</v>
      </c>
      <c r="K77" t="s">
        <v>96</v>
      </c>
      <c r="L77" t="str">
        <f t="shared" si="60"/>
        <v>2016</v>
      </c>
      <c r="M77" s="2">
        <v>-5562.6</v>
      </c>
      <c r="N77">
        <f t="shared" si="61"/>
        <v>0</v>
      </c>
      <c r="O77" s="2">
        <f t="shared" si="62"/>
        <v>-5562.6</v>
      </c>
      <c r="P77">
        <f t="shared" si="63"/>
        <v>0</v>
      </c>
      <c r="Q77">
        <f t="shared" si="64"/>
        <v>-5562.6</v>
      </c>
      <c r="R77" s="2" t="str">
        <f t="shared" si="65"/>
        <v>5125623 - E W BROWN UNIT  3Base</v>
      </c>
    </row>
    <row r="78" spans="2:18" x14ac:dyDescent="0.25">
      <c r="B78" s="1" t="s">
        <v>5</v>
      </c>
      <c r="C78" s="1" t="s">
        <v>38</v>
      </c>
      <c r="D78" s="1" t="s">
        <v>11</v>
      </c>
      <c r="E78" s="5" t="str">
        <f t="shared" si="59"/>
        <v>512</v>
      </c>
      <c r="F78" s="1" t="s">
        <v>41</v>
      </c>
      <c r="G78" s="1" t="s">
        <v>81</v>
      </c>
      <c r="J78">
        <v>201607</v>
      </c>
      <c r="K78" t="s">
        <v>96</v>
      </c>
      <c r="L78" t="str">
        <f t="shared" si="60"/>
        <v>2016</v>
      </c>
      <c r="M78" s="2">
        <v>-17867.48</v>
      </c>
      <c r="N78">
        <f t="shared" si="61"/>
        <v>0</v>
      </c>
      <c r="O78" s="2">
        <f t="shared" si="62"/>
        <v>-17867.48</v>
      </c>
      <c r="P78">
        <f t="shared" si="63"/>
        <v>0</v>
      </c>
      <c r="Q78">
        <f t="shared" si="64"/>
        <v>-17867.48</v>
      </c>
      <c r="R78" s="2" t="str">
        <f t="shared" si="65"/>
        <v>5125623 - E W BROWN UNIT  3Base</v>
      </c>
    </row>
    <row r="79" spans="2:18" x14ac:dyDescent="0.25">
      <c r="B79" s="1" t="s">
        <v>5</v>
      </c>
      <c r="C79" s="1" t="s">
        <v>38</v>
      </c>
      <c r="D79" s="1" t="s">
        <v>11</v>
      </c>
      <c r="E79" s="5" t="str">
        <f t="shared" si="59"/>
        <v>512</v>
      </c>
      <c r="F79" s="1" t="s">
        <v>41</v>
      </c>
      <c r="G79" s="1" t="s">
        <v>81</v>
      </c>
      <c r="J79">
        <v>201608</v>
      </c>
      <c r="K79" t="s">
        <v>96</v>
      </c>
      <c r="L79" t="str">
        <f t="shared" si="60"/>
        <v>2016</v>
      </c>
      <c r="M79" s="2">
        <v>166.2</v>
      </c>
      <c r="N79">
        <f t="shared" si="61"/>
        <v>0</v>
      </c>
      <c r="O79" s="2">
        <f t="shared" si="62"/>
        <v>166.2</v>
      </c>
      <c r="P79">
        <f t="shared" si="63"/>
        <v>0</v>
      </c>
      <c r="Q79">
        <f t="shared" si="64"/>
        <v>166.2</v>
      </c>
      <c r="R79" s="2" t="str">
        <f t="shared" si="65"/>
        <v>5125623 - E W BROWN UNIT  3Base</v>
      </c>
    </row>
    <row r="80" spans="2:18" x14ac:dyDescent="0.25">
      <c r="B80" s="1" t="s">
        <v>5</v>
      </c>
      <c r="C80" s="1" t="s">
        <v>38</v>
      </c>
      <c r="D80" s="1" t="s">
        <v>11</v>
      </c>
      <c r="E80" s="5" t="str">
        <f t="shared" si="59"/>
        <v>512</v>
      </c>
      <c r="F80" s="1" t="s">
        <v>44</v>
      </c>
      <c r="G80" s="1" t="s">
        <v>81</v>
      </c>
      <c r="J80">
        <v>201603</v>
      </c>
      <c r="K80" t="s">
        <v>96</v>
      </c>
      <c r="L80" t="str">
        <f t="shared" ref="L80:L91" si="66">LEFT(J80,4)</f>
        <v>2016</v>
      </c>
      <c r="M80" s="2">
        <v>40.64</v>
      </c>
      <c r="N80">
        <f t="shared" ref="N80:N91" si="67">IF(LEFT(F80,4)="0311",(M80*-0.25),IF(LEFT(F80,4)="0321",(M80*-0.25),0))</f>
        <v>0</v>
      </c>
      <c r="O80" s="2">
        <f t="shared" ref="O80:O91" si="68">+M80+N80</f>
        <v>40.64</v>
      </c>
      <c r="P80">
        <f t="shared" ref="P80:P91" si="69">IF(G80="LGE",O80,0)+IF(G80="Joint",O80*H80,0)</f>
        <v>0</v>
      </c>
      <c r="Q80">
        <f t="shared" ref="Q80:Q91" si="70">IF(G80="KU",O80,0)+IF(G80="Joint",O80*I80,0)</f>
        <v>40.64</v>
      </c>
      <c r="R80" s="2" t="str">
        <f t="shared" si="65"/>
        <v>5125624 - E W BROWN UNITS 1 &amp; 2Base</v>
      </c>
    </row>
    <row r="81" spans="2:18" x14ac:dyDescent="0.25">
      <c r="B81" s="1" t="s">
        <v>5</v>
      </c>
      <c r="C81" s="1" t="s">
        <v>38</v>
      </c>
      <c r="D81" s="1" t="s">
        <v>11</v>
      </c>
      <c r="E81" s="5" t="str">
        <f t="shared" si="59"/>
        <v>512</v>
      </c>
      <c r="F81" s="1" t="s">
        <v>44</v>
      </c>
      <c r="G81" s="1" t="s">
        <v>81</v>
      </c>
      <c r="J81">
        <v>201608</v>
      </c>
      <c r="K81" t="s">
        <v>96</v>
      </c>
      <c r="L81" t="str">
        <f t="shared" si="66"/>
        <v>2016</v>
      </c>
      <c r="M81" s="2">
        <v>33.24</v>
      </c>
      <c r="N81">
        <f t="shared" si="67"/>
        <v>0</v>
      </c>
      <c r="O81" s="2">
        <f t="shared" si="68"/>
        <v>33.24</v>
      </c>
      <c r="P81">
        <f t="shared" si="69"/>
        <v>0</v>
      </c>
      <c r="Q81">
        <f t="shared" si="70"/>
        <v>33.24</v>
      </c>
      <c r="R81" s="2" t="str">
        <f t="shared" si="65"/>
        <v>5125624 - E W BROWN UNITS 1 &amp; 2Base</v>
      </c>
    </row>
    <row r="82" spans="2:18" x14ac:dyDescent="0.25">
      <c r="B82" s="1" t="s">
        <v>5</v>
      </c>
      <c r="C82" s="1" t="s">
        <v>38</v>
      </c>
      <c r="D82" s="1" t="s">
        <v>11</v>
      </c>
      <c r="E82" s="5" t="str">
        <f t="shared" si="59"/>
        <v>512</v>
      </c>
      <c r="F82" s="1" t="s">
        <v>45</v>
      </c>
      <c r="G82" s="1" t="s">
        <v>81</v>
      </c>
      <c r="J82">
        <v>201604</v>
      </c>
      <c r="K82" t="s">
        <v>96</v>
      </c>
      <c r="L82" t="str">
        <f t="shared" si="66"/>
        <v>2016</v>
      </c>
      <c r="M82" s="2">
        <v>18810</v>
      </c>
      <c r="N82">
        <f t="shared" si="67"/>
        <v>0</v>
      </c>
      <c r="O82" s="2">
        <f t="shared" si="68"/>
        <v>18810</v>
      </c>
      <c r="P82">
        <f t="shared" si="69"/>
        <v>0</v>
      </c>
      <c r="Q82">
        <f t="shared" si="70"/>
        <v>18810</v>
      </c>
      <c r="R82" s="2" t="str">
        <f t="shared" si="65"/>
        <v>5125625 - E W BROWN UNITS 2 &amp; 3Base</v>
      </c>
    </row>
    <row r="83" spans="2:18" x14ac:dyDescent="0.25">
      <c r="B83" s="1" t="s">
        <v>5</v>
      </c>
      <c r="C83" s="1" t="s">
        <v>38</v>
      </c>
      <c r="D83" s="1" t="s">
        <v>11</v>
      </c>
      <c r="E83" s="5" t="str">
        <f t="shared" si="59"/>
        <v>512</v>
      </c>
      <c r="F83" s="1" t="s">
        <v>45</v>
      </c>
      <c r="G83" s="1" t="s">
        <v>81</v>
      </c>
      <c r="J83">
        <v>201606</v>
      </c>
      <c r="K83" t="s">
        <v>96</v>
      </c>
      <c r="L83" t="str">
        <f t="shared" si="66"/>
        <v>2016</v>
      </c>
      <c r="M83" s="2">
        <v>9842.2099999999991</v>
      </c>
      <c r="N83">
        <f t="shared" si="67"/>
        <v>0</v>
      </c>
      <c r="O83" s="2">
        <f t="shared" si="68"/>
        <v>9842.2099999999991</v>
      </c>
      <c r="P83">
        <f t="shared" si="69"/>
        <v>0</v>
      </c>
      <c r="Q83">
        <f t="shared" si="70"/>
        <v>9842.2099999999991</v>
      </c>
      <c r="R83" s="2" t="str">
        <f t="shared" si="65"/>
        <v>5125625 - E W BROWN UNITS 2 &amp; 3Base</v>
      </c>
    </row>
    <row r="84" spans="2:18" x14ac:dyDescent="0.25">
      <c r="B84" s="1" t="s">
        <v>5</v>
      </c>
      <c r="C84" s="1" t="s">
        <v>38</v>
      </c>
      <c r="D84" s="1" t="s">
        <v>31</v>
      </c>
      <c r="E84" s="5" t="str">
        <f t="shared" si="59"/>
        <v>512</v>
      </c>
      <c r="F84" s="1" t="s">
        <v>41</v>
      </c>
      <c r="G84" s="1" t="s">
        <v>81</v>
      </c>
      <c r="J84">
        <v>201603</v>
      </c>
      <c r="K84" t="s">
        <v>96</v>
      </c>
      <c r="L84" t="str">
        <f t="shared" si="66"/>
        <v>2016</v>
      </c>
      <c r="M84" s="2">
        <v>67262.929999999993</v>
      </c>
      <c r="N84">
        <f t="shared" si="67"/>
        <v>0</v>
      </c>
      <c r="O84" s="2">
        <f t="shared" si="68"/>
        <v>67262.929999999993</v>
      </c>
      <c r="P84">
        <f t="shared" si="69"/>
        <v>0</v>
      </c>
      <c r="Q84">
        <f t="shared" si="70"/>
        <v>67262.929999999993</v>
      </c>
      <c r="R84" s="2" t="str">
        <f t="shared" si="65"/>
        <v>5125623 - E W BROWN UNIT  3Base</v>
      </c>
    </row>
    <row r="85" spans="2:18" x14ac:dyDescent="0.25">
      <c r="B85" s="1" t="s">
        <v>5</v>
      </c>
      <c r="C85" s="1" t="s">
        <v>38</v>
      </c>
      <c r="D85" s="1" t="s">
        <v>31</v>
      </c>
      <c r="E85" s="5" t="str">
        <f t="shared" si="59"/>
        <v>512</v>
      </c>
      <c r="F85" s="1" t="s">
        <v>41</v>
      </c>
      <c r="G85" s="1" t="s">
        <v>81</v>
      </c>
      <c r="J85">
        <v>201604</v>
      </c>
      <c r="K85" t="s">
        <v>96</v>
      </c>
      <c r="L85" t="str">
        <f t="shared" si="66"/>
        <v>2016</v>
      </c>
      <c r="M85" s="2">
        <v>36043.760000000002</v>
      </c>
      <c r="N85">
        <f t="shared" si="67"/>
        <v>0</v>
      </c>
      <c r="O85" s="2">
        <f t="shared" si="68"/>
        <v>36043.760000000002</v>
      </c>
      <c r="P85">
        <f t="shared" si="69"/>
        <v>0</v>
      </c>
      <c r="Q85">
        <f t="shared" si="70"/>
        <v>36043.760000000002</v>
      </c>
      <c r="R85" s="2" t="str">
        <f t="shared" si="65"/>
        <v>5125623 - E W BROWN UNIT  3Base</v>
      </c>
    </row>
    <row r="86" spans="2:18" x14ac:dyDescent="0.25">
      <c r="B86" s="1" t="s">
        <v>5</v>
      </c>
      <c r="C86" s="1" t="s">
        <v>38</v>
      </c>
      <c r="D86" s="1" t="s">
        <v>31</v>
      </c>
      <c r="E86" s="5" t="str">
        <f t="shared" si="59"/>
        <v>512</v>
      </c>
      <c r="F86" s="1" t="s">
        <v>41</v>
      </c>
      <c r="G86" s="1" t="s">
        <v>81</v>
      </c>
      <c r="J86">
        <v>201607</v>
      </c>
      <c r="K86" t="s">
        <v>96</v>
      </c>
      <c r="L86" t="str">
        <f t="shared" si="66"/>
        <v>2016</v>
      </c>
      <c r="M86" s="2">
        <v>11456.03</v>
      </c>
      <c r="N86">
        <f t="shared" si="67"/>
        <v>0</v>
      </c>
      <c r="O86" s="2">
        <f t="shared" si="68"/>
        <v>11456.03</v>
      </c>
      <c r="P86">
        <f t="shared" si="69"/>
        <v>0</v>
      </c>
      <c r="Q86">
        <f t="shared" si="70"/>
        <v>11456.03</v>
      </c>
      <c r="R86" s="2" t="str">
        <f t="shared" si="65"/>
        <v>5125623 - E W BROWN UNIT  3Base</v>
      </c>
    </row>
    <row r="87" spans="2:18" x14ac:dyDescent="0.25">
      <c r="B87" s="1" t="s">
        <v>5</v>
      </c>
      <c r="C87" s="1" t="s">
        <v>38</v>
      </c>
      <c r="D87" s="1" t="s">
        <v>12</v>
      </c>
      <c r="E87" s="5" t="str">
        <f t="shared" si="59"/>
        <v>513</v>
      </c>
      <c r="F87" s="1" t="s">
        <v>43</v>
      </c>
      <c r="G87" s="1" t="s">
        <v>81</v>
      </c>
      <c r="J87">
        <v>201603</v>
      </c>
      <c r="K87" t="s">
        <v>96</v>
      </c>
      <c r="L87" t="str">
        <f t="shared" si="66"/>
        <v>2016</v>
      </c>
      <c r="M87" s="2">
        <v>399848.25</v>
      </c>
      <c r="N87">
        <f t="shared" si="67"/>
        <v>0</v>
      </c>
      <c r="O87" s="2">
        <f t="shared" si="68"/>
        <v>399848.25</v>
      </c>
      <c r="P87">
        <f t="shared" si="69"/>
        <v>0</v>
      </c>
      <c r="Q87">
        <f t="shared" si="70"/>
        <v>399848.25</v>
      </c>
      <c r="R87" s="2" t="str">
        <f t="shared" si="65"/>
        <v>5135621 - E W BROWN UNIT  1Base</v>
      </c>
    </row>
    <row r="88" spans="2:18" x14ac:dyDescent="0.25">
      <c r="B88" s="1" t="s">
        <v>5</v>
      </c>
      <c r="C88" s="1" t="s">
        <v>38</v>
      </c>
      <c r="D88" s="1" t="s">
        <v>12</v>
      </c>
      <c r="E88" s="5" t="str">
        <f t="shared" si="59"/>
        <v>513</v>
      </c>
      <c r="F88" s="1" t="s">
        <v>43</v>
      </c>
      <c r="G88" s="1" t="s">
        <v>81</v>
      </c>
      <c r="J88">
        <v>201604</v>
      </c>
      <c r="K88" t="s">
        <v>96</v>
      </c>
      <c r="L88" t="str">
        <f t="shared" si="66"/>
        <v>2016</v>
      </c>
      <c r="M88" s="2">
        <v>412998.87</v>
      </c>
      <c r="N88">
        <f t="shared" si="67"/>
        <v>0</v>
      </c>
      <c r="O88" s="2">
        <f t="shared" si="68"/>
        <v>412998.87</v>
      </c>
      <c r="P88">
        <f t="shared" si="69"/>
        <v>0</v>
      </c>
      <c r="Q88">
        <f t="shared" si="70"/>
        <v>412998.87</v>
      </c>
      <c r="R88" s="2" t="str">
        <f t="shared" si="65"/>
        <v>5135621 - E W BROWN UNIT  1Base</v>
      </c>
    </row>
    <row r="89" spans="2:18" x14ac:dyDescent="0.25">
      <c r="B89" s="1" t="s">
        <v>5</v>
      </c>
      <c r="C89" s="1" t="s">
        <v>38</v>
      </c>
      <c r="D89" s="1" t="s">
        <v>12</v>
      </c>
      <c r="E89" s="5" t="str">
        <f t="shared" si="59"/>
        <v>513</v>
      </c>
      <c r="F89" s="1" t="s">
        <v>43</v>
      </c>
      <c r="G89" s="1" t="s">
        <v>81</v>
      </c>
      <c r="J89">
        <v>201605</v>
      </c>
      <c r="K89" t="s">
        <v>96</v>
      </c>
      <c r="L89" t="str">
        <f t="shared" si="66"/>
        <v>2016</v>
      </c>
      <c r="M89" s="2">
        <v>7038</v>
      </c>
      <c r="N89">
        <f t="shared" si="67"/>
        <v>0</v>
      </c>
      <c r="O89" s="2">
        <f t="shared" si="68"/>
        <v>7038</v>
      </c>
      <c r="P89">
        <f t="shared" si="69"/>
        <v>0</v>
      </c>
      <c r="Q89">
        <f t="shared" si="70"/>
        <v>7038</v>
      </c>
      <c r="R89" s="2" t="str">
        <f t="shared" si="65"/>
        <v>5135621 - E W BROWN UNIT  1Base</v>
      </c>
    </row>
    <row r="90" spans="2:18" x14ac:dyDescent="0.25">
      <c r="B90" s="1" t="s">
        <v>5</v>
      </c>
      <c r="C90" s="1" t="s">
        <v>38</v>
      </c>
      <c r="D90" s="1" t="s">
        <v>12</v>
      </c>
      <c r="E90" s="5" t="str">
        <f t="shared" si="59"/>
        <v>513</v>
      </c>
      <c r="F90" s="1" t="s">
        <v>43</v>
      </c>
      <c r="G90" s="1" t="s">
        <v>81</v>
      </c>
      <c r="J90">
        <v>201606</v>
      </c>
      <c r="K90" t="s">
        <v>96</v>
      </c>
      <c r="L90" t="str">
        <f t="shared" si="66"/>
        <v>2016</v>
      </c>
      <c r="M90" s="2">
        <v>-3715.02</v>
      </c>
      <c r="N90">
        <f t="shared" si="67"/>
        <v>0</v>
      </c>
      <c r="O90" s="2">
        <f t="shared" si="68"/>
        <v>-3715.02</v>
      </c>
      <c r="P90">
        <f t="shared" si="69"/>
        <v>0</v>
      </c>
      <c r="Q90">
        <f t="shared" si="70"/>
        <v>-3715.02</v>
      </c>
      <c r="R90" s="2" t="str">
        <f t="shared" si="65"/>
        <v>5135621 - E W BROWN UNIT  1Base</v>
      </c>
    </row>
    <row r="91" spans="2:18" x14ac:dyDescent="0.25">
      <c r="B91" s="1" t="s">
        <v>5</v>
      </c>
      <c r="C91" s="1" t="s">
        <v>38</v>
      </c>
      <c r="D91" s="1" t="s">
        <v>12</v>
      </c>
      <c r="E91" s="5" t="str">
        <f t="shared" si="59"/>
        <v>513</v>
      </c>
      <c r="F91" s="1" t="s">
        <v>43</v>
      </c>
      <c r="G91" s="1" t="s">
        <v>81</v>
      </c>
      <c r="J91">
        <v>201607</v>
      </c>
      <c r="K91" t="s">
        <v>96</v>
      </c>
      <c r="L91" t="str">
        <f t="shared" si="66"/>
        <v>2016</v>
      </c>
      <c r="M91" s="2">
        <v>0.69</v>
      </c>
      <c r="N91">
        <f t="shared" si="67"/>
        <v>0</v>
      </c>
      <c r="O91" s="2">
        <f t="shared" si="68"/>
        <v>0.69</v>
      </c>
      <c r="P91">
        <f t="shared" si="69"/>
        <v>0</v>
      </c>
      <c r="Q91">
        <f t="shared" si="70"/>
        <v>0.69</v>
      </c>
      <c r="R91" s="2" t="str">
        <f t="shared" si="65"/>
        <v>5135621 - E W BROWN UNIT  1Base</v>
      </c>
    </row>
    <row r="92" spans="2:18" x14ac:dyDescent="0.25">
      <c r="B92" s="1" t="s">
        <v>5</v>
      </c>
      <c r="C92" s="1" t="s">
        <v>38</v>
      </c>
      <c r="D92" s="1" t="s">
        <v>12</v>
      </c>
      <c r="E92" s="5" t="str">
        <f t="shared" si="59"/>
        <v>513</v>
      </c>
      <c r="F92" s="1" t="s">
        <v>40</v>
      </c>
      <c r="G92" s="1" t="s">
        <v>81</v>
      </c>
      <c r="J92">
        <v>201603</v>
      </c>
      <c r="K92" t="s">
        <v>96</v>
      </c>
      <c r="L92" t="str">
        <f t="shared" ref="L92:L96" si="71">LEFT(J92,4)</f>
        <v>2016</v>
      </c>
      <c r="M92" s="2">
        <v>11582.99</v>
      </c>
      <c r="N92">
        <f t="shared" ref="N92:N96" si="72">IF(LEFT(F92,4)="0311",(M92*-0.25),IF(LEFT(F92,4)="0321",(M92*-0.25),0))</f>
        <v>0</v>
      </c>
      <c r="O92" s="2">
        <f t="shared" ref="O92:O96" si="73">+M92+N92</f>
        <v>11582.99</v>
      </c>
      <c r="P92">
        <f t="shared" ref="P92:P96" si="74">IF(G92="LGE",O92,0)+IF(G92="Joint",O92*H92,0)</f>
        <v>0</v>
      </c>
      <c r="Q92">
        <f t="shared" ref="Q92:Q96" si="75">IF(G92="KU",O92,0)+IF(G92="Joint",O92*I92,0)</f>
        <v>11582.99</v>
      </c>
      <c r="R92" s="2" t="str">
        <f t="shared" si="65"/>
        <v>5135622 - E W BROWN UNIT  2Base</v>
      </c>
    </row>
    <row r="93" spans="2:18" x14ac:dyDescent="0.25">
      <c r="B93" s="1" t="s">
        <v>5</v>
      </c>
      <c r="C93" s="1" t="s">
        <v>38</v>
      </c>
      <c r="D93" s="1" t="s">
        <v>12</v>
      </c>
      <c r="E93" s="5" t="str">
        <f t="shared" si="59"/>
        <v>513</v>
      </c>
      <c r="F93" s="1" t="s">
        <v>40</v>
      </c>
      <c r="G93" s="1" t="s">
        <v>81</v>
      </c>
      <c r="J93">
        <v>201604</v>
      </c>
      <c r="K93" t="s">
        <v>96</v>
      </c>
      <c r="L93" t="str">
        <f t="shared" si="71"/>
        <v>2016</v>
      </c>
      <c r="M93" s="2">
        <v>3651.61</v>
      </c>
      <c r="N93">
        <f t="shared" si="72"/>
        <v>0</v>
      </c>
      <c r="O93" s="2">
        <f t="shared" si="73"/>
        <v>3651.61</v>
      </c>
      <c r="P93">
        <f t="shared" si="74"/>
        <v>0</v>
      </c>
      <c r="Q93">
        <f t="shared" si="75"/>
        <v>3651.61</v>
      </c>
      <c r="R93" s="2" t="str">
        <f t="shared" si="65"/>
        <v>5135622 - E W BROWN UNIT  2Base</v>
      </c>
    </row>
    <row r="94" spans="2:18" x14ac:dyDescent="0.25">
      <c r="B94" s="1" t="s">
        <v>5</v>
      </c>
      <c r="C94" s="1" t="s">
        <v>38</v>
      </c>
      <c r="D94" s="1" t="s">
        <v>12</v>
      </c>
      <c r="E94" s="5" t="str">
        <f t="shared" si="59"/>
        <v>513</v>
      </c>
      <c r="F94" s="1" t="s">
        <v>40</v>
      </c>
      <c r="G94" s="1" t="s">
        <v>81</v>
      </c>
      <c r="J94">
        <v>201605</v>
      </c>
      <c r="K94" t="s">
        <v>96</v>
      </c>
      <c r="L94" t="str">
        <f t="shared" si="71"/>
        <v>2016</v>
      </c>
      <c r="M94" s="2">
        <v>-954.16</v>
      </c>
      <c r="N94">
        <f t="shared" si="72"/>
        <v>0</v>
      </c>
      <c r="O94" s="2">
        <f t="shared" si="73"/>
        <v>-954.16</v>
      </c>
      <c r="P94">
        <f t="shared" si="74"/>
        <v>0</v>
      </c>
      <c r="Q94">
        <f t="shared" si="75"/>
        <v>-954.16</v>
      </c>
      <c r="R94" s="2" t="str">
        <f t="shared" si="65"/>
        <v>5135622 - E W BROWN UNIT  2Base</v>
      </c>
    </row>
    <row r="95" spans="2:18" x14ac:dyDescent="0.25">
      <c r="B95" s="1" t="s">
        <v>5</v>
      </c>
      <c r="C95" s="1" t="s">
        <v>38</v>
      </c>
      <c r="D95" s="1" t="s">
        <v>12</v>
      </c>
      <c r="E95" s="5" t="str">
        <f t="shared" si="59"/>
        <v>513</v>
      </c>
      <c r="F95" s="1" t="s">
        <v>40</v>
      </c>
      <c r="G95" s="1" t="s">
        <v>81</v>
      </c>
      <c r="J95">
        <v>201607</v>
      </c>
      <c r="K95" t="s">
        <v>96</v>
      </c>
      <c r="L95" t="str">
        <f t="shared" si="71"/>
        <v>2016</v>
      </c>
      <c r="M95" s="2">
        <v>14.32</v>
      </c>
      <c r="N95">
        <f t="shared" si="72"/>
        <v>0</v>
      </c>
      <c r="O95" s="2">
        <f t="shared" si="73"/>
        <v>14.32</v>
      </c>
      <c r="P95">
        <f t="shared" si="74"/>
        <v>0</v>
      </c>
      <c r="Q95">
        <f t="shared" si="75"/>
        <v>14.32</v>
      </c>
      <c r="R95" s="2" t="str">
        <f t="shared" si="65"/>
        <v>5135622 - E W BROWN UNIT  2Base</v>
      </c>
    </row>
    <row r="96" spans="2:18" x14ac:dyDescent="0.25">
      <c r="B96" s="1" t="s">
        <v>5</v>
      </c>
      <c r="C96" s="1" t="s">
        <v>38</v>
      </c>
      <c r="D96" s="1" t="s">
        <v>12</v>
      </c>
      <c r="E96" s="5" t="str">
        <f t="shared" si="59"/>
        <v>513</v>
      </c>
      <c r="F96" s="1" t="s">
        <v>40</v>
      </c>
      <c r="G96" s="1" t="s">
        <v>81</v>
      </c>
      <c r="J96">
        <v>201608</v>
      </c>
      <c r="K96" t="s">
        <v>96</v>
      </c>
      <c r="L96" t="str">
        <f t="shared" si="71"/>
        <v>2016</v>
      </c>
      <c r="M96" s="2">
        <v>525.67999999999995</v>
      </c>
      <c r="N96">
        <f t="shared" si="72"/>
        <v>0</v>
      </c>
      <c r="O96" s="2">
        <f t="shared" si="73"/>
        <v>525.67999999999995</v>
      </c>
      <c r="P96">
        <f t="shared" si="74"/>
        <v>0</v>
      </c>
      <c r="Q96">
        <f t="shared" si="75"/>
        <v>525.67999999999995</v>
      </c>
      <c r="R96" s="2" t="str">
        <f t="shared" si="65"/>
        <v>5135622 - E W BROWN UNIT  2Base</v>
      </c>
    </row>
    <row r="97" spans="2:18" x14ac:dyDescent="0.25">
      <c r="B97" s="1" t="s">
        <v>5</v>
      </c>
      <c r="C97" s="1" t="s">
        <v>38</v>
      </c>
      <c r="D97" s="1" t="s">
        <v>12</v>
      </c>
      <c r="E97" s="5" t="str">
        <f t="shared" si="59"/>
        <v>513</v>
      </c>
      <c r="F97" s="1" t="s">
        <v>41</v>
      </c>
      <c r="G97" s="1" t="s">
        <v>81</v>
      </c>
      <c r="J97">
        <v>201603</v>
      </c>
      <c r="K97" t="s">
        <v>96</v>
      </c>
      <c r="L97" t="str">
        <f t="shared" ref="L97:L109" si="76">LEFT(J97,4)</f>
        <v>2016</v>
      </c>
      <c r="M97" s="2">
        <v>7597.3</v>
      </c>
      <c r="N97">
        <f t="shared" ref="N97:N109" si="77">IF(LEFT(F97,4)="0311",(M97*-0.25),IF(LEFT(F97,4)="0321",(M97*-0.25),0))</f>
        <v>0</v>
      </c>
      <c r="O97" s="2">
        <f t="shared" ref="O97:O109" si="78">+M97+N97</f>
        <v>7597.3</v>
      </c>
      <c r="P97">
        <f t="shared" ref="P97:P109" si="79">IF(G97="LGE",O97,0)+IF(G97="Joint",O97*H97,0)</f>
        <v>0</v>
      </c>
      <c r="Q97">
        <f t="shared" ref="Q97:Q109" si="80">IF(G97="KU",O97,0)+IF(G97="Joint",O97*I97,0)</f>
        <v>7597.3</v>
      </c>
      <c r="R97" s="2" t="str">
        <f t="shared" si="65"/>
        <v>5135623 - E W BROWN UNIT  3Base</v>
      </c>
    </row>
    <row r="98" spans="2:18" x14ac:dyDescent="0.25">
      <c r="B98" s="1" t="s">
        <v>5</v>
      </c>
      <c r="C98" s="1" t="s">
        <v>38</v>
      </c>
      <c r="D98" s="1" t="s">
        <v>12</v>
      </c>
      <c r="E98" s="5" t="str">
        <f t="shared" si="59"/>
        <v>513</v>
      </c>
      <c r="F98" s="1" t="s">
        <v>41</v>
      </c>
      <c r="G98" s="1" t="s">
        <v>81</v>
      </c>
      <c r="J98">
        <v>201604</v>
      </c>
      <c r="K98" t="s">
        <v>96</v>
      </c>
      <c r="L98" t="str">
        <f t="shared" si="76"/>
        <v>2016</v>
      </c>
      <c r="M98" s="2">
        <v>9638.8700000000008</v>
      </c>
      <c r="N98">
        <f t="shared" si="77"/>
        <v>0</v>
      </c>
      <c r="O98" s="2">
        <f t="shared" si="78"/>
        <v>9638.8700000000008</v>
      </c>
      <c r="P98">
        <f t="shared" si="79"/>
        <v>0</v>
      </c>
      <c r="Q98">
        <f t="shared" si="80"/>
        <v>9638.8700000000008</v>
      </c>
      <c r="R98" s="2" t="str">
        <f t="shared" si="65"/>
        <v>5135623 - E W BROWN UNIT  3Base</v>
      </c>
    </row>
    <row r="99" spans="2:18" x14ac:dyDescent="0.25">
      <c r="B99" s="1" t="s">
        <v>5</v>
      </c>
      <c r="C99" s="1" t="s">
        <v>38</v>
      </c>
      <c r="D99" s="1" t="s">
        <v>12</v>
      </c>
      <c r="E99" s="5" t="str">
        <f t="shared" si="59"/>
        <v>513</v>
      </c>
      <c r="F99" s="1" t="s">
        <v>41</v>
      </c>
      <c r="G99" s="1" t="s">
        <v>81</v>
      </c>
      <c r="J99">
        <v>201605</v>
      </c>
      <c r="K99" t="s">
        <v>96</v>
      </c>
      <c r="L99" t="str">
        <f t="shared" si="76"/>
        <v>2016</v>
      </c>
      <c r="M99" s="2">
        <v>41698.79</v>
      </c>
      <c r="N99">
        <f t="shared" si="77"/>
        <v>0</v>
      </c>
      <c r="O99" s="2">
        <f t="shared" si="78"/>
        <v>41698.79</v>
      </c>
      <c r="P99">
        <f t="shared" si="79"/>
        <v>0</v>
      </c>
      <c r="Q99">
        <f t="shared" si="80"/>
        <v>41698.79</v>
      </c>
      <c r="R99" s="2" t="str">
        <f t="shared" si="65"/>
        <v>5135623 - E W BROWN UNIT  3Base</v>
      </c>
    </row>
    <row r="100" spans="2:18" x14ac:dyDescent="0.25">
      <c r="B100" s="1" t="s">
        <v>5</v>
      </c>
      <c r="C100" s="1" t="s">
        <v>38</v>
      </c>
      <c r="D100" s="1" t="s">
        <v>12</v>
      </c>
      <c r="E100" s="5" t="str">
        <f t="shared" si="59"/>
        <v>513</v>
      </c>
      <c r="F100" s="1" t="s">
        <v>41</v>
      </c>
      <c r="G100" s="1" t="s">
        <v>81</v>
      </c>
      <c r="J100">
        <v>201606</v>
      </c>
      <c r="K100" t="s">
        <v>96</v>
      </c>
      <c r="L100" t="str">
        <f t="shared" si="76"/>
        <v>2016</v>
      </c>
      <c r="M100" s="2">
        <v>-174.3</v>
      </c>
      <c r="N100">
        <f t="shared" si="77"/>
        <v>0</v>
      </c>
      <c r="O100" s="2">
        <f t="shared" si="78"/>
        <v>-174.3</v>
      </c>
      <c r="P100">
        <f t="shared" si="79"/>
        <v>0</v>
      </c>
      <c r="Q100">
        <f t="shared" si="80"/>
        <v>-174.3</v>
      </c>
      <c r="R100" s="2" t="str">
        <f t="shared" si="65"/>
        <v>5135623 - E W BROWN UNIT  3Base</v>
      </c>
    </row>
    <row r="101" spans="2:18" x14ac:dyDescent="0.25">
      <c r="B101" s="1" t="s">
        <v>5</v>
      </c>
      <c r="C101" s="1" t="s">
        <v>38</v>
      </c>
      <c r="D101" s="1" t="s">
        <v>12</v>
      </c>
      <c r="E101" s="5" t="str">
        <f t="shared" si="59"/>
        <v>513</v>
      </c>
      <c r="F101" s="1" t="s">
        <v>41</v>
      </c>
      <c r="G101" s="1" t="s">
        <v>81</v>
      </c>
      <c r="J101">
        <v>201607</v>
      </c>
      <c r="K101" t="s">
        <v>96</v>
      </c>
      <c r="L101" t="str">
        <f t="shared" si="76"/>
        <v>2016</v>
      </c>
      <c r="M101" s="2">
        <v>4877.91</v>
      </c>
      <c r="N101">
        <f t="shared" si="77"/>
        <v>0</v>
      </c>
      <c r="O101" s="2">
        <f t="shared" si="78"/>
        <v>4877.91</v>
      </c>
      <c r="P101">
        <f t="shared" si="79"/>
        <v>0</v>
      </c>
      <c r="Q101">
        <f t="shared" si="80"/>
        <v>4877.91</v>
      </c>
      <c r="R101" s="2" t="str">
        <f t="shared" si="65"/>
        <v>5135623 - E W BROWN UNIT  3Base</v>
      </c>
    </row>
    <row r="102" spans="2:18" x14ac:dyDescent="0.25">
      <c r="B102" s="1" t="s">
        <v>5</v>
      </c>
      <c r="C102" s="1" t="s">
        <v>38</v>
      </c>
      <c r="D102" s="1" t="s">
        <v>12</v>
      </c>
      <c r="E102" s="5" t="str">
        <f t="shared" si="59"/>
        <v>513</v>
      </c>
      <c r="F102" s="1" t="s">
        <v>44</v>
      </c>
      <c r="G102" s="1" t="s">
        <v>81</v>
      </c>
      <c r="J102">
        <v>201603</v>
      </c>
      <c r="K102" t="s">
        <v>96</v>
      </c>
      <c r="L102" t="str">
        <f t="shared" si="76"/>
        <v>2016</v>
      </c>
      <c r="M102" s="2">
        <v>2840.38</v>
      </c>
      <c r="N102">
        <f t="shared" si="77"/>
        <v>0</v>
      </c>
      <c r="O102" s="2">
        <f t="shared" si="78"/>
        <v>2840.38</v>
      </c>
      <c r="P102">
        <f t="shared" si="79"/>
        <v>0</v>
      </c>
      <c r="Q102">
        <f t="shared" si="80"/>
        <v>2840.38</v>
      </c>
      <c r="R102" s="2" t="str">
        <f t="shared" si="65"/>
        <v>5135624 - E W BROWN UNITS 1 &amp; 2Base</v>
      </c>
    </row>
    <row r="103" spans="2:18" x14ac:dyDescent="0.25">
      <c r="B103" s="1" t="s">
        <v>5</v>
      </c>
      <c r="C103" s="1" t="s">
        <v>38</v>
      </c>
      <c r="D103" s="1" t="s">
        <v>25</v>
      </c>
      <c r="E103" s="5" t="str">
        <f t="shared" si="59"/>
        <v>514</v>
      </c>
      <c r="F103" s="1" t="s">
        <v>41</v>
      </c>
      <c r="G103" s="1" t="s">
        <v>81</v>
      </c>
      <c r="J103">
        <v>201603</v>
      </c>
      <c r="K103" t="s">
        <v>96</v>
      </c>
      <c r="L103" t="str">
        <f t="shared" si="76"/>
        <v>2016</v>
      </c>
      <c r="M103" s="2">
        <v>110.58</v>
      </c>
      <c r="N103">
        <f t="shared" si="77"/>
        <v>0</v>
      </c>
      <c r="O103" s="2">
        <f t="shared" si="78"/>
        <v>110.58</v>
      </c>
      <c r="P103">
        <f t="shared" si="79"/>
        <v>0</v>
      </c>
      <c r="Q103">
        <f t="shared" si="80"/>
        <v>110.58</v>
      </c>
      <c r="R103" s="2" t="str">
        <f t="shared" si="65"/>
        <v>5145623 - E W BROWN UNIT  3Base</v>
      </c>
    </row>
    <row r="104" spans="2:18" x14ac:dyDescent="0.25">
      <c r="B104" s="1" t="s">
        <v>5</v>
      </c>
      <c r="C104" s="1" t="s">
        <v>38</v>
      </c>
      <c r="D104" s="1" t="s">
        <v>25</v>
      </c>
      <c r="E104" s="5" t="str">
        <f t="shared" si="59"/>
        <v>514</v>
      </c>
      <c r="F104" s="1" t="s">
        <v>41</v>
      </c>
      <c r="G104" s="1" t="s">
        <v>81</v>
      </c>
      <c r="J104">
        <v>201604</v>
      </c>
      <c r="K104" t="s">
        <v>96</v>
      </c>
      <c r="L104" t="str">
        <f t="shared" si="76"/>
        <v>2016</v>
      </c>
      <c r="M104" s="2">
        <v>857.53</v>
      </c>
      <c r="N104">
        <f t="shared" si="77"/>
        <v>0</v>
      </c>
      <c r="O104" s="2">
        <f t="shared" si="78"/>
        <v>857.53</v>
      </c>
      <c r="P104">
        <f t="shared" si="79"/>
        <v>0</v>
      </c>
      <c r="Q104">
        <f t="shared" si="80"/>
        <v>857.53</v>
      </c>
      <c r="R104" s="2" t="str">
        <f t="shared" si="65"/>
        <v>5145623 - E W BROWN UNIT  3Base</v>
      </c>
    </row>
    <row r="105" spans="2:18" x14ac:dyDescent="0.25">
      <c r="B105" s="1" t="s">
        <v>5</v>
      </c>
      <c r="C105" s="1" t="s">
        <v>38</v>
      </c>
      <c r="D105" s="1" t="s">
        <v>16</v>
      </c>
      <c r="E105" s="5" t="str">
        <f t="shared" si="59"/>
        <v>553</v>
      </c>
      <c r="F105" s="1" t="s">
        <v>47</v>
      </c>
      <c r="G105" s="1" t="s">
        <v>82</v>
      </c>
      <c r="H105" s="1" t="s">
        <v>93</v>
      </c>
      <c r="I105" s="1" t="s">
        <v>94</v>
      </c>
      <c r="J105">
        <v>201603</v>
      </c>
      <c r="K105" t="s">
        <v>96</v>
      </c>
      <c r="L105" t="str">
        <f t="shared" si="76"/>
        <v>2016</v>
      </c>
      <c r="M105" s="2">
        <v>17094.52</v>
      </c>
      <c r="N105">
        <f t="shared" si="77"/>
        <v>0</v>
      </c>
      <c r="O105" s="2">
        <f t="shared" si="78"/>
        <v>17094.52</v>
      </c>
      <c r="P105">
        <f t="shared" si="79"/>
        <v>6495.9176000000007</v>
      </c>
      <c r="Q105">
        <f t="shared" si="80"/>
        <v>10598.6024</v>
      </c>
      <c r="R105" s="2" t="str">
        <f t="shared" si="65"/>
        <v>5535637 - E W BROWN COMBUSTION TURBINE UNIT 7Base</v>
      </c>
    </row>
    <row r="106" spans="2:18" x14ac:dyDescent="0.25">
      <c r="B106" s="1" t="s">
        <v>5</v>
      </c>
      <c r="C106" s="1" t="s">
        <v>38</v>
      </c>
      <c r="D106" s="1" t="s">
        <v>16</v>
      </c>
      <c r="E106" s="5" t="str">
        <f t="shared" si="59"/>
        <v>553</v>
      </c>
      <c r="F106" s="1" t="s">
        <v>47</v>
      </c>
      <c r="G106" s="1" t="s">
        <v>82</v>
      </c>
      <c r="H106" s="1" t="s">
        <v>93</v>
      </c>
      <c r="I106" s="1" t="s">
        <v>94</v>
      </c>
      <c r="J106">
        <v>201604</v>
      </c>
      <c r="K106" t="s">
        <v>96</v>
      </c>
      <c r="L106" t="str">
        <f t="shared" si="76"/>
        <v>2016</v>
      </c>
      <c r="M106" s="2">
        <v>0</v>
      </c>
      <c r="N106">
        <f t="shared" si="77"/>
        <v>0</v>
      </c>
      <c r="O106" s="2">
        <f t="shared" si="78"/>
        <v>0</v>
      </c>
      <c r="P106">
        <f t="shared" si="79"/>
        <v>0</v>
      </c>
      <c r="Q106">
        <f t="shared" si="80"/>
        <v>0</v>
      </c>
      <c r="R106" s="2" t="str">
        <f t="shared" si="65"/>
        <v>5535637 - E W BROWN COMBUSTION TURBINE UNIT 7Base</v>
      </c>
    </row>
    <row r="107" spans="2:18" x14ac:dyDescent="0.25">
      <c r="B107" s="1" t="s">
        <v>5</v>
      </c>
      <c r="C107" s="1" t="s">
        <v>38</v>
      </c>
      <c r="D107" s="1" t="s">
        <v>16</v>
      </c>
      <c r="E107" s="5" t="str">
        <f t="shared" si="59"/>
        <v>553</v>
      </c>
      <c r="F107" s="1" t="s">
        <v>47</v>
      </c>
      <c r="G107" s="1" t="s">
        <v>82</v>
      </c>
      <c r="H107" s="1" t="s">
        <v>93</v>
      </c>
      <c r="I107" s="1" t="s">
        <v>94</v>
      </c>
      <c r="J107">
        <v>201605</v>
      </c>
      <c r="K107" t="s">
        <v>96</v>
      </c>
      <c r="L107" t="str">
        <f t="shared" si="76"/>
        <v>2016</v>
      </c>
      <c r="M107" s="2">
        <v>0</v>
      </c>
      <c r="N107">
        <f t="shared" si="77"/>
        <v>0</v>
      </c>
      <c r="O107" s="2">
        <f t="shared" si="78"/>
        <v>0</v>
      </c>
      <c r="P107">
        <f t="shared" si="79"/>
        <v>0</v>
      </c>
      <c r="Q107">
        <f t="shared" si="80"/>
        <v>0</v>
      </c>
      <c r="R107" s="2" t="str">
        <f t="shared" si="65"/>
        <v>5535637 - E W BROWN COMBUSTION TURBINE UNIT 7Base</v>
      </c>
    </row>
    <row r="108" spans="2:18" x14ac:dyDescent="0.25">
      <c r="B108" s="1" t="s">
        <v>5</v>
      </c>
      <c r="C108" s="1" t="s">
        <v>38</v>
      </c>
      <c r="D108" s="1" t="s">
        <v>16</v>
      </c>
      <c r="E108" s="5" t="str">
        <f t="shared" si="59"/>
        <v>553</v>
      </c>
      <c r="F108" s="1" t="s">
        <v>47</v>
      </c>
      <c r="G108" s="1" t="s">
        <v>82</v>
      </c>
      <c r="H108" s="1" t="s">
        <v>93</v>
      </c>
      <c r="I108" s="1" t="s">
        <v>94</v>
      </c>
      <c r="J108">
        <v>201606</v>
      </c>
      <c r="K108" t="s">
        <v>96</v>
      </c>
      <c r="L108" t="str">
        <f t="shared" si="76"/>
        <v>2016</v>
      </c>
      <c r="M108" s="2">
        <v>14226.6</v>
      </c>
      <c r="N108">
        <f t="shared" si="77"/>
        <v>0</v>
      </c>
      <c r="O108" s="2">
        <f t="shared" si="78"/>
        <v>14226.6</v>
      </c>
      <c r="P108">
        <f t="shared" si="79"/>
        <v>5406.1080000000002</v>
      </c>
      <c r="Q108">
        <f t="shared" si="80"/>
        <v>8820.4920000000002</v>
      </c>
      <c r="R108" s="2" t="str">
        <f t="shared" si="65"/>
        <v>5535637 - E W BROWN COMBUSTION TURBINE UNIT 7Base</v>
      </c>
    </row>
    <row r="109" spans="2:18" x14ac:dyDescent="0.25">
      <c r="B109" s="1" t="s">
        <v>5</v>
      </c>
      <c r="C109" s="1" t="s">
        <v>38</v>
      </c>
      <c r="D109" s="1" t="s">
        <v>16</v>
      </c>
      <c r="E109" s="5" t="str">
        <f t="shared" si="59"/>
        <v>553</v>
      </c>
      <c r="F109" s="1" t="s">
        <v>47</v>
      </c>
      <c r="G109" s="1" t="s">
        <v>82</v>
      </c>
      <c r="H109" s="1" t="s">
        <v>93</v>
      </c>
      <c r="I109" s="1" t="s">
        <v>94</v>
      </c>
      <c r="J109">
        <v>201607</v>
      </c>
      <c r="K109" t="s">
        <v>96</v>
      </c>
      <c r="L109" t="str">
        <f t="shared" si="76"/>
        <v>2016</v>
      </c>
      <c r="M109" s="2">
        <v>-1470.14</v>
      </c>
      <c r="N109">
        <f t="shared" si="77"/>
        <v>0</v>
      </c>
      <c r="O109" s="2">
        <f t="shared" si="78"/>
        <v>-1470.14</v>
      </c>
      <c r="P109">
        <f t="shared" si="79"/>
        <v>-558.65320000000008</v>
      </c>
      <c r="Q109">
        <f t="shared" si="80"/>
        <v>-911.48680000000002</v>
      </c>
      <c r="R109" s="2" t="str">
        <f t="shared" si="65"/>
        <v>5535637 - E W BROWN COMBUSTION TURBINE UNIT 7Base</v>
      </c>
    </row>
    <row r="110" spans="2:18" x14ac:dyDescent="0.25">
      <c r="B110" s="1" t="s">
        <v>5</v>
      </c>
      <c r="C110" s="1" t="s">
        <v>55</v>
      </c>
      <c r="D110" s="1" t="s">
        <v>7</v>
      </c>
      <c r="E110" s="5" t="str">
        <f t="shared" si="59"/>
        <v>511</v>
      </c>
      <c r="F110" s="1" t="s">
        <v>56</v>
      </c>
      <c r="G110" s="1" t="s">
        <v>81</v>
      </c>
      <c r="J110">
        <v>201603</v>
      </c>
      <c r="K110" t="s">
        <v>96</v>
      </c>
      <c r="L110" t="str">
        <f t="shared" ref="L110:L115" si="81">LEFT(J110,4)</f>
        <v>2016</v>
      </c>
      <c r="M110" s="2">
        <v>14197.32</v>
      </c>
      <c r="N110">
        <f t="shared" ref="N110:N115" si="82">IF(LEFT(F110,4)="0311",(M110*-0.25),IF(LEFT(F110,4)="0321",(M110*-0.25),0))</f>
        <v>0</v>
      </c>
      <c r="O110" s="2">
        <f t="shared" ref="O110:O115" si="83">+M110+N110</f>
        <v>14197.32</v>
      </c>
      <c r="P110">
        <f t="shared" ref="P110:P115" si="84">IF(G110="LGE",O110,0)+IF(G110="Joint",O110*H110,0)</f>
        <v>0</v>
      </c>
      <c r="Q110">
        <f t="shared" ref="Q110:Q115" si="85">IF(G110="KU",O110,0)+IF(G110="Joint",O110*I110,0)</f>
        <v>14197.32</v>
      </c>
      <c r="R110" s="2" t="str">
        <f t="shared" si="65"/>
        <v>5115651 - GHENT UNIT 1Base</v>
      </c>
    </row>
    <row r="111" spans="2:18" x14ac:dyDescent="0.25">
      <c r="B111" s="1" t="s">
        <v>5</v>
      </c>
      <c r="C111" s="1" t="s">
        <v>55</v>
      </c>
      <c r="D111" s="1" t="s">
        <v>7</v>
      </c>
      <c r="E111" s="5" t="str">
        <f t="shared" si="59"/>
        <v>511</v>
      </c>
      <c r="F111" s="1" t="s">
        <v>56</v>
      </c>
      <c r="G111" s="1" t="s">
        <v>81</v>
      </c>
      <c r="J111">
        <v>201604</v>
      </c>
      <c r="K111" t="s">
        <v>96</v>
      </c>
      <c r="L111" t="str">
        <f t="shared" si="81"/>
        <v>2016</v>
      </c>
      <c r="M111" s="2">
        <v>19306.7</v>
      </c>
      <c r="N111">
        <f t="shared" si="82"/>
        <v>0</v>
      </c>
      <c r="O111" s="2">
        <f t="shared" si="83"/>
        <v>19306.7</v>
      </c>
      <c r="P111">
        <f t="shared" si="84"/>
        <v>0</v>
      </c>
      <c r="Q111">
        <f t="shared" si="85"/>
        <v>19306.7</v>
      </c>
      <c r="R111" s="2" t="str">
        <f t="shared" si="65"/>
        <v>5115651 - GHENT UNIT 1Base</v>
      </c>
    </row>
    <row r="112" spans="2:18" x14ac:dyDescent="0.25">
      <c r="B112" s="1" t="s">
        <v>5</v>
      </c>
      <c r="C112" s="1" t="s">
        <v>55</v>
      </c>
      <c r="D112" s="1" t="s">
        <v>7</v>
      </c>
      <c r="E112" s="5" t="str">
        <f t="shared" si="59"/>
        <v>511</v>
      </c>
      <c r="F112" s="1" t="s">
        <v>56</v>
      </c>
      <c r="G112" s="1" t="s">
        <v>81</v>
      </c>
      <c r="J112">
        <v>201605</v>
      </c>
      <c r="K112" t="s">
        <v>96</v>
      </c>
      <c r="L112" t="str">
        <f t="shared" si="81"/>
        <v>2016</v>
      </c>
      <c r="M112" s="2">
        <v>44400.73</v>
      </c>
      <c r="N112">
        <f t="shared" si="82"/>
        <v>0</v>
      </c>
      <c r="O112" s="2">
        <f t="shared" si="83"/>
        <v>44400.73</v>
      </c>
      <c r="P112">
        <f t="shared" si="84"/>
        <v>0</v>
      </c>
      <c r="Q112">
        <f t="shared" si="85"/>
        <v>44400.73</v>
      </c>
      <c r="R112" s="2" t="str">
        <f t="shared" si="65"/>
        <v>5115651 - GHENT UNIT 1Base</v>
      </c>
    </row>
    <row r="113" spans="2:18" x14ac:dyDescent="0.25">
      <c r="B113" s="1" t="s">
        <v>5</v>
      </c>
      <c r="C113" s="1" t="s">
        <v>55</v>
      </c>
      <c r="D113" s="1" t="s">
        <v>7</v>
      </c>
      <c r="E113" s="5" t="str">
        <f t="shared" si="59"/>
        <v>511</v>
      </c>
      <c r="F113" s="1" t="s">
        <v>57</v>
      </c>
      <c r="G113" s="1" t="s">
        <v>81</v>
      </c>
      <c r="J113">
        <v>201608</v>
      </c>
      <c r="K113" t="s">
        <v>96</v>
      </c>
      <c r="L113" t="str">
        <f t="shared" si="81"/>
        <v>2016</v>
      </c>
      <c r="M113" s="2">
        <v>239.11</v>
      </c>
      <c r="N113">
        <f t="shared" si="82"/>
        <v>0</v>
      </c>
      <c r="O113" s="2">
        <f t="shared" si="83"/>
        <v>239.11</v>
      </c>
      <c r="P113">
        <f t="shared" si="84"/>
        <v>0</v>
      </c>
      <c r="Q113">
        <f t="shared" si="85"/>
        <v>239.11</v>
      </c>
      <c r="R113" s="2" t="str">
        <f t="shared" si="65"/>
        <v>5115652 - GHENT UNIT 2Base</v>
      </c>
    </row>
    <row r="114" spans="2:18" x14ac:dyDescent="0.25">
      <c r="B114" s="1" t="s">
        <v>5</v>
      </c>
      <c r="C114" s="1" t="s">
        <v>55</v>
      </c>
      <c r="D114" s="1" t="s">
        <v>7</v>
      </c>
      <c r="E114" s="5" t="str">
        <f t="shared" si="59"/>
        <v>511</v>
      </c>
      <c r="F114" s="1" t="s">
        <v>58</v>
      </c>
      <c r="G114" s="1" t="s">
        <v>81</v>
      </c>
      <c r="J114">
        <v>201605</v>
      </c>
      <c r="K114" t="s">
        <v>96</v>
      </c>
      <c r="L114" t="str">
        <f t="shared" si="81"/>
        <v>2016</v>
      </c>
      <c r="M114" s="2">
        <v>2845.45</v>
      </c>
      <c r="N114">
        <f t="shared" si="82"/>
        <v>0</v>
      </c>
      <c r="O114" s="2">
        <f t="shared" si="83"/>
        <v>2845.45</v>
      </c>
      <c r="P114">
        <f t="shared" si="84"/>
        <v>0</v>
      </c>
      <c r="Q114">
        <f t="shared" si="85"/>
        <v>2845.45</v>
      </c>
      <c r="R114" s="2" t="str">
        <f t="shared" si="65"/>
        <v>5115653 - GHENT UNIT 3Base</v>
      </c>
    </row>
    <row r="115" spans="2:18" x14ac:dyDescent="0.25">
      <c r="B115" s="1" t="s">
        <v>5</v>
      </c>
      <c r="C115" s="1" t="s">
        <v>55</v>
      </c>
      <c r="D115" s="1" t="s">
        <v>7</v>
      </c>
      <c r="E115" s="5" t="str">
        <f t="shared" si="59"/>
        <v>511</v>
      </c>
      <c r="F115" s="1" t="s">
        <v>58</v>
      </c>
      <c r="G115" s="1" t="s">
        <v>81</v>
      </c>
      <c r="J115">
        <v>201606</v>
      </c>
      <c r="K115" t="s">
        <v>96</v>
      </c>
      <c r="L115" t="str">
        <f t="shared" si="81"/>
        <v>2016</v>
      </c>
      <c r="M115" s="2">
        <v>17805.39</v>
      </c>
      <c r="N115">
        <f t="shared" si="82"/>
        <v>0</v>
      </c>
      <c r="O115" s="2">
        <f t="shared" si="83"/>
        <v>17805.39</v>
      </c>
      <c r="P115">
        <f t="shared" si="84"/>
        <v>0</v>
      </c>
      <c r="Q115">
        <f t="shared" si="85"/>
        <v>17805.39</v>
      </c>
      <c r="R115" s="2" t="str">
        <f t="shared" si="65"/>
        <v>5115653 - GHENT UNIT 3Base</v>
      </c>
    </row>
    <row r="116" spans="2:18" x14ac:dyDescent="0.25">
      <c r="B116" s="1" t="s">
        <v>5</v>
      </c>
      <c r="C116" s="1" t="s">
        <v>55</v>
      </c>
      <c r="D116" s="1" t="s">
        <v>7</v>
      </c>
      <c r="E116" s="5" t="str">
        <f t="shared" si="59"/>
        <v>511</v>
      </c>
      <c r="F116" s="1" t="s">
        <v>59</v>
      </c>
      <c r="G116" s="1" t="s">
        <v>81</v>
      </c>
      <c r="J116">
        <v>201603</v>
      </c>
      <c r="K116" t="s">
        <v>96</v>
      </c>
      <c r="L116" t="str">
        <f t="shared" ref="L116:L124" si="86">LEFT(J116,4)</f>
        <v>2016</v>
      </c>
      <c r="M116" s="2">
        <v>2936.52</v>
      </c>
      <c r="N116">
        <f t="shared" ref="N116:N124" si="87">IF(LEFT(F116,4)="0311",(M116*-0.25),IF(LEFT(F116,4)="0321",(M116*-0.25),0))</f>
        <v>0</v>
      </c>
      <c r="O116" s="2">
        <f t="shared" ref="O116:O124" si="88">+M116+N116</f>
        <v>2936.52</v>
      </c>
      <c r="P116">
        <f t="shared" ref="P116:P124" si="89">IF(G116="LGE",O116,0)+IF(G116="Joint",O116*H116,0)</f>
        <v>0</v>
      </c>
      <c r="Q116">
        <f t="shared" ref="Q116:Q124" si="90">IF(G116="KU",O116,0)+IF(G116="Joint",O116*I116,0)</f>
        <v>2936.52</v>
      </c>
      <c r="R116" s="2" t="str">
        <f t="shared" si="65"/>
        <v>5115654 - GHENT UNIT 4Base</v>
      </c>
    </row>
    <row r="117" spans="2:18" x14ac:dyDescent="0.25">
      <c r="B117" s="1" t="s">
        <v>5</v>
      </c>
      <c r="C117" s="1" t="s">
        <v>55</v>
      </c>
      <c r="D117" s="1" t="s">
        <v>7</v>
      </c>
      <c r="E117" s="5" t="str">
        <f t="shared" si="59"/>
        <v>511</v>
      </c>
      <c r="F117" s="1" t="s">
        <v>59</v>
      </c>
      <c r="G117" s="1" t="s">
        <v>81</v>
      </c>
      <c r="J117">
        <v>201604</v>
      </c>
      <c r="K117" t="s">
        <v>96</v>
      </c>
      <c r="L117" t="str">
        <f t="shared" si="86"/>
        <v>2016</v>
      </c>
      <c r="M117" s="2">
        <v>59941.8</v>
      </c>
      <c r="N117">
        <f t="shared" si="87"/>
        <v>0</v>
      </c>
      <c r="O117" s="2">
        <f t="shared" si="88"/>
        <v>59941.8</v>
      </c>
      <c r="P117">
        <f t="shared" si="89"/>
        <v>0</v>
      </c>
      <c r="Q117">
        <f t="shared" si="90"/>
        <v>59941.8</v>
      </c>
      <c r="R117" s="2" t="str">
        <f t="shared" si="65"/>
        <v>5115654 - GHENT UNIT 4Base</v>
      </c>
    </row>
    <row r="118" spans="2:18" x14ac:dyDescent="0.25">
      <c r="B118" s="1" t="s">
        <v>5</v>
      </c>
      <c r="C118" s="1" t="s">
        <v>55</v>
      </c>
      <c r="D118" s="1" t="s">
        <v>7</v>
      </c>
      <c r="E118" s="5" t="str">
        <f t="shared" si="59"/>
        <v>511</v>
      </c>
      <c r="F118" s="1" t="s">
        <v>59</v>
      </c>
      <c r="G118" s="1" t="s">
        <v>81</v>
      </c>
      <c r="J118">
        <v>201605</v>
      </c>
      <c r="K118" t="s">
        <v>96</v>
      </c>
      <c r="L118" t="str">
        <f t="shared" si="86"/>
        <v>2016</v>
      </c>
      <c r="M118" s="2">
        <v>64050.06</v>
      </c>
      <c r="N118">
        <f t="shared" si="87"/>
        <v>0</v>
      </c>
      <c r="O118" s="2">
        <f t="shared" si="88"/>
        <v>64050.06</v>
      </c>
      <c r="P118">
        <f t="shared" si="89"/>
        <v>0</v>
      </c>
      <c r="Q118">
        <f t="shared" si="90"/>
        <v>64050.06</v>
      </c>
      <c r="R118" s="2" t="str">
        <f t="shared" si="65"/>
        <v>5115654 - GHENT UNIT 4Base</v>
      </c>
    </row>
    <row r="119" spans="2:18" x14ac:dyDescent="0.25">
      <c r="B119" s="1" t="s">
        <v>5</v>
      </c>
      <c r="C119" s="1" t="s">
        <v>55</v>
      </c>
      <c r="D119" s="1" t="s">
        <v>7</v>
      </c>
      <c r="E119" s="5" t="str">
        <f t="shared" si="59"/>
        <v>511</v>
      </c>
      <c r="F119" s="1" t="s">
        <v>59</v>
      </c>
      <c r="G119" s="1" t="s">
        <v>81</v>
      </c>
      <c r="J119">
        <v>201606</v>
      </c>
      <c r="K119" t="s">
        <v>96</v>
      </c>
      <c r="L119" t="str">
        <f t="shared" si="86"/>
        <v>2016</v>
      </c>
      <c r="M119" s="2">
        <v>2377.1999999999998</v>
      </c>
      <c r="N119">
        <f t="shared" si="87"/>
        <v>0</v>
      </c>
      <c r="O119" s="2">
        <f t="shared" si="88"/>
        <v>2377.1999999999998</v>
      </c>
      <c r="P119">
        <f t="shared" si="89"/>
        <v>0</v>
      </c>
      <c r="Q119">
        <f t="shared" si="90"/>
        <v>2377.1999999999998</v>
      </c>
      <c r="R119" s="2" t="str">
        <f t="shared" si="65"/>
        <v>5115654 - GHENT UNIT 4Base</v>
      </c>
    </row>
    <row r="120" spans="2:18" x14ac:dyDescent="0.25">
      <c r="B120" s="1" t="s">
        <v>5</v>
      </c>
      <c r="C120" s="1" t="s">
        <v>55</v>
      </c>
      <c r="D120" s="1" t="s">
        <v>7</v>
      </c>
      <c r="E120" s="5" t="str">
        <f t="shared" si="59"/>
        <v>511</v>
      </c>
      <c r="F120" s="1" t="s">
        <v>61</v>
      </c>
      <c r="G120" s="1" t="s">
        <v>81</v>
      </c>
      <c r="J120">
        <v>201606</v>
      </c>
      <c r="K120" t="s">
        <v>96</v>
      </c>
      <c r="L120" t="str">
        <f t="shared" si="86"/>
        <v>2016</v>
      </c>
      <c r="M120" s="2">
        <v>6532.23</v>
      </c>
      <c r="N120">
        <f t="shared" si="87"/>
        <v>0</v>
      </c>
      <c r="O120" s="2">
        <f t="shared" si="88"/>
        <v>6532.23</v>
      </c>
      <c r="P120">
        <f t="shared" si="89"/>
        <v>0</v>
      </c>
      <c r="Q120">
        <f t="shared" si="90"/>
        <v>6532.23</v>
      </c>
      <c r="R120" s="2" t="str">
        <f t="shared" si="65"/>
        <v>5115656 - GHENT UNITS 3 &amp; 4Base</v>
      </c>
    </row>
    <row r="121" spans="2:18" x14ac:dyDescent="0.25">
      <c r="B121" s="1" t="s">
        <v>5</v>
      </c>
      <c r="C121" s="1" t="s">
        <v>55</v>
      </c>
      <c r="D121" s="1" t="s">
        <v>7</v>
      </c>
      <c r="E121" s="5" t="str">
        <f t="shared" si="59"/>
        <v>511</v>
      </c>
      <c r="F121" s="1" t="s">
        <v>61</v>
      </c>
      <c r="G121" s="1" t="s">
        <v>81</v>
      </c>
      <c r="J121">
        <v>201607</v>
      </c>
      <c r="K121" t="s">
        <v>96</v>
      </c>
      <c r="L121" t="str">
        <f t="shared" si="86"/>
        <v>2016</v>
      </c>
      <c r="M121" s="2">
        <v>232.48</v>
      </c>
      <c r="N121">
        <f t="shared" si="87"/>
        <v>0</v>
      </c>
      <c r="O121" s="2">
        <f t="shared" si="88"/>
        <v>232.48</v>
      </c>
      <c r="P121">
        <f t="shared" si="89"/>
        <v>0</v>
      </c>
      <c r="Q121">
        <f t="shared" si="90"/>
        <v>232.48</v>
      </c>
      <c r="R121" s="2" t="str">
        <f t="shared" si="65"/>
        <v>5115656 - GHENT UNITS 3 &amp; 4Base</v>
      </c>
    </row>
    <row r="122" spans="2:18" x14ac:dyDescent="0.25">
      <c r="B122" s="1" t="s">
        <v>5</v>
      </c>
      <c r="C122" s="1" t="s">
        <v>55</v>
      </c>
      <c r="D122" s="1" t="s">
        <v>8</v>
      </c>
      <c r="E122" s="5" t="str">
        <f t="shared" si="59"/>
        <v>512</v>
      </c>
      <c r="F122" s="1" t="s">
        <v>56</v>
      </c>
      <c r="G122" s="1" t="s">
        <v>81</v>
      </c>
      <c r="J122">
        <v>201603</v>
      </c>
      <c r="K122" t="s">
        <v>96</v>
      </c>
      <c r="L122" t="str">
        <f t="shared" si="86"/>
        <v>2016</v>
      </c>
      <c r="M122" s="2">
        <v>41264.85</v>
      </c>
      <c r="N122">
        <f t="shared" si="87"/>
        <v>0</v>
      </c>
      <c r="O122" s="2">
        <f t="shared" si="88"/>
        <v>41264.85</v>
      </c>
      <c r="P122">
        <f t="shared" si="89"/>
        <v>0</v>
      </c>
      <c r="Q122">
        <f t="shared" si="90"/>
        <v>41264.85</v>
      </c>
      <c r="R122" s="2" t="str">
        <f t="shared" si="65"/>
        <v>5125651 - GHENT UNIT 1Base</v>
      </c>
    </row>
    <row r="123" spans="2:18" x14ac:dyDescent="0.25">
      <c r="B123" s="1" t="s">
        <v>5</v>
      </c>
      <c r="C123" s="1" t="s">
        <v>55</v>
      </c>
      <c r="D123" s="1" t="s">
        <v>8</v>
      </c>
      <c r="E123" s="5" t="str">
        <f t="shared" si="59"/>
        <v>512</v>
      </c>
      <c r="F123" s="1" t="s">
        <v>56</v>
      </c>
      <c r="G123" s="1" t="s">
        <v>81</v>
      </c>
      <c r="J123">
        <v>201604</v>
      </c>
      <c r="K123" t="s">
        <v>96</v>
      </c>
      <c r="L123" t="str">
        <f t="shared" si="86"/>
        <v>2016</v>
      </c>
      <c r="M123" s="2">
        <v>52486</v>
      </c>
      <c r="N123">
        <f t="shared" si="87"/>
        <v>0</v>
      </c>
      <c r="O123" s="2">
        <f t="shared" si="88"/>
        <v>52486</v>
      </c>
      <c r="P123">
        <f t="shared" si="89"/>
        <v>0</v>
      </c>
      <c r="Q123">
        <f t="shared" si="90"/>
        <v>52486</v>
      </c>
      <c r="R123" s="2" t="str">
        <f t="shared" si="65"/>
        <v>5125651 - GHENT UNIT 1Base</v>
      </c>
    </row>
    <row r="124" spans="2:18" x14ac:dyDescent="0.25">
      <c r="B124" s="1" t="s">
        <v>5</v>
      </c>
      <c r="C124" s="1" t="s">
        <v>55</v>
      </c>
      <c r="D124" s="1" t="s">
        <v>8</v>
      </c>
      <c r="E124" s="5" t="str">
        <f t="shared" si="59"/>
        <v>512</v>
      </c>
      <c r="F124" s="1" t="s">
        <v>57</v>
      </c>
      <c r="G124" s="1" t="s">
        <v>81</v>
      </c>
      <c r="J124">
        <v>201607</v>
      </c>
      <c r="K124" t="s">
        <v>96</v>
      </c>
      <c r="L124" t="str">
        <f t="shared" si="86"/>
        <v>2016</v>
      </c>
      <c r="M124" s="2">
        <v>779.89</v>
      </c>
      <c r="N124">
        <f t="shared" si="87"/>
        <v>0</v>
      </c>
      <c r="O124" s="2">
        <f t="shared" si="88"/>
        <v>779.89</v>
      </c>
      <c r="P124">
        <f t="shared" si="89"/>
        <v>0</v>
      </c>
      <c r="Q124">
        <f t="shared" si="90"/>
        <v>779.89</v>
      </c>
      <c r="R124" s="2" t="str">
        <f t="shared" si="65"/>
        <v>5125652 - GHENT UNIT 2Base</v>
      </c>
    </row>
    <row r="125" spans="2:18" x14ac:dyDescent="0.25">
      <c r="B125" s="1" t="s">
        <v>5</v>
      </c>
      <c r="C125" s="1" t="s">
        <v>55</v>
      </c>
      <c r="D125" s="1" t="s">
        <v>8</v>
      </c>
      <c r="E125" s="5" t="str">
        <f t="shared" si="59"/>
        <v>512</v>
      </c>
      <c r="F125" s="1" t="s">
        <v>58</v>
      </c>
      <c r="G125" s="1" t="s">
        <v>81</v>
      </c>
      <c r="J125">
        <v>201605</v>
      </c>
      <c r="K125" t="s">
        <v>96</v>
      </c>
      <c r="L125" t="str">
        <f t="shared" ref="L125:L130" si="91">LEFT(J125,4)</f>
        <v>2016</v>
      </c>
      <c r="M125" s="2">
        <v>125322.36</v>
      </c>
      <c r="N125">
        <f t="shared" ref="N125:N130" si="92">IF(LEFT(F125,4)="0311",(M125*-0.25),IF(LEFT(F125,4)="0321",(M125*-0.25),0))</f>
        <v>0</v>
      </c>
      <c r="O125" s="2">
        <f t="shared" ref="O125:O130" si="93">+M125+N125</f>
        <v>125322.36</v>
      </c>
      <c r="P125">
        <f t="shared" ref="P125:P130" si="94">IF(G125="LGE",O125,0)+IF(G125="Joint",O125*H125,0)</f>
        <v>0</v>
      </c>
      <c r="Q125">
        <f t="shared" ref="Q125:Q130" si="95">IF(G125="KU",O125,0)+IF(G125="Joint",O125*I125,0)</f>
        <v>125322.36</v>
      </c>
      <c r="R125" s="2" t="str">
        <f t="shared" si="65"/>
        <v>5125653 - GHENT UNIT 3Base</v>
      </c>
    </row>
    <row r="126" spans="2:18" x14ac:dyDescent="0.25">
      <c r="B126" s="1" t="s">
        <v>5</v>
      </c>
      <c r="C126" s="1" t="s">
        <v>55</v>
      </c>
      <c r="D126" s="1" t="s">
        <v>8</v>
      </c>
      <c r="E126" s="5" t="str">
        <f t="shared" si="59"/>
        <v>512</v>
      </c>
      <c r="F126" s="1" t="s">
        <v>58</v>
      </c>
      <c r="G126" s="1" t="s">
        <v>81</v>
      </c>
      <c r="J126">
        <v>201606</v>
      </c>
      <c r="K126" t="s">
        <v>96</v>
      </c>
      <c r="L126" t="str">
        <f t="shared" si="91"/>
        <v>2016</v>
      </c>
      <c r="M126" s="2">
        <v>-960.66</v>
      </c>
      <c r="N126">
        <f t="shared" si="92"/>
        <v>0</v>
      </c>
      <c r="O126" s="2">
        <f t="shared" si="93"/>
        <v>-960.66</v>
      </c>
      <c r="P126">
        <f t="shared" si="94"/>
        <v>0</v>
      </c>
      <c r="Q126">
        <f t="shared" si="95"/>
        <v>-960.66</v>
      </c>
      <c r="R126" s="2" t="str">
        <f t="shared" si="65"/>
        <v>5125653 - GHENT UNIT 3Base</v>
      </c>
    </row>
    <row r="127" spans="2:18" x14ac:dyDescent="0.25">
      <c r="B127" s="1" t="s">
        <v>5</v>
      </c>
      <c r="C127" s="1" t="s">
        <v>55</v>
      </c>
      <c r="D127" s="1" t="s">
        <v>8</v>
      </c>
      <c r="E127" s="5" t="str">
        <f t="shared" si="59"/>
        <v>512</v>
      </c>
      <c r="F127" s="1" t="s">
        <v>58</v>
      </c>
      <c r="G127" s="1" t="s">
        <v>81</v>
      </c>
      <c r="J127">
        <v>201607</v>
      </c>
      <c r="K127" t="s">
        <v>96</v>
      </c>
      <c r="L127" t="str">
        <f t="shared" si="91"/>
        <v>2016</v>
      </c>
      <c r="M127" s="2">
        <v>-71.819999999999993</v>
      </c>
      <c r="N127">
        <f t="shared" si="92"/>
        <v>0</v>
      </c>
      <c r="O127" s="2">
        <f t="shared" si="93"/>
        <v>-71.819999999999993</v>
      </c>
      <c r="P127">
        <f t="shared" si="94"/>
        <v>0</v>
      </c>
      <c r="Q127">
        <f t="shared" si="95"/>
        <v>-71.819999999999993</v>
      </c>
      <c r="R127" s="2" t="str">
        <f t="shared" si="65"/>
        <v>5125653 - GHENT UNIT 3Base</v>
      </c>
    </row>
    <row r="128" spans="2:18" x14ac:dyDescent="0.25">
      <c r="B128" s="1" t="s">
        <v>5</v>
      </c>
      <c r="C128" s="1" t="s">
        <v>55</v>
      </c>
      <c r="D128" s="1" t="s">
        <v>8</v>
      </c>
      <c r="E128" s="5" t="str">
        <f t="shared" si="59"/>
        <v>512</v>
      </c>
      <c r="F128" s="1" t="s">
        <v>59</v>
      </c>
      <c r="G128" s="1" t="s">
        <v>81</v>
      </c>
      <c r="J128">
        <v>201603</v>
      </c>
      <c r="K128" t="s">
        <v>96</v>
      </c>
      <c r="L128" t="str">
        <f t="shared" si="91"/>
        <v>2016</v>
      </c>
      <c r="M128" s="2">
        <v>1146.1400000000001</v>
      </c>
      <c r="N128">
        <f t="shared" si="92"/>
        <v>0</v>
      </c>
      <c r="O128" s="2">
        <f t="shared" si="93"/>
        <v>1146.1400000000001</v>
      </c>
      <c r="P128">
        <f t="shared" si="94"/>
        <v>0</v>
      </c>
      <c r="Q128">
        <f t="shared" si="95"/>
        <v>1146.1400000000001</v>
      </c>
      <c r="R128" s="2" t="str">
        <f t="shared" si="65"/>
        <v>5125654 - GHENT UNIT 4Base</v>
      </c>
    </row>
    <row r="129" spans="2:18" x14ac:dyDescent="0.25">
      <c r="B129" s="1" t="s">
        <v>5</v>
      </c>
      <c r="C129" s="1" t="s">
        <v>55</v>
      </c>
      <c r="D129" s="1" t="s">
        <v>8</v>
      </c>
      <c r="E129" s="5" t="str">
        <f t="shared" si="59"/>
        <v>512</v>
      </c>
      <c r="F129" s="1" t="s">
        <v>59</v>
      </c>
      <c r="G129" s="1" t="s">
        <v>81</v>
      </c>
      <c r="J129">
        <v>201604</v>
      </c>
      <c r="K129" t="s">
        <v>96</v>
      </c>
      <c r="L129" t="str">
        <f t="shared" si="91"/>
        <v>2016</v>
      </c>
      <c r="M129" s="2">
        <v>76954.820000000007</v>
      </c>
      <c r="N129">
        <f t="shared" si="92"/>
        <v>0</v>
      </c>
      <c r="O129" s="2">
        <f t="shared" si="93"/>
        <v>76954.820000000007</v>
      </c>
      <c r="P129">
        <f t="shared" si="94"/>
        <v>0</v>
      </c>
      <c r="Q129">
        <f t="shared" si="95"/>
        <v>76954.820000000007</v>
      </c>
      <c r="R129" s="2" t="str">
        <f t="shared" si="65"/>
        <v>5125654 - GHENT UNIT 4Base</v>
      </c>
    </row>
    <row r="130" spans="2:18" x14ac:dyDescent="0.25">
      <c r="B130" s="1" t="s">
        <v>5</v>
      </c>
      <c r="C130" s="1" t="s">
        <v>55</v>
      </c>
      <c r="D130" s="1" t="s">
        <v>8</v>
      </c>
      <c r="E130" s="5" t="str">
        <f t="shared" si="59"/>
        <v>512</v>
      </c>
      <c r="F130" s="1" t="s">
        <v>59</v>
      </c>
      <c r="G130" s="1" t="s">
        <v>81</v>
      </c>
      <c r="J130">
        <v>201605</v>
      </c>
      <c r="K130" t="s">
        <v>96</v>
      </c>
      <c r="L130" t="str">
        <f t="shared" si="91"/>
        <v>2016</v>
      </c>
      <c r="M130" s="2">
        <v>3838.9</v>
      </c>
      <c r="N130">
        <f t="shared" si="92"/>
        <v>0</v>
      </c>
      <c r="O130" s="2">
        <f t="shared" si="93"/>
        <v>3838.9</v>
      </c>
      <c r="P130">
        <f t="shared" si="94"/>
        <v>0</v>
      </c>
      <c r="Q130">
        <f t="shared" si="95"/>
        <v>3838.9</v>
      </c>
      <c r="R130" s="2" t="str">
        <f t="shared" si="65"/>
        <v>5125654 - GHENT UNIT 4Base</v>
      </c>
    </row>
    <row r="131" spans="2:18" x14ac:dyDescent="0.25">
      <c r="B131" s="1" t="s">
        <v>5</v>
      </c>
      <c r="C131" s="1" t="s">
        <v>55</v>
      </c>
      <c r="D131" s="1" t="s">
        <v>28</v>
      </c>
      <c r="E131" s="5" t="str">
        <f t="shared" si="59"/>
        <v>512</v>
      </c>
      <c r="F131" s="1" t="s">
        <v>58</v>
      </c>
      <c r="G131" s="1" t="s">
        <v>81</v>
      </c>
      <c r="J131">
        <v>201605</v>
      </c>
      <c r="K131" t="s">
        <v>96</v>
      </c>
      <c r="L131" t="str">
        <f t="shared" ref="L131:L137" si="96">LEFT(J131,4)</f>
        <v>2016</v>
      </c>
      <c r="M131" s="2">
        <v>471.36</v>
      </c>
      <c r="N131">
        <f t="shared" ref="N131:N137" si="97">IF(LEFT(F131,4)="0311",(M131*-0.25),IF(LEFT(F131,4)="0321",(M131*-0.25),0))</f>
        <v>0</v>
      </c>
      <c r="O131" s="2">
        <f t="shared" ref="O131:O137" si="98">+M131+N131</f>
        <v>471.36</v>
      </c>
      <c r="P131">
        <f t="shared" ref="P131:P137" si="99">IF(G131="LGE",O131,0)+IF(G131="Joint",O131*H131,0)</f>
        <v>0</v>
      </c>
      <c r="Q131">
        <f t="shared" ref="Q131:Q137" si="100">IF(G131="KU",O131,0)+IF(G131="Joint",O131*I131,0)</f>
        <v>471.36</v>
      </c>
      <c r="R131" s="2" t="str">
        <f t="shared" si="65"/>
        <v>5125653 - GHENT UNIT 3Base</v>
      </c>
    </row>
    <row r="132" spans="2:18" x14ac:dyDescent="0.25">
      <c r="B132" s="1" t="s">
        <v>5</v>
      </c>
      <c r="C132" s="1" t="s">
        <v>55</v>
      </c>
      <c r="D132" s="1" t="s">
        <v>28</v>
      </c>
      <c r="E132" s="5" t="str">
        <f t="shared" ref="E132:E191" si="101">LEFT(D132,3)</f>
        <v>512</v>
      </c>
      <c r="F132" s="1" t="s">
        <v>58</v>
      </c>
      <c r="G132" s="1" t="s">
        <v>81</v>
      </c>
      <c r="J132">
        <v>201606</v>
      </c>
      <c r="K132" t="s">
        <v>96</v>
      </c>
      <c r="L132" t="str">
        <f t="shared" si="96"/>
        <v>2016</v>
      </c>
      <c r="M132" s="2">
        <v>50081.66</v>
      </c>
      <c r="N132">
        <f t="shared" si="97"/>
        <v>0</v>
      </c>
      <c r="O132" s="2">
        <f t="shared" si="98"/>
        <v>50081.66</v>
      </c>
      <c r="P132">
        <f t="shared" si="99"/>
        <v>0</v>
      </c>
      <c r="Q132">
        <f t="shared" si="100"/>
        <v>50081.66</v>
      </c>
      <c r="R132" s="2" t="str">
        <f t="shared" si="65"/>
        <v>5125653 - GHENT UNIT 3Base</v>
      </c>
    </row>
    <row r="133" spans="2:18" x14ac:dyDescent="0.25">
      <c r="B133" s="1" t="s">
        <v>5</v>
      </c>
      <c r="C133" s="1" t="s">
        <v>55</v>
      </c>
      <c r="D133" s="1" t="s">
        <v>28</v>
      </c>
      <c r="E133" s="5" t="str">
        <f t="shared" si="101"/>
        <v>512</v>
      </c>
      <c r="F133" s="1" t="s">
        <v>59</v>
      </c>
      <c r="G133" s="1" t="s">
        <v>81</v>
      </c>
      <c r="J133">
        <v>201603</v>
      </c>
      <c r="K133" t="s">
        <v>96</v>
      </c>
      <c r="L133" t="str">
        <f t="shared" si="96"/>
        <v>2016</v>
      </c>
      <c r="M133" s="2">
        <v>480.06</v>
      </c>
      <c r="N133">
        <f t="shared" si="97"/>
        <v>0</v>
      </c>
      <c r="O133" s="2">
        <f t="shared" si="98"/>
        <v>480.06</v>
      </c>
      <c r="P133">
        <f t="shared" si="99"/>
        <v>0</v>
      </c>
      <c r="Q133">
        <f t="shared" si="100"/>
        <v>480.06</v>
      </c>
      <c r="R133" s="2" t="str">
        <f t="shared" ref="R133:R191" si="102">E133&amp;F133&amp;K133</f>
        <v>5125654 - GHENT UNIT 4Base</v>
      </c>
    </row>
    <row r="134" spans="2:18" x14ac:dyDescent="0.25">
      <c r="B134" s="1" t="s">
        <v>5</v>
      </c>
      <c r="C134" s="1" t="s">
        <v>55</v>
      </c>
      <c r="D134" s="1" t="s">
        <v>28</v>
      </c>
      <c r="E134" s="5" t="str">
        <f t="shared" si="101"/>
        <v>512</v>
      </c>
      <c r="F134" s="1" t="s">
        <v>59</v>
      </c>
      <c r="G134" s="1" t="s">
        <v>81</v>
      </c>
      <c r="J134">
        <v>201604</v>
      </c>
      <c r="K134" t="s">
        <v>96</v>
      </c>
      <c r="L134" t="str">
        <f t="shared" si="96"/>
        <v>2016</v>
      </c>
      <c r="M134" s="2">
        <v>30646.76</v>
      </c>
      <c r="N134">
        <f t="shared" si="97"/>
        <v>0</v>
      </c>
      <c r="O134" s="2">
        <f t="shared" si="98"/>
        <v>30646.76</v>
      </c>
      <c r="P134">
        <f t="shared" si="99"/>
        <v>0</v>
      </c>
      <c r="Q134">
        <f t="shared" si="100"/>
        <v>30646.76</v>
      </c>
      <c r="R134" s="2" t="str">
        <f t="shared" si="102"/>
        <v>5125654 - GHENT UNIT 4Base</v>
      </c>
    </row>
    <row r="135" spans="2:18" x14ac:dyDescent="0.25">
      <c r="B135" s="1" t="s">
        <v>5</v>
      </c>
      <c r="C135" s="1" t="s">
        <v>55</v>
      </c>
      <c r="D135" s="1" t="s">
        <v>28</v>
      </c>
      <c r="E135" s="5" t="str">
        <f t="shared" si="101"/>
        <v>512</v>
      </c>
      <c r="F135" s="1" t="s">
        <v>59</v>
      </c>
      <c r="G135" s="1" t="s">
        <v>81</v>
      </c>
      <c r="J135">
        <v>201605</v>
      </c>
      <c r="K135" t="s">
        <v>96</v>
      </c>
      <c r="L135" t="str">
        <f t="shared" si="96"/>
        <v>2016</v>
      </c>
      <c r="M135" s="2">
        <v>-205.51</v>
      </c>
      <c r="N135">
        <f t="shared" si="97"/>
        <v>0</v>
      </c>
      <c r="O135" s="2">
        <f t="shared" si="98"/>
        <v>-205.51</v>
      </c>
      <c r="P135">
        <f t="shared" si="99"/>
        <v>0</v>
      </c>
      <c r="Q135">
        <f t="shared" si="100"/>
        <v>-205.51</v>
      </c>
      <c r="R135" s="2" t="str">
        <f t="shared" si="102"/>
        <v>5125654 - GHENT UNIT 4Base</v>
      </c>
    </row>
    <row r="136" spans="2:18" x14ac:dyDescent="0.25">
      <c r="B136" s="1" t="s">
        <v>5</v>
      </c>
      <c r="C136" s="1" t="s">
        <v>55</v>
      </c>
      <c r="D136" s="1" t="s">
        <v>10</v>
      </c>
      <c r="E136" s="5" t="str">
        <f t="shared" si="101"/>
        <v>512</v>
      </c>
      <c r="F136" s="1" t="s">
        <v>56</v>
      </c>
      <c r="G136" s="1" t="s">
        <v>81</v>
      </c>
      <c r="J136">
        <v>201603</v>
      </c>
      <c r="K136" t="s">
        <v>96</v>
      </c>
      <c r="L136" t="str">
        <f t="shared" si="96"/>
        <v>2016</v>
      </c>
      <c r="M136" s="2">
        <v>76652.02</v>
      </c>
      <c r="N136">
        <f t="shared" si="97"/>
        <v>0</v>
      </c>
      <c r="O136" s="2">
        <f t="shared" si="98"/>
        <v>76652.02</v>
      </c>
      <c r="P136">
        <f t="shared" si="99"/>
        <v>0</v>
      </c>
      <c r="Q136">
        <f t="shared" si="100"/>
        <v>76652.02</v>
      </c>
      <c r="R136" s="2" t="str">
        <f t="shared" si="102"/>
        <v>5125651 - GHENT UNIT 1Base</v>
      </c>
    </row>
    <row r="137" spans="2:18" x14ac:dyDescent="0.25">
      <c r="B137" s="1" t="s">
        <v>5</v>
      </c>
      <c r="C137" s="1" t="s">
        <v>55</v>
      </c>
      <c r="D137" s="1" t="s">
        <v>10</v>
      </c>
      <c r="E137" s="5" t="str">
        <f t="shared" si="101"/>
        <v>512</v>
      </c>
      <c r="F137" s="1" t="s">
        <v>56</v>
      </c>
      <c r="G137" s="1" t="s">
        <v>81</v>
      </c>
      <c r="J137">
        <v>201604</v>
      </c>
      <c r="K137" t="s">
        <v>96</v>
      </c>
      <c r="L137" t="str">
        <f t="shared" si="96"/>
        <v>2016</v>
      </c>
      <c r="M137" s="2">
        <v>6198.24</v>
      </c>
      <c r="N137">
        <f t="shared" si="97"/>
        <v>0</v>
      </c>
      <c r="O137" s="2">
        <f t="shared" si="98"/>
        <v>6198.24</v>
      </c>
      <c r="P137">
        <f t="shared" si="99"/>
        <v>0</v>
      </c>
      <c r="Q137">
        <f t="shared" si="100"/>
        <v>6198.24</v>
      </c>
      <c r="R137" s="2" t="str">
        <f t="shared" si="102"/>
        <v>5125651 - GHENT UNIT 1Base</v>
      </c>
    </row>
    <row r="138" spans="2:18" x14ac:dyDescent="0.25">
      <c r="B138" s="1" t="s">
        <v>5</v>
      </c>
      <c r="C138" s="1" t="s">
        <v>55</v>
      </c>
      <c r="D138" s="1" t="s">
        <v>10</v>
      </c>
      <c r="E138" s="5" t="str">
        <f t="shared" si="101"/>
        <v>512</v>
      </c>
      <c r="F138" s="1" t="s">
        <v>58</v>
      </c>
      <c r="G138" s="1" t="s">
        <v>81</v>
      </c>
      <c r="J138">
        <v>201605</v>
      </c>
      <c r="K138" t="s">
        <v>96</v>
      </c>
      <c r="L138" t="str">
        <f t="shared" ref="L138:L143" si="103">LEFT(J138,4)</f>
        <v>2016</v>
      </c>
      <c r="M138" s="2">
        <v>57913.1</v>
      </c>
      <c r="N138">
        <f t="shared" ref="N138:N143" si="104">IF(LEFT(F138,4)="0311",(M138*-0.25),IF(LEFT(F138,4)="0321",(M138*-0.25),0))</f>
        <v>0</v>
      </c>
      <c r="O138" s="2">
        <f t="shared" ref="O138:O143" si="105">+M138+N138</f>
        <v>57913.1</v>
      </c>
      <c r="P138">
        <f t="shared" ref="P138:P143" si="106">IF(G138="LGE",O138,0)+IF(G138="Joint",O138*H138,0)</f>
        <v>0</v>
      </c>
      <c r="Q138">
        <f t="shared" ref="Q138:Q143" si="107">IF(G138="KU",O138,0)+IF(G138="Joint",O138*I138,0)</f>
        <v>57913.1</v>
      </c>
      <c r="R138" s="2" t="str">
        <f t="shared" si="102"/>
        <v>5125653 - GHENT UNIT 3Base</v>
      </c>
    </row>
    <row r="139" spans="2:18" x14ac:dyDescent="0.25">
      <c r="B139" s="1" t="s">
        <v>5</v>
      </c>
      <c r="C139" s="1" t="s">
        <v>55</v>
      </c>
      <c r="D139" s="1" t="s">
        <v>10</v>
      </c>
      <c r="E139" s="5" t="str">
        <f t="shared" si="101"/>
        <v>512</v>
      </c>
      <c r="F139" s="1" t="s">
        <v>58</v>
      </c>
      <c r="G139" s="1" t="s">
        <v>81</v>
      </c>
      <c r="J139">
        <v>201606</v>
      </c>
      <c r="K139" t="s">
        <v>96</v>
      </c>
      <c r="L139" t="str">
        <f t="shared" si="103"/>
        <v>2016</v>
      </c>
      <c r="M139" s="2">
        <v>-35926.36</v>
      </c>
      <c r="N139">
        <f t="shared" si="104"/>
        <v>0</v>
      </c>
      <c r="O139" s="2">
        <f t="shared" si="105"/>
        <v>-35926.36</v>
      </c>
      <c r="P139">
        <f t="shared" si="106"/>
        <v>0</v>
      </c>
      <c r="Q139">
        <f t="shared" si="107"/>
        <v>-35926.36</v>
      </c>
      <c r="R139" s="2" t="str">
        <f t="shared" si="102"/>
        <v>5125653 - GHENT UNIT 3Base</v>
      </c>
    </row>
    <row r="140" spans="2:18" x14ac:dyDescent="0.25">
      <c r="B140" s="1" t="s">
        <v>5</v>
      </c>
      <c r="C140" s="1" t="s">
        <v>55</v>
      </c>
      <c r="D140" s="1" t="s">
        <v>10</v>
      </c>
      <c r="E140" s="5" t="str">
        <f t="shared" si="101"/>
        <v>512</v>
      </c>
      <c r="F140" s="1" t="s">
        <v>59</v>
      </c>
      <c r="G140" s="1" t="s">
        <v>81</v>
      </c>
      <c r="J140">
        <v>201603</v>
      </c>
      <c r="K140" t="s">
        <v>96</v>
      </c>
      <c r="L140" t="str">
        <f t="shared" si="103"/>
        <v>2016</v>
      </c>
      <c r="M140" s="2">
        <v>841.29</v>
      </c>
      <c r="N140">
        <f t="shared" si="104"/>
        <v>0</v>
      </c>
      <c r="O140" s="2">
        <f t="shared" si="105"/>
        <v>841.29</v>
      </c>
      <c r="P140">
        <f t="shared" si="106"/>
        <v>0</v>
      </c>
      <c r="Q140">
        <f t="shared" si="107"/>
        <v>841.29</v>
      </c>
      <c r="R140" s="2" t="str">
        <f t="shared" si="102"/>
        <v>5125654 - GHENT UNIT 4Base</v>
      </c>
    </row>
    <row r="141" spans="2:18" x14ac:dyDescent="0.25">
      <c r="B141" s="1" t="s">
        <v>5</v>
      </c>
      <c r="C141" s="1" t="s">
        <v>55</v>
      </c>
      <c r="D141" s="1" t="s">
        <v>10</v>
      </c>
      <c r="E141" s="5" t="str">
        <f t="shared" si="101"/>
        <v>512</v>
      </c>
      <c r="F141" s="1" t="s">
        <v>59</v>
      </c>
      <c r="G141" s="1" t="s">
        <v>81</v>
      </c>
      <c r="J141">
        <v>201604</v>
      </c>
      <c r="K141" t="s">
        <v>96</v>
      </c>
      <c r="L141" t="str">
        <f t="shared" si="103"/>
        <v>2016</v>
      </c>
      <c r="M141" s="2">
        <v>158756.12</v>
      </c>
      <c r="N141">
        <f t="shared" si="104"/>
        <v>0</v>
      </c>
      <c r="O141" s="2">
        <f t="shared" si="105"/>
        <v>158756.12</v>
      </c>
      <c r="P141">
        <f t="shared" si="106"/>
        <v>0</v>
      </c>
      <c r="Q141">
        <f t="shared" si="107"/>
        <v>158756.12</v>
      </c>
      <c r="R141" s="2" t="str">
        <f t="shared" si="102"/>
        <v>5125654 - GHENT UNIT 4Base</v>
      </c>
    </row>
    <row r="142" spans="2:18" x14ac:dyDescent="0.25">
      <c r="B142" s="1" t="s">
        <v>5</v>
      </c>
      <c r="C142" s="1" t="s">
        <v>55</v>
      </c>
      <c r="D142" s="1" t="s">
        <v>10</v>
      </c>
      <c r="E142" s="5" t="str">
        <f t="shared" si="101"/>
        <v>512</v>
      </c>
      <c r="F142" s="1" t="s">
        <v>59</v>
      </c>
      <c r="G142" s="1" t="s">
        <v>81</v>
      </c>
      <c r="J142">
        <v>201605</v>
      </c>
      <c r="K142" t="s">
        <v>96</v>
      </c>
      <c r="L142" t="str">
        <f t="shared" si="103"/>
        <v>2016</v>
      </c>
      <c r="M142" s="2">
        <v>19233.63</v>
      </c>
      <c r="N142">
        <f t="shared" si="104"/>
        <v>0</v>
      </c>
      <c r="O142" s="2">
        <f t="shared" si="105"/>
        <v>19233.63</v>
      </c>
      <c r="P142">
        <f t="shared" si="106"/>
        <v>0</v>
      </c>
      <c r="Q142">
        <f t="shared" si="107"/>
        <v>19233.63</v>
      </c>
      <c r="R142" s="2" t="str">
        <f t="shared" si="102"/>
        <v>5125654 - GHENT UNIT 4Base</v>
      </c>
    </row>
    <row r="143" spans="2:18" x14ac:dyDescent="0.25">
      <c r="B143" s="1" t="s">
        <v>5</v>
      </c>
      <c r="C143" s="1" t="s">
        <v>55</v>
      </c>
      <c r="D143" s="1" t="s">
        <v>10</v>
      </c>
      <c r="E143" s="5" t="str">
        <f t="shared" si="101"/>
        <v>512</v>
      </c>
      <c r="F143" s="1" t="s">
        <v>59</v>
      </c>
      <c r="G143" s="1" t="s">
        <v>81</v>
      </c>
      <c r="J143">
        <v>201606</v>
      </c>
      <c r="K143" t="s">
        <v>96</v>
      </c>
      <c r="L143" t="str">
        <f t="shared" si="103"/>
        <v>2016</v>
      </c>
      <c r="M143" s="2">
        <v>3341.36</v>
      </c>
      <c r="N143">
        <f t="shared" si="104"/>
        <v>0</v>
      </c>
      <c r="O143" s="2">
        <f t="shared" si="105"/>
        <v>3341.36</v>
      </c>
      <c r="P143">
        <f t="shared" si="106"/>
        <v>0</v>
      </c>
      <c r="Q143">
        <f t="shared" si="107"/>
        <v>3341.36</v>
      </c>
      <c r="R143" s="2" t="str">
        <f t="shared" si="102"/>
        <v>5125654 - GHENT UNIT 4Base</v>
      </c>
    </row>
    <row r="144" spans="2:18" x14ac:dyDescent="0.25">
      <c r="B144" s="1" t="s">
        <v>5</v>
      </c>
      <c r="C144" s="1" t="s">
        <v>55</v>
      </c>
      <c r="D144" s="1" t="s">
        <v>11</v>
      </c>
      <c r="E144" s="5" t="str">
        <f t="shared" si="101"/>
        <v>512</v>
      </c>
      <c r="F144" s="1" t="s">
        <v>56</v>
      </c>
      <c r="G144" s="1" t="s">
        <v>81</v>
      </c>
      <c r="J144">
        <v>201603</v>
      </c>
      <c r="K144" t="s">
        <v>96</v>
      </c>
      <c r="L144" t="str">
        <f t="shared" ref="L144:L147" si="108">LEFT(J144,4)</f>
        <v>2016</v>
      </c>
      <c r="M144" s="2">
        <v>1155553.51</v>
      </c>
      <c r="N144">
        <f t="shared" ref="N144:N147" si="109">IF(LEFT(F144,4)="0311",(M144*-0.25),IF(LEFT(F144,4)="0321",(M144*-0.25),0))</f>
        <v>0</v>
      </c>
      <c r="O144" s="2">
        <f t="shared" ref="O144:O147" si="110">+M144+N144</f>
        <v>1155553.51</v>
      </c>
      <c r="P144">
        <f t="shared" ref="P144:P147" si="111">IF(G144="LGE",O144,0)+IF(G144="Joint",O144*H144,0)</f>
        <v>0</v>
      </c>
      <c r="Q144">
        <f t="shared" ref="Q144:Q147" si="112">IF(G144="KU",O144,0)+IF(G144="Joint",O144*I144,0)</f>
        <v>1155553.51</v>
      </c>
      <c r="R144" s="2" t="str">
        <f t="shared" si="102"/>
        <v>5125651 - GHENT UNIT 1Base</v>
      </c>
    </row>
    <row r="145" spans="2:18" x14ac:dyDescent="0.25">
      <c r="B145" s="1" t="s">
        <v>5</v>
      </c>
      <c r="C145" s="1" t="s">
        <v>55</v>
      </c>
      <c r="D145" s="1" t="s">
        <v>11</v>
      </c>
      <c r="E145" s="5" t="str">
        <f t="shared" si="101"/>
        <v>512</v>
      </c>
      <c r="F145" s="1" t="s">
        <v>56</v>
      </c>
      <c r="G145" s="1" t="s">
        <v>81</v>
      </c>
      <c r="J145">
        <v>201604</v>
      </c>
      <c r="K145" t="s">
        <v>96</v>
      </c>
      <c r="L145" t="str">
        <f t="shared" si="108"/>
        <v>2016</v>
      </c>
      <c r="M145" s="2">
        <v>-195139.97</v>
      </c>
      <c r="N145">
        <f t="shared" si="109"/>
        <v>0</v>
      </c>
      <c r="O145" s="2">
        <f t="shared" si="110"/>
        <v>-195139.97</v>
      </c>
      <c r="P145">
        <f t="shared" si="111"/>
        <v>0</v>
      </c>
      <c r="Q145">
        <f t="shared" si="112"/>
        <v>-195139.97</v>
      </c>
      <c r="R145" s="2" t="str">
        <f t="shared" si="102"/>
        <v>5125651 - GHENT UNIT 1Base</v>
      </c>
    </row>
    <row r="146" spans="2:18" x14ac:dyDescent="0.25">
      <c r="B146" s="1" t="s">
        <v>5</v>
      </c>
      <c r="C146" s="1" t="s">
        <v>55</v>
      </c>
      <c r="D146" s="1" t="s">
        <v>11</v>
      </c>
      <c r="E146" s="5" t="str">
        <f t="shared" si="101"/>
        <v>512</v>
      </c>
      <c r="F146" s="1" t="s">
        <v>56</v>
      </c>
      <c r="G146" s="1" t="s">
        <v>81</v>
      </c>
      <c r="J146">
        <v>201605</v>
      </c>
      <c r="K146" t="s">
        <v>96</v>
      </c>
      <c r="L146" t="str">
        <f t="shared" si="108"/>
        <v>2016</v>
      </c>
      <c r="M146" s="2">
        <v>-25640.06</v>
      </c>
      <c r="N146">
        <f t="shared" si="109"/>
        <v>0</v>
      </c>
      <c r="O146" s="2">
        <f t="shared" si="110"/>
        <v>-25640.06</v>
      </c>
      <c r="P146">
        <f t="shared" si="111"/>
        <v>0</v>
      </c>
      <c r="Q146">
        <f t="shared" si="112"/>
        <v>-25640.06</v>
      </c>
      <c r="R146" s="2" t="str">
        <f t="shared" si="102"/>
        <v>5125651 - GHENT UNIT 1Base</v>
      </c>
    </row>
    <row r="147" spans="2:18" x14ac:dyDescent="0.25">
      <c r="B147" s="1" t="s">
        <v>5</v>
      </c>
      <c r="C147" s="1" t="s">
        <v>55</v>
      </c>
      <c r="D147" s="1" t="s">
        <v>11</v>
      </c>
      <c r="E147" s="5" t="str">
        <f t="shared" si="101"/>
        <v>512</v>
      </c>
      <c r="F147" s="1" t="s">
        <v>56</v>
      </c>
      <c r="G147" s="1" t="s">
        <v>81</v>
      </c>
      <c r="J147">
        <v>201606</v>
      </c>
      <c r="K147" t="s">
        <v>96</v>
      </c>
      <c r="L147" t="str">
        <f t="shared" si="108"/>
        <v>2016</v>
      </c>
      <c r="M147" s="2">
        <v>-30696.74</v>
      </c>
      <c r="N147">
        <f t="shared" si="109"/>
        <v>0</v>
      </c>
      <c r="O147" s="2">
        <f t="shared" si="110"/>
        <v>-30696.74</v>
      </c>
      <c r="P147">
        <f t="shared" si="111"/>
        <v>0</v>
      </c>
      <c r="Q147">
        <f t="shared" si="112"/>
        <v>-30696.74</v>
      </c>
      <c r="R147" s="2" t="str">
        <f t="shared" si="102"/>
        <v>5125651 - GHENT UNIT 1Base</v>
      </c>
    </row>
    <row r="148" spans="2:18" x14ac:dyDescent="0.25">
      <c r="B148" s="1" t="s">
        <v>5</v>
      </c>
      <c r="C148" s="1" t="s">
        <v>55</v>
      </c>
      <c r="D148" s="1" t="s">
        <v>11</v>
      </c>
      <c r="E148" s="5" t="str">
        <f t="shared" si="101"/>
        <v>512</v>
      </c>
      <c r="F148" s="1" t="s">
        <v>57</v>
      </c>
      <c r="G148" s="1" t="s">
        <v>81</v>
      </c>
      <c r="J148">
        <v>201607</v>
      </c>
      <c r="K148" t="s">
        <v>96</v>
      </c>
      <c r="L148" t="str">
        <f t="shared" ref="L148" si="113">LEFT(J148,4)</f>
        <v>2016</v>
      </c>
      <c r="M148" s="2">
        <v>212.41</v>
      </c>
      <c r="N148">
        <f t="shared" ref="N148" si="114">IF(LEFT(F148,4)="0311",(M148*-0.25),IF(LEFT(F148,4)="0321",(M148*-0.25),0))</f>
        <v>0</v>
      </c>
      <c r="O148" s="2">
        <f t="shared" ref="O148" si="115">+M148+N148</f>
        <v>212.41</v>
      </c>
      <c r="P148">
        <f t="shared" ref="P148" si="116">IF(G148="LGE",O148,0)+IF(G148="Joint",O148*H148,0)</f>
        <v>0</v>
      </c>
      <c r="Q148">
        <f t="shared" ref="Q148" si="117">IF(G148="KU",O148,0)+IF(G148="Joint",O148*I148,0)</f>
        <v>212.41</v>
      </c>
      <c r="R148" s="2" t="str">
        <f t="shared" si="102"/>
        <v>5125652 - GHENT UNIT 2Base</v>
      </c>
    </row>
    <row r="149" spans="2:18" x14ac:dyDescent="0.25">
      <c r="B149" s="1" t="s">
        <v>5</v>
      </c>
      <c r="C149" s="1" t="s">
        <v>55</v>
      </c>
      <c r="D149" s="1" t="s">
        <v>11</v>
      </c>
      <c r="E149" s="5" t="str">
        <f t="shared" si="101"/>
        <v>512</v>
      </c>
      <c r="F149" s="1" t="s">
        <v>58</v>
      </c>
      <c r="G149" s="1" t="s">
        <v>81</v>
      </c>
      <c r="J149">
        <v>201605</v>
      </c>
      <c r="K149" t="s">
        <v>96</v>
      </c>
      <c r="L149" t="str">
        <f t="shared" ref="L149:L157" si="118">LEFT(J149,4)</f>
        <v>2016</v>
      </c>
      <c r="M149" s="2">
        <v>642815.24</v>
      </c>
      <c r="N149">
        <f t="shared" ref="N149:N157" si="119">IF(LEFT(F149,4)="0311",(M149*-0.25),IF(LEFT(F149,4)="0321",(M149*-0.25),0))</f>
        <v>0</v>
      </c>
      <c r="O149" s="2">
        <f t="shared" ref="O149:O157" si="120">+M149+N149</f>
        <v>642815.24</v>
      </c>
      <c r="P149">
        <f t="shared" ref="P149:P157" si="121">IF(G149="LGE",O149,0)+IF(G149="Joint",O149*H149,0)</f>
        <v>0</v>
      </c>
      <c r="Q149">
        <f t="shared" ref="Q149:Q157" si="122">IF(G149="KU",O149,0)+IF(G149="Joint",O149*I149,0)</f>
        <v>642815.24</v>
      </c>
      <c r="R149" s="2" t="str">
        <f t="shared" si="102"/>
        <v>5125653 - GHENT UNIT 3Base</v>
      </c>
    </row>
    <row r="150" spans="2:18" x14ac:dyDescent="0.25">
      <c r="B150" s="1" t="s">
        <v>5</v>
      </c>
      <c r="C150" s="1" t="s">
        <v>55</v>
      </c>
      <c r="D150" s="1" t="s">
        <v>11</v>
      </c>
      <c r="E150" s="5" t="str">
        <f t="shared" si="101"/>
        <v>512</v>
      </c>
      <c r="F150" s="1" t="s">
        <v>58</v>
      </c>
      <c r="G150" s="1" t="s">
        <v>81</v>
      </c>
      <c r="J150">
        <v>201606</v>
      </c>
      <c r="K150" t="s">
        <v>96</v>
      </c>
      <c r="L150" t="str">
        <f t="shared" si="118"/>
        <v>2016</v>
      </c>
      <c r="M150" s="2">
        <v>-9251.86</v>
      </c>
      <c r="N150">
        <f t="shared" si="119"/>
        <v>0</v>
      </c>
      <c r="O150" s="2">
        <f t="shared" si="120"/>
        <v>-9251.86</v>
      </c>
      <c r="P150">
        <f t="shared" si="121"/>
        <v>0</v>
      </c>
      <c r="Q150">
        <f t="shared" si="122"/>
        <v>-9251.86</v>
      </c>
      <c r="R150" s="2" t="str">
        <f t="shared" si="102"/>
        <v>5125653 - GHENT UNIT 3Base</v>
      </c>
    </row>
    <row r="151" spans="2:18" x14ac:dyDescent="0.25">
      <c r="B151" s="1" t="s">
        <v>5</v>
      </c>
      <c r="C151" s="1" t="s">
        <v>55</v>
      </c>
      <c r="D151" s="1" t="s">
        <v>11</v>
      </c>
      <c r="E151" s="5" t="str">
        <f t="shared" si="101"/>
        <v>512</v>
      </c>
      <c r="F151" s="1" t="s">
        <v>58</v>
      </c>
      <c r="G151" s="1" t="s">
        <v>81</v>
      </c>
      <c r="J151">
        <v>201607</v>
      </c>
      <c r="K151" t="s">
        <v>96</v>
      </c>
      <c r="L151" t="str">
        <f t="shared" si="118"/>
        <v>2016</v>
      </c>
      <c r="M151" s="2">
        <v>8839.1299999999992</v>
      </c>
      <c r="N151">
        <f t="shared" si="119"/>
        <v>0</v>
      </c>
      <c r="O151" s="2">
        <f t="shared" si="120"/>
        <v>8839.1299999999992</v>
      </c>
      <c r="P151">
        <f t="shared" si="121"/>
        <v>0</v>
      </c>
      <c r="Q151">
        <f t="shared" si="122"/>
        <v>8839.1299999999992</v>
      </c>
      <c r="R151" s="2" t="str">
        <f t="shared" si="102"/>
        <v>5125653 - GHENT UNIT 3Base</v>
      </c>
    </row>
    <row r="152" spans="2:18" x14ac:dyDescent="0.25">
      <c r="B152" s="1" t="s">
        <v>5</v>
      </c>
      <c r="C152" s="1" t="s">
        <v>55</v>
      </c>
      <c r="D152" s="1" t="s">
        <v>11</v>
      </c>
      <c r="E152" s="5" t="str">
        <f t="shared" si="101"/>
        <v>512</v>
      </c>
      <c r="F152" s="1" t="s">
        <v>58</v>
      </c>
      <c r="G152" s="1" t="s">
        <v>81</v>
      </c>
      <c r="J152">
        <v>201608</v>
      </c>
      <c r="K152" t="s">
        <v>96</v>
      </c>
      <c r="L152" t="str">
        <f t="shared" si="118"/>
        <v>2016</v>
      </c>
      <c r="M152" s="2">
        <v>21133.83</v>
      </c>
      <c r="N152">
        <f t="shared" si="119"/>
        <v>0</v>
      </c>
      <c r="O152" s="2">
        <f t="shared" si="120"/>
        <v>21133.83</v>
      </c>
      <c r="P152">
        <f t="shared" si="121"/>
        <v>0</v>
      </c>
      <c r="Q152">
        <f t="shared" si="122"/>
        <v>21133.83</v>
      </c>
      <c r="R152" s="2" t="str">
        <f t="shared" si="102"/>
        <v>5125653 - GHENT UNIT 3Base</v>
      </c>
    </row>
    <row r="153" spans="2:18" x14ac:dyDescent="0.25">
      <c r="B153" s="1" t="s">
        <v>5</v>
      </c>
      <c r="C153" s="1" t="s">
        <v>55</v>
      </c>
      <c r="D153" s="1" t="s">
        <v>11</v>
      </c>
      <c r="E153" s="5" t="str">
        <f t="shared" si="101"/>
        <v>512</v>
      </c>
      <c r="F153" s="1" t="s">
        <v>59</v>
      </c>
      <c r="G153" s="1" t="s">
        <v>81</v>
      </c>
      <c r="J153">
        <v>201603</v>
      </c>
      <c r="K153" t="s">
        <v>96</v>
      </c>
      <c r="L153" t="str">
        <f t="shared" si="118"/>
        <v>2016</v>
      </c>
      <c r="M153" s="2">
        <v>241227.38</v>
      </c>
      <c r="N153">
        <f t="shared" si="119"/>
        <v>0</v>
      </c>
      <c r="O153" s="2">
        <f t="shared" si="120"/>
        <v>241227.38</v>
      </c>
      <c r="P153">
        <f t="shared" si="121"/>
        <v>0</v>
      </c>
      <c r="Q153">
        <f t="shared" si="122"/>
        <v>241227.38</v>
      </c>
      <c r="R153" s="2" t="str">
        <f t="shared" si="102"/>
        <v>5125654 - GHENT UNIT 4Base</v>
      </c>
    </row>
    <row r="154" spans="2:18" x14ac:dyDescent="0.25">
      <c r="B154" s="1" t="s">
        <v>5</v>
      </c>
      <c r="C154" s="1" t="s">
        <v>55</v>
      </c>
      <c r="D154" s="1" t="s">
        <v>11</v>
      </c>
      <c r="E154" s="5" t="str">
        <f t="shared" si="101"/>
        <v>512</v>
      </c>
      <c r="F154" s="1" t="s">
        <v>59</v>
      </c>
      <c r="G154" s="1" t="s">
        <v>81</v>
      </c>
      <c r="J154">
        <v>201604</v>
      </c>
      <c r="K154" t="s">
        <v>96</v>
      </c>
      <c r="L154" t="str">
        <f t="shared" si="118"/>
        <v>2016</v>
      </c>
      <c r="M154" s="2">
        <v>1621925.99</v>
      </c>
      <c r="N154">
        <f t="shared" si="119"/>
        <v>0</v>
      </c>
      <c r="O154" s="2">
        <f t="shared" si="120"/>
        <v>1621925.99</v>
      </c>
      <c r="P154">
        <f t="shared" si="121"/>
        <v>0</v>
      </c>
      <c r="Q154">
        <f t="shared" si="122"/>
        <v>1621925.99</v>
      </c>
      <c r="R154" s="2" t="str">
        <f t="shared" si="102"/>
        <v>5125654 - GHENT UNIT 4Base</v>
      </c>
    </row>
    <row r="155" spans="2:18" x14ac:dyDescent="0.25">
      <c r="B155" s="1" t="s">
        <v>5</v>
      </c>
      <c r="C155" s="1" t="s">
        <v>55</v>
      </c>
      <c r="D155" s="1" t="s">
        <v>11</v>
      </c>
      <c r="E155" s="5" t="str">
        <f t="shared" si="101"/>
        <v>512</v>
      </c>
      <c r="F155" s="1" t="s">
        <v>59</v>
      </c>
      <c r="G155" s="1" t="s">
        <v>81</v>
      </c>
      <c r="J155">
        <v>201605</v>
      </c>
      <c r="K155" t="s">
        <v>96</v>
      </c>
      <c r="L155" t="str">
        <f t="shared" si="118"/>
        <v>2016</v>
      </c>
      <c r="M155" s="2">
        <v>-91752.08</v>
      </c>
      <c r="N155">
        <f t="shared" si="119"/>
        <v>0</v>
      </c>
      <c r="O155" s="2">
        <f t="shared" si="120"/>
        <v>-91752.08</v>
      </c>
      <c r="P155">
        <f t="shared" si="121"/>
        <v>0</v>
      </c>
      <c r="Q155">
        <f t="shared" si="122"/>
        <v>-91752.08</v>
      </c>
      <c r="R155" s="2" t="str">
        <f t="shared" si="102"/>
        <v>5125654 - GHENT UNIT 4Base</v>
      </c>
    </row>
    <row r="156" spans="2:18" x14ac:dyDescent="0.25">
      <c r="B156" s="1" t="s">
        <v>5</v>
      </c>
      <c r="C156" s="1" t="s">
        <v>55</v>
      </c>
      <c r="D156" s="1" t="s">
        <v>11</v>
      </c>
      <c r="E156" s="5" t="str">
        <f t="shared" si="101"/>
        <v>512</v>
      </c>
      <c r="F156" s="1" t="s">
        <v>59</v>
      </c>
      <c r="G156" s="1" t="s">
        <v>81</v>
      </c>
      <c r="J156">
        <v>201606</v>
      </c>
      <c r="K156" t="s">
        <v>96</v>
      </c>
      <c r="L156" t="str">
        <f t="shared" si="118"/>
        <v>2016</v>
      </c>
      <c r="M156" s="2">
        <v>70027.42</v>
      </c>
      <c r="N156">
        <f t="shared" si="119"/>
        <v>0</v>
      </c>
      <c r="O156" s="2">
        <f t="shared" si="120"/>
        <v>70027.42</v>
      </c>
      <c r="P156">
        <f t="shared" si="121"/>
        <v>0</v>
      </c>
      <c r="Q156">
        <f t="shared" si="122"/>
        <v>70027.42</v>
      </c>
      <c r="R156" s="2" t="str">
        <f t="shared" si="102"/>
        <v>5125654 - GHENT UNIT 4Base</v>
      </c>
    </row>
    <row r="157" spans="2:18" x14ac:dyDescent="0.25">
      <c r="B157" s="1" t="s">
        <v>5</v>
      </c>
      <c r="C157" s="1" t="s">
        <v>55</v>
      </c>
      <c r="D157" s="1" t="s">
        <v>11</v>
      </c>
      <c r="E157" s="5" t="str">
        <f t="shared" si="101"/>
        <v>512</v>
      </c>
      <c r="F157" s="1" t="s">
        <v>59</v>
      </c>
      <c r="G157" s="1" t="s">
        <v>81</v>
      </c>
      <c r="J157">
        <v>201607</v>
      </c>
      <c r="K157" t="s">
        <v>96</v>
      </c>
      <c r="L157" t="str">
        <f t="shared" si="118"/>
        <v>2016</v>
      </c>
      <c r="M157" s="2">
        <v>19809.88</v>
      </c>
      <c r="N157">
        <f t="shared" si="119"/>
        <v>0</v>
      </c>
      <c r="O157" s="2">
        <f t="shared" si="120"/>
        <v>19809.88</v>
      </c>
      <c r="P157">
        <f t="shared" si="121"/>
        <v>0</v>
      </c>
      <c r="Q157">
        <f t="shared" si="122"/>
        <v>19809.88</v>
      </c>
      <c r="R157" s="2" t="str">
        <f t="shared" si="102"/>
        <v>5125654 - GHENT UNIT 4Base</v>
      </c>
    </row>
    <row r="158" spans="2:18" x14ac:dyDescent="0.25">
      <c r="B158" s="1" t="s">
        <v>5</v>
      </c>
      <c r="C158" s="1" t="s">
        <v>55</v>
      </c>
      <c r="D158" s="1" t="s">
        <v>22</v>
      </c>
      <c r="E158" s="5" t="str">
        <f t="shared" si="101"/>
        <v>512</v>
      </c>
      <c r="F158" s="1" t="s">
        <v>56</v>
      </c>
      <c r="G158" s="1" t="s">
        <v>81</v>
      </c>
      <c r="J158">
        <v>201603</v>
      </c>
      <c r="K158" t="s">
        <v>96</v>
      </c>
      <c r="L158" t="str">
        <f t="shared" ref="L158:L159" si="123">LEFT(J158,4)</f>
        <v>2016</v>
      </c>
      <c r="M158" s="2">
        <v>23025.98</v>
      </c>
      <c r="N158">
        <f t="shared" ref="N158:N159" si="124">IF(LEFT(F158,4)="0311",(M158*-0.25),IF(LEFT(F158,4)="0321",(M158*-0.25),0))</f>
        <v>0</v>
      </c>
      <c r="O158" s="2">
        <f t="shared" ref="O158:O159" si="125">+M158+N158</f>
        <v>23025.98</v>
      </c>
      <c r="P158">
        <f t="shared" ref="P158:P159" si="126">IF(G158="LGE",O158,0)+IF(G158="Joint",O158*H158,0)</f>
        <v>0</v>
      </c>
      <c r="Q158">
        <f t="shared" ref="Q158:Q159" si="127">IF(G158="KU",O158,0)+IF(G158="Joint",O158*I158,0)</f>
        <v>23025.98</v>
      </c>
      <c r="R158" s="2" t="str">
        <f t="shared" si="102"/>
        <v>5125651 - GHENT UNIT 1Base</v>
      </c>
    </row>
    <row r="159" spans="2:18" x14ac:dyDescent="0.25">
      <c r="B159" s="1" t="s">
        <v>5</v>
      </c>
      <c r="C159" s="1" t="s">
        <v>55</v>
      </c>
      <c r="D159" s="1" t="s">
        <v>22</v>
      </c>
      <c r="E159" s="5" t="str">
        <f t="shared" si="101"/>
        <v>512</v>
      </c>
      <c r="F159" s="1" t="s">
        <v>56</v>
      </c>
      <c r="G159" s="1" t="s">
        <v>81</v>
      </c>
      <c r="J159">
        <v>201604</v>
      </c>
      <c r="K159" t="s">
        <v>96</v>
      </c>
      <c r="L159" t="str">
        <f t="shared" si="123"/>
        <v>2016</v>
      </c>
      <c r="M159" s="2">
        <v>-151.29</v>
      </c>
      <c r="N159">
        <f t="shared" si="124"/>
        <v>0</v>
      </c>
      <c r="O159" s="2">
        <f t="shared" si="125"/>
        <v>-151.29</v>
      </c>
      <c r="P159">
        <f t="shared" si="126"/>
        <v>0</v>
      </c>
      <c r="Q159">
        <f t="shared" si="127"/>
        <v>-151.29</v>
      </c>
      <c r="R159" s="2" t="str">
        <f t="shared" si="102"/>
        <v>5125651 - GHENT UNIT 1Base</v>
      </c>
    </row>
    <row r="160" spans="2:18" x14ac:dyDescent="0.25">
      <c r="B160" s="1" t="s">
        <v>5</v>
      </c>
      <c r="C160" s="1" t="s">
        <v>55</v>
      </c>
      <c r="D160" s="1" t="s">
        <v>22</v>
      </c>
      <c r="E160" s="5" t="str">
        <f t="shared" si="101"/>
        <v>512</v>
      </c>
      <c r="F160" s="1" t="s">
        <v>58</v>
      </c>
      <c r="G160" s="1" t="s">
        <v>81</v>
      </c>
      <c r="J160">
        <v>201605</v>
      </c>
      <c r="K160" t="s">
        <v>96</v>
      </c>
      <c r="L160" t="str">
        <f t="shared" ref="L160:L168" si="128">LEFT(J160,4)</f>
        <v>2016</v>
      </c>
      <c r="M160" s="2">
        <v>4112.01</v>
      </c>
      <c r="N160">
        <f t="shared" ref="N160:N168" si="129">IF(LEFT(F160,4)="0311",(M160*-0.25),IF(LEFT(F160,4)="0321",(M160*-0.25),0))</f>
        <v>0</v>
      </c>
      <c r="O160" s="2">
        <f t="shared" ref="O160:O168" si="130">+M160+N160</f>
        <v>4112.01</v>
      </c>
      <c r="P160">
        <f t="shared" ref="P160:P168" si="131">IF(G160="LGE",O160,0)+IF(G160="Joint",O160*H160,0)</f>
        <v>0</v>
      </c>
      <c r="Q160">
        <f t="shared" ref="Q160:Q168" si="132">IF(G160="KU",O160,0)+IF(G160="Joint",O160*I160,0)</f>
        <v>4112.01</v>
      </c>
      <c r="R160" s="2" t="str">
        <f t="shared" si="102"/>
        <v>5125653 - GHENT UNIT 3Base</v>
      </c>
    </row>
    <row r="161" spans="2:18" x14ac:dyDescent="0.25">
      <c r="B161" s="1" t="s">
        <v>5</v>
      </c>
      <c r="C161" s="1" t="s">
        <v>55</v>
      </c>
      <c r="D161" s="1" t="s">
        <v>22</v>
      </c>
      <c r="E161" s="5" t="str">
        <f t="shared" si="101"/>
        <v>512</v>
      </c>
      <c r="F161" s="1" t="s">
        <v>58</v>
      </c>
      <c r="G161" s="1" t="s">
        <v>81</v>
      </c>
      <c r="J161">
        <v>201606</v>
      </c>
      <c r="K161" t="s">
        <v>96</v>
      </c>
      <c r="L161" t="str">
        <f t="shared" si="128"/>
        <v>2016</v>
      </c>
      <c r="M161" s="2">
        <v>46591.15</v>
      </c>
      <c r="N161">
        <f t="shared" si="129"/>
        <v>0</v>
      </c>
      <c r="O161" s="2">
        <f t="shared" si="130"/>
        <v>46591.15</v>
      </c>
      <c r="P161">
        <f t="shared" si="131"/>
        <v>0</v>
      </c>
      <c r="Q161">
        <f t="shared" si="132"/>
        <v>46591.15</v>
      </c>
      <c r="R161" s="2" t="str">
        <f t="shared" si="102"/>
        <v>5125653 - GHENT UNIT 3Base</v>
      </c>
    </row>
    <row r="162" spans="2:18" x14ac:dyDescent="0.25">
      <c r="B162" s="1" t="s">
        <v>5</v>
      </c>
      <c r="C162" s="1" t="s">
        <v>55</v>
      </c>
      <c r="D162" s="1" t="s">
        <v>22</v>
      </c>
      <c r="E162" s="5" t="str">
        <f t="shared" si="101"/>
        <v>512</v>
      </c>
      <c r="F162" s="1" t="s">
        <v>58</v>
      </c>
      <c r="G162" s="1" t="s">
        <v>81</v>
      </c>
      <c r="J162">
        <v>201608</v>
      </c>
      <c r="K162" t="s">
        <v>96</v>
      </c>
      <c r="L162" t="str">
        <f t="shared" si="128"/>
        <v>2016</v>
      </c>
      <c r="M162" s="2">
        <v>880.63</v>
      </c>
      <c r="N162">
        <f t="shared" si="129"/>
        <v>0</v>
      </c>
      <c r="O162" s="2">
        <f t="shared" si="130"/>
        <v>880.63</v>
      </c>
      <c r="P162">
        <f t="shared" si="131"/>
        <v>0</v>
      </c>
      <c r="Q162">
        <f t="shared" si="132"/>
        <v>880.63</v>
      </c>
      <c r="R162" s="2" t="str">
        <f t="shared" si="102"/>
        <v>5125653 - GHENT UNIT 3Base</v>
      </c>
    </row>
    <row r="163" spans="2:18" x14ac:dyDescent="0.25">
      <c r="B163" s="1" t="s">
        <v>5</v>
      </c>
      <c r="C163" s="1" t="s">
        <v>55</v>
      </c>
      <c r="D163" s="1" t="s">
        <v>22</v>
      </c>
      <c r="E163" s="5" t="str">
        <f t="shared" si="101"/>
        <v>512</v>
      </c>
      <c r="F163" s="1" t="s">
        <v>59</v>
      </c>
      <c r="G163" s="1" t="s">
        <v>81</v>
      </c>
      <c r="J163">
        <v>201603</v>
      </c>
      <c r="K163" t="s">
        <v>96</v>
      </c>
      <c r="L163" t="str">
        <f t="shared" si="128"/>
        <v>2016</v>
      </c>
      <c r="M163" s="2">
        <v>371.35</v>
      </c>
      <c r="N163">
        <f t="shared" si="129"/>
        <v>0</v>
      </c>
      <c r="O163" s="2">
        <f t="shared" si="130"/>
        <v>371.35</v>
      </c>
      <c r="P163">
        <f t="shared" si="131"/>
        <v>0</v>
      </c>
      <c r="Q163">
        <f t="shared" si="132"/>
        <v>371.35</v>
      </c>
      <c r="R163" s="2" t="str">
        <f t="shared" si="102"/>
        <v>5125654 - GHENT UNIT 4Base</v>
      </c>
    </row>
    <row r="164" spans="2:18" x14ac:dyDescent="0.25">
      <c r="B164" s="1" t="s">
        <v>5</v>
      </c>
      <c r="C164" s="1" t="s">
        <v>55</v>
      </c>
      <c r="D164" s="1" t="s">
        <v>22</v>
      </c>
      <c r="E164" s="5" t="str">
        <f t="shared" si="101"/>
        <v>512</v>
      </c>
      <c r="F164" s="1" t="s">
        <v>59</v>
      </c>
      <c r="G164" s="1" t="s">
        <v>81</v>
      </c>
      <c r="J164">
        <v>201604</v>
      </c>
      <c r="K164" t="s">
        <v>96</v>
      </c>
      <c r="L164" t="str">
        <f t="shared" si="128"/>
        <v>2016</v>
      </c>
      <c r="M164" s="2">
        <v>85869.26</v>
      </c>
      <c r="N164">
        <f t="shared" si="129"/>
        <v>0</v>
      </c>
      <c r="O164" s="2">
        <f t="shared" si="130"/>
        <v>85869.26</v>
      </c>
      <c r="P164">
        <f t="shared" si="131"/>
        <v>0</v>
      </c>
      <c r="Q164">
        <f t="shared" si="132"/>
        <v>85869.26</v>
      </c>
      <c r="R164" s="2" t="str">
        <f t="shared" si="102"/>
        <v>5125654 - GHENT UNIT 4Base</v>
      </c>
    </row>
    <row r="165" spans="2:18" x14ac:dyDescent="0.25">
      <c r="B165" s="1" t="s">
        <v>5</v>
      </c>
      <c r="C165" s="1" t="s">
        <v>55</v>
      </c>
      <c r="D165" s="1" t="s">
        <v>22</v>
      </c>
      <c r="E165" s="5" t="str">
        <f t="shared" si="101"/>
        <v>512</v>
      </c>
      <c r="F165" s="1" t="s">
        <v>59</v>
      </c>
      <c r="G165" s="1" t="s">
        <v>81</v>
      </c>
      <c r="J165">
        <v>201605</v>
      </c>
      <c r="K165" t="s">
        <v>96</v>
      </c>
      <c r="L165" t="str">
        <f t="shared" si="128"/>
        <v>2016</v>
      </c>
      <c r="M165" s="2">
        <v>-116.78</v>
      </c>
      <c r="N165">
        <f t="shared" si="129"/>
        <v>0</v>
      </c>
      <c r="O165" s="2">
        <f t="shared" si="130"/>
        <v>-116.78</v>
      </c>
      <c r="P165">
        <f t="shared" si="131"/>
        <v>0</v>
      </c>
      <c r="Q165">
        <f t="shared" si="132"/>
        <v>-116.78</v>
      </c>
      <c r="R165" s="2" t="str">
        <f t="shared" si="102"/>
        <v>5125654 - GHENT UNIT 4Base</v>
      </c>
    </row>
    <row r="166" spans="2:18" x14ac:dyDescent="0.25">
      <c r="B166" s="1" t="s">
        <v>5</v>
      </c>
      <c r="C166" s="1" t="s">
        <v>55</v>
      </c>
      <c r="D166" s="1" t="s">
        <v>63</v>
      </c>
      <c r="E166" s="5" t="str">
        <f t="shared" si="101"/>
        <v>512</v>
      </c>
      <c r="F166" s="1" t="s">
        <v>58</v>
      </c>
      <c r="G166" s="1" t="s">
        <v>81</v>
      </c>
      <c r="J166">
        <v>201605</v>
      </c>
      <c r="K166" t="s">
        <v>96</v>
      </c>
      <c r="L166" t="str">
        <f t="shared" si="128"/>
        <v>2016</v>
      </c>
      <c r="M166" s="2">
        <v>558.85</v>
      </c>
      <c r="N166">
        <f t="shared" si="129"/>
        <v>0</v>
      </c>
      <c r="O166" s="2">
        <f t="shared" si="130"/>
        <v>558.85</v>
      </c>
      <c r="P166">
        <f t="shared" si="131"/>
        <v>0</v>
      </c>
      <c r="Q166">
        <f t="shared" si="132"/>
        <v>558.85</v>
      </c>
      <c r="R166" s="2" t="str">
        <f t="shared" si="102"/>
        <v>5125653 - GHENT UNIT 3Base</v>
      </c>
    </row>
    <row r="167" spans="2:18" x14ac:dyDescent="0.25">
      <c r="B167" s="1" t="s">
        <v>5</v>
      </c>
      <c r="C167" s="1" t="s">
        <v>55</v>
      </c>
      <c r="D167" s="1" t="s">
        <v>23</v>
      </c>
      <c r="E167" s="5" t="str">
        <f t="shared" si="101"/>
        <v>512</v>
      </c>
      <c r="F167" s="1" t="s">
        <v>59</v>
      </c>
      <c r="G167" s="1" t="s">
        <v>81</v>
      </c>
      <c r="J167">
        <v>201604</v>
      </c>
      <c r="K167" t="s">
        <v>96</v>
      </c>
      <c r="L167" t="str">
        <f t="shared" si="128"/>
        <v>2016</v>
      </c>
      <c r="M167" s="2">
        <v>8864.83</v>
      </c>
      <c r="N167">
        <f t="shared" si="129"/>
        <v>0</v>
      </c>
      <c r="O167" s="2">
        <f t="shared" si="130"/>
        <v>8864.83</v>
      </c>
      <c r="P167">
        <f t="shared" si="131"/>
        <v>0</v>
      </c>
      <c r="Q167">
        <f t="shared" si="132"/>
        <v>8864.83</v>
      </c>
      <c r="R167" s="2" t="str">
        <f t="shared" si="102"/>
        <v>5125654 - GHENT UNIT 4Base</v>
      </c>
    </row>
    <row r="168" spans="2:18" x14ac:dyDescent="0.25">
      <c r="B168" s="1" t="s">
        <v>5</v>
      </c>
      <c r="C168" s="1" t="s">
        <v>55</v>
      </c>
      <c r="D168" s="1" t="s">
        <v>24</v>
      </c>
      <c r="E168" s="5" t="str">
        <f t="shared" si="101"/>
        <v>512</v>
      </c>
      <c r="F168" s="1" t="s">
        <v>58</v>
      </c>
      <c r="G168" s="1" t="s">
        <v>81</v>
      </c>
      <c r="J168">
        <v>201605</v>
      </c>
      <c r="K168" t="s">
        <v>96</v>
      </c>
      <c r="L168" t="str">
        <f t="shared" si="128"/>
        <v>2016</v>
      </c>
      <c r="M168" s="2">
        <v>3633.33</v>
      </c>
      <c r="N168">
        <f t="shared" si="129"/>
        <v>0</v>
      </c>
      <c r="O168" s="2">
        <f t="shared" si="130"/>
        <v>3633.33</v>
      </c>
      <c r="P168">
        <f t="shared" si="131"/>
        <v>0</v>
      </c>
      <c r="Q168">
        <f t="shared" si="132"/>
        <v>3633.33</v>
      </c>
      <c r="R168" s="2" t="str">
        <f t="shared" si="102"/>
        <v>5125653 - GHENT UNIT 3Base</v>
      </c>
    </row>
    <row r="169" spans="2:18" x14ac:dyDescent="0.25">
      <c r="B169" s="1" t="s">
        <v>5</v>
      </c>
      <c r="C169" s="1" t="s">
        <v>55</v>
      </c>
      <c r="D169" s="1" t="s">
        <v>12</v>
      </c>
      <c r="E169" s="5" t="str">
        <f t="shared" si="101"/>
        <v>513</v>
      </c>
      <c r="F169" s="1" t="s">
        <v>56</v>
      </c>
      <c r="G169" s="1" t="s">
        <v>81</v>
      </c>
      <c r="J169">
        <v>201603</v>
      </c>
      <c r="K169" t="s">
        <v>96</v>
      </c>
      <c r="L169" t="str">
        <f t="shared" ref="L169:L174" si="133">LEFT(J169,4)</f>
        <v>2016</v>
      </c>
      <c r="M169" s="2">
        <v>491940.44</v>
      </c>
      <c r="N169">
        <f t="shared" ref="N169:N174" si="134">IF(LEFT(F169,4)="0311",(M169*-0.25),IF(LEFT(F169,4)="0321",(M169*-0.25),0))</f>
        <v>0</v>
      </c>
      <c r="O169" s="2">
        <f t="shared" ref="O169:O174" si="135">+M169+N169</f>
        <v>491940.44</v>
      </c>
      <c r="P169">
        <f t="shared" ref="P169:P174" si="136">IF(G169="LGE",O169,0)+IF(G169="Joint",O169*H169,0)</f>
        <v>0</v>
      </c>
      <c r="Q169">
        <f t="shared" ref="Q169:Q174" si="137">IF(G169="KU",O169,0)+IF(G169="Joint",O169*I169,0)</f>
        <v>491940.44</v>
      </c>
      <c r="R169" s="2" t="str">
        <f t="shared" si="102"/>
        <v>5135651 - GHENT UNIT 1Base</v>
      </c>
    </row>
    <row r="170" spans="2:18" x14ac:dyDescent="0.25">
      <c r="B170" s="1" t="s">
        <v>5</v>
      </c>
      <c r="C170" s="1" t="s">
        <v>55</v>
      </c>
      <c r="D170" s="1" t="s">
        <v>12</v>
      </c>
      <c r="E170" s="5" t="str">
        <f t="shared" si="101"/>
        <v>513</v>
      </c>
      <c r="F170" s="1" t="s">
        <v>56</v>
      </c>
      <c r="G170" s="1" t="s">
        <v>81</v>
      </c>
      <c r="J170">
        <v>201604</v>
      </c>
      <c r="K170" t="s">
        <v>96</v>
      </c>
      <c r="L170" t="str">
        <f t="shared" si="133"/>
        <v>2016</v>
      </c>
      <c r="M170" s="2">
        <v>56143.37</v>
      </c>
      <c r="N170">
        <f t="shared" si="134"/>
        <v>0</v>
      </c>
      <c r="O170" s="2">
        <f t="shared" si="135"/>
        <v>56143.37</v>
      </c>
      <c r="P170">
        <f t="shared" si="136"/>
        <v>0</v>
      </c>
      <c r="Q170">
        <f t="shared" si="137"/>
        <v>56143.37</v>
      </c>
      <c r="R170" s="2" t="str">
        <f t="shared" si="102"/>
        <v>5135651 - GHENT UNIT 1Base</v>
      </c>
    </row>
    <row r="171" spans="2:18" x14ac:dyDescent="0.25">
      <c r="B171" s="1" t="s">
        <v>5</v>
      </c>
      <c r="C171" s="1" t="s">
        <v>55</v>
      </c>
      <c r="D171" s="1" t="s">
        <v>12</v>
      </c>
      <c r="E171" s="5" t="str">
        <f t="shared" si="101"/>
        <v>513</v>
      </c>
      <c r="F171" s="1" t="s">
        <v>56</v>
      </c>
      <c r="G171" s="1" t="s">
        <v>81</v>
      </c>
      <c r="J171">
        <v>201605</v>
      </c>
      <c r="K171" t="s">
        <v>96</v>
      </c>
      <c r="L171" t="str">
        <f t="shared" si="133"/>
        <v>2016</v>
      </c>
      <c r="M171" s="2">
        <v>-15573.24</v>
      </c>
      <c r="N171">
        <f t="shared" si="134"/>
        <v>0</v>
      </c>
      <c r="O171" s="2">
        <f t="shared" si="135"/>
        <v>-15573.24</v>
      </c>
      <c r="P171">
        <f t="shared" si="136"/>
        <v>0</v>
      </c>
      <c r="Q171">
        <f t="shared" si="137"/>
        <v>-15573.24</v>
      </c>
      <c r="R171" s="2" t="str">
        <f t="shared" si="102"/>
        <v>5135651 - GHENT UNIT 1Base</v>
      </c>
    </row>
    <row r="172" spans="2:18" x14ac:dyDescent="0.25">
      <c r="B172" s="1" t="s">
        <v>5</v>
      </c>
      <c r="C172" s="1" t="s">
        <v>55</v>
      </c>
      <c r="D172" s="1" t="s">
        <v>12</v>
      </c>
      <c r="E172" s="5" t="str">
        <f t="shared" si="101"/>
        <v>513</v>
      </c>
      <c r="F172" s="1" t="s">
        <v>57</v>
      </c>
      <c r="G172" s="1" t="s">
        <v>81</v>
      </c>
      <c r="J172">
        <v>201603</v>
      </c>
      <c r="K172" t="s">
        <v>96</v>
      </c>
      <c r="L172" t="str">
        <f t="shared" si="133"/>
        <v>2016</v>
      </c>
      <c r="M172" s="2">
        <v>185.4</v>
      </c>
      <c r="N172">
        <f t="shared" si="134"/>
        <v>0</v>
      </c>
      <c r="O172" s="2">
        <f t="shared" si="135"/>
        <v>185.4</v>
      </c>
      <c r="P172">
        <f t="shared" si="136"/>
        <v>0</v>
      </c>
      <c r="Q172">
        <f t="shared" si="137"/>
        <v>185.4</v>
      </c>
      <c r="R172" s="2" t="str">
        <f t="shared" si="102"/>
        <v>5135652 - GHENT UNIT 2Base</v>
      </c>
    </row>
    <row r="173" spans="2:18" x14ac:dyDescent="0.25">
      <c r="B173" s="1" t="s">
        <v>5</v>
      </c>
      <c r="C173" s="1" t="s">
        <v>55</v>
      </c>
      <c r="D173" s="1" t="s">
        <v>12</v>
      </c>
      <c r="E173" s="5" t="str">
        <f t="shared" si="101"/>
        <v>513</v>
      </c>
      <c r="F173" s="1" t="s">
        <v>57</v>
      </c>
      <c r="G173" s="1" t="s">
        <v>81</v>
      </c>
      <c r="J173">
        <v>201607</v>
      </c>
      <c r="K173" t="s">
        <v>96</v>
      </c>
      <c r="L173" t="str">
        <f t="shared" si="133"/>
        <v>2016</v>
      </c>
      <c r="M173" s="2">
        <v>29756</v>
      </c>
      <c r="N173">
        <f t="shared" si="134"/>
        <v>0</v>
      </c>
      <c r="O173" s="2">
        <f t="shared" si="135"/>
        <v>29756</v>
      </c>
      <c r="P173">
        <f t="shared" si="136"/>
        <v>0</v>
      </c>
      <c r="Q173">
        <f t="shared" si="137"/>
        <v>29756</v>
      </c>
      <c r="R173" s="2" t="str">
        <f t="shared" si="102"/>
        <v>5135652 - GHENT UNIT 2Base</v>
      </c>
    </row>
    <row r="174" spans="2:18" x14ac:dyDescent="0.25">
      <c r="B174" s="1" t="s">
        <v>5</v>
      </c>
      <c r="C174" s="1" t="s">
        <v>55</v>
      </c>
      <c r="D174" s="1" t="s">
        <v>12</v>
      </c>
      <c r="E174" s="5" t="str">
        <f t="shared" si="101"/>
        <v>513</v>
      </c>
      <c r="F174" s="1" t="s">
        <v>57</v>
      </c>
      <c r="G174" s="1" t="s">
        <v>81</v>
      </c>
      <c r="J174">
        <v>201608</v>
      </c>
      <c r="K174" t="s">
        <v>96</v>
      </c>
      <c r="L174" t="str">
        <f t="shared" si="133"/>
        <v>2016</v>
      </c>
      <c r="M174" s="2">
        <v>6978.9</v>
      </c>
      <c r="N174">
        <f t="shared" si="134"/>
        <v>0</v>
      </c>
      <c r="O174" s="2">
        <f t="shared" si="135"/>
        <v>6978.9</v>
      </c>
      <c r="P174">
        <f t="shared" si="136"/>
        <v>0</v>
      </c>
      <c r="Q174">
        <f t="shared" si="137"/>
        <v>6978.9</v>
      </c>
      <c r="R174" s="2" t="str">
        <f t="shared" si="102"/>
        <v>5135652 - GHENT UNIT 2Base</v>
      </c>
    </row>
    <row r="175" spans="2:18" x14ac:dyDescent="0.25">
      <c r="B175" s="1" t="s">
        <v>5</v>
      </c>
      <c r="C175" s="1" t="s">
        <v>55</v>
      </c>
      <c r="D175" s="1" t="s">
        <v>12</v>
      </c>
      <c r="E175" s="5" t="str">
        <f t="shared" si="101"/>
        <v>513</v>
      </c>
      <c r="F175" s="1" t="s">
        <v>58</v>
      </c>
      <c r="G175" s="1" t="s">
        <v>81</v>
      </c>
      <c r="J175">
        <v>201605</v>
      </c>
      <c r="K175" t="s">
        <v>96</v>
      </c>
      <c r="L175" t="str">
        <f t="shared" ref="L175:L185" si="138">LEFT(J175,4)</f>
        <v>2016</v>
      </c>
      <c r="M175" s="2">
        <v>100632.56</v>
      </c>
      <c r="N175">
        <f t="shared" ref="N175:N185" si="139">IF(LEFT(F175,4)="0311",(M175*-0.25),IF(LEFT(F175,4)="0321",(M175*-0.25),0))</f>
        <v>0</v>
      </c>
      <c r="O175" s="2">
        <f t="shared" ref="O175:O185" si="140">+M175+N175</f>
        <v>100632.56</v>
      </c>
      <c r="P175">
        <f t="shared" ref="P175:P185" si="141">IF(G175="LGE",O175,0)+IF(G175="Joint",O175*H175,0)</f>
        <v>0</v>
      </c>
      <c r="Q175">
        <f t="shared" ref="Q175:Q185" si="142">IF(G175="KU",O175,0)+IF(G175="Joint",O175*I175,0)</f>
        <v>100632.56</v>
      </c>
      <c r="R175" s="2" t="str">
        <f t="shared" si="102"/>
        <v>5135653 - GHENT UNIT 3Base</v>
      </c>
    </row>
    <row r="176" spans="2:18" x14ac:dyDescent="0.25">
      <c r="B176" s="1" t="s">
        <v>5</v>
      </c>
      <c r="C176" s="1" t="s">
        <v>55</v>
      </c>
      <c r="D176" s="1" t="s">
        <v>12</v>
      </c>
      <c r="E176" s="5" t="str">
        <f t="shared" si="101"/>
        <v>513</v>
      </c>
      <c r="F176" s="1" t="s">
        <v>58</v>
      </c>
      <c r="G176" s="1" t="s">
        <v>81</v>
      </c>
      <c r="J176">
        <v>201606</v>
      </c>
      <c r="K176" t="s">
        <v>96</v>
      </c>
      <c r="L176" t="str">
        <f t="shared" si="138"/>
        <v>2016</v>
      </c>
      <c r="M176" s="2">
        <v>47445.54</v>
      </c>
      <c r="N176">
        <f t="shared" si="139"/>
        <v>0</v>
      </c>
      <c r="O176" s="2">
        <f t="shared" si="140"/>
        <v>47445.54</v>
      </c>
      <c r="P176">
        <f t="shared" si="141"/>
        <v>0</v>
      </c>
      <c r="Q176">
        <f t="shared" si="142"/>
        <v>47445.54</v>
      </c>
      <c r="R176" s="2" t="str">
        <f t="shared" si="102"/>
        <v>5135653 - GHENT UNIT 3Base</v>
      </c>
    </row>
    <row r="177" spans="2:18" x14ac:dyDescent="0.25">
      <c r="B177" s="1" t="s">
        <v>5</v>
      </c>
      <c r="C177" s="1" t="s">
        <v>55</v>
      </c>
      <c r="D177" s="1" t="s">
        <v>12</v>
      </c>
      <c r="E177" s="5" t="str">
        <f t="shared" si="101"/>
        <v>513</v>
      </c>
      <c r="F177" s="1" t="s">
        <v>58</v>
      </c>
      <c r="G177" s="1" t="s">
        <v>81</v>
      </c>
      <c r="J177">
        <v>201607</v>
      </c>
      <c r="K177" t="s">
        <v>96</v>
      </c>
      <c r="L177" t="str">
        <f t="shared" si="138"/>
        <v>2016</v>
      </c>
      <c r="M177" s="2">
        <v>636.59</v>
      </c>
      <c r="N177">
        <f t="shared" si="139"/>
        <v>0</v>
      </c>
      <c r="O177" s="2">
        <f t="shared" si="140"/>
        <v>636.59</v>
      </c>
      <c r="P177">
        <f t="shared" si="141"/>
        <v>0</v>
      </c>
      <c r="Q177">
        <f t="shared" si="142"/>
        <v>636.59</v>
      </c>
      <c r="R177" s="2" t="str">
        <f t="shared" si="102"/>
        <v>5135653 - GHENT UNIT 3Base</v>
      </c>
    </row>
    <row r="178" spans="2:18" x14ac:dyDescent="0.25">
      <c r="B178" s="1" t="s">
        <v>5</v>
      </c>
      <c r="C178" s="1" t="s">
        <v>55</v>
      </c>
      <c r="D178" s="1" t="s">
        <v>12</v>
      </c>
      <c r="E178" s="5" t="str">
        <f t="shared" si="101"/>
        <v>513</v>
      </c>
      <c r="F178" s="1" t="s">
        <v>58</v>
      </c>
      <c r="G178" s="1" t="s">
        <v>81</v>
      </c>
      <c r="J178">
        <v>201608</v>
      </c>
      <c r="K178" t="s">
        <v>96</v>
      </c>
      <c r="L178" t="str">
        <f t="shared" si="138"/>
        <v>2016</v>
      </c>
      <c r="M178" s="2">
        <v>2933.76</v>
      </c>
      <c r="N178">
        <f t="shared" si="139"/>
        <v>0</v>
      </c>
      <c r="O178" s="2">
        <f t="shared" si="140"/>
        <v>2933.76</v>
      </c>
      <c r="P178">
        <f t="shared" si="141"/>
        <v>0</v>
      </c>
      <c r="Q178">
        <f t="shared" si="142"/>
        <v>2933.76</v>
      </c>
      <c r="R178" s="2" t="str">
        <f t="shared" si="102"/>
        <v>5135653 - GHENT UNIT 3Base</v>
      </c>
    </row>
    <row r="179" spans="2:18" x14ac:dyDescent="0.25">
      <c r="B179" s="1" t="s">
        <v>5</v>
      </c>
      <c r="C179" s="1" t="s">
        <v>55</v>
      </c>
      <c r="D179" s="1" t="s">
        <v>12</v>
      </c>
      <c r="E179" s="5" t="str">
        <f t="shared" si="101"/>
        <v>513</v>
      </c>
      <c r="F179" s="1" t="s">
        <v>59</v>
      </c>
      <c r="G179" s="1" t="s">
        <v>81</v>
      </c>
      <c r="J179">
        <v>201603</v>
      </c>
      <c r="K179" t="s">
        <v>96</v>
      </c>
      <c r="L179" t="str">
        <f t="shared" si="138"/>
        <v>2016</v>
      </c>
      <c r="M179" s="2">
        <v>10464.17</v>
      </c>
      <c r="N179">
        <f t="shared" si="139"/>
        <v>0</v>
      </c>
      <c r="O179" s="2">
        <f t="shared" si="140"/>
        <v>10464.17</v>
      </c>
      <c r="P179">
        <f t="shared" si="141"/>
        <v>0</v>
      </c>
      <c r="Q179">
        <f t="shared" si="142"/>
        <v>10464.17</v>
      </c>
      <c r="R179" s="2" t="str">
        <f t="shared" si="102"/>
        <v>5135654 - GHENT UNIT 4Base</v>
      </c>
    </row>
    <row r="180" spans="2:18" x14ac:dyDescent="0.25">
      <c r="B180" s="1" t="s">
        <v>5</v>
      </c>
      <c r="C180" s="1" t="s">
        <v>55</v>
      </c>
      <c r="D180" s="1" t="s">
        <v>12</v>
      </c>
      <c r="E180" s="5" t="str">
        <f t="shared" si="101"/>
        <v>513</v>
      </c>
      <c r="F180" s="1" t="s">
        <v>59</v>
      </c>
      <c r="G180" s="1" t="s">
        <v>81</v>
      </c>
      <c r="J180">
        <v>201604</v>
      </c>
      <c r="K180" t="s">
        <v>96</v>
      </c>
      <c r="L180" t="str">
        <f t="shared" si="138"/>
        <v>2016</v>
      </c>
      <c r="M180" s="2">
        <v>321167.19</v>
      </c>
      <c r="N180">
        <f t="shared" si="139"/>
        <v>0</v>
      </c>
      <c r="O180" s="2">
        <f t="shared" si="140"/>
        <v>321167.19</v>
      </c>
      <c r="P180">
        <f t="shared" si="141"/>
        <v>0</v>
      </c>
      <c r="Q180">
        <f t="shared" si="142"/>
        <v>321167.19</v>
      </c>
      <c r="R180" s="2" t="str">
        <f t="shared" si="102"/>
        <v>5135654 - GHENT UNIT 4Base</v>
      </c>
    </row>
    <row r="181" spans="2:18" x14ac:dyDescent="0.25">
      <c r="B181" s="1" t="s">
        <v>5</v>
      </c>
      <c r="C181" s="1" t="s">
        <v>55</v>
      </c>
      <c r="D181" s="1" t="s">
        <v>12</v>
      </c>
      <c r="E181" s="5" t="str">
        <f t="shared" si="101"/>
        <v>513</v>
      </c>
      <c r="F181" s="1" t="s">
        <v>59</v>
      </c>
      <c r="G181" s="1" t="s">
        <v>81</v>
      </c>
      <c r="J181">
        <v>201605</v>
      </c>
      <c r="K181" t="s">
        <v>96</v>
      </c>
      <c r="L181" t="str">
        <f t="shared" si="138"/>
        <v>2016</v>
      </c>
      <c r="M181" s="2">
        <v>46323.15</v>
      </c>
      <c r="N181">
        <f t="shared" si="139"/>
        <v>0</v>
      </c>
      <c r="O181" s="2">
        <f t="shared" si="140"/>
        <v>46323.15</v>
      </c>
      <c r="P181">
        <f t="shared" si="141"/>
        <v>0</v>
      </c>
      <c r="Q181">
        <f t="shared" si="142"/>
        <v>46323.15</v>
      </c>
      <c r="R181" s="2" t="str">
        <f t="shared" si="102"/>
        <v>5135654 - GHENT UNIT 4Base</v>
      </c>
    </row>
    <row r="182" spans="2:18" x14ac:dyDescent="0.25">
      <c r="B182" s="1" t="s">
        <v>5</v>
      </c>
      <c r="C182" s="1" t="s">
        <v>55</v>
      </c>
      <c r="D182" s="1" t="s">
        <v>12</v>
      </c>
      <c r="E182" s="5" t="str">
        <f t="shared" si="101"/>
        <v>513</v>
      </c>
      <c r="F182" s="1" t="s">
        <v>59</v>
      </c>
      <c r="G182" s="1" t="s">
        <v>81</v>
      </c>
      <c r="J182">
        <v>201606</v>
      </c>
      <c r="K182" t="s">
        <v>96</v>
      </c>
      <c r="L182" t="str">
        <f t="shared" si="138"/>
        <v>2016</v>
      </c>
      <c r="M182" s="2">
        <v>3402.64</v>
      </c>
      <c r="N182">
        <f t="shared" si="139"/>
        <v>0</v>
      </c>
      <c r="O182" s="2">
        <f t="shared" si="140"/>
        <v>3402.64</v>
      </c>
      <c r="P182">
        <f t="shared" si="141"/>
        <v>0</v>
      </c>
      <c r="Q182">
        <f t="shared" si="142"/>
        <v>3402.64</v>
      </c>
      <c r="R182" s="2" t="str">
        <f t="shared" si="102"/>
        <v>5135654 - GHENT UNIT 4Base</v>
      </c>
    </row>
    <row r="183" spans="2:18" x14ac:dyDescent="0.25">
      <c r="B183" s="1" t="s">
        <v>5</v>
      </c>
      <c r="C183" s="1" t="s">
        <v>55</v>
      </c>
      <c r="D183" s="1" t="s">
        <v>12</v>
      </c>
      <c r="E183" s="5" t="str">
        <f t="shared" si="101"/>
        <v>513</v>
      </c>
      <c r="F183" s="1" t="s">
        <v>59</v>
      </c>
      <c r="G183" s="1" t="s">
        <v>81</v>
      </c>
      <c r="J183">
        <v>201607</v>
      </c>
      <c r="K183" t="s">
        <v>96</v>
      </c>
      <c r="L183" t="str">
        <f t="shared" si="138"/>
        <v>2016</v>
      </c>
      <c r="M183" s="2">
        <v>171.18</v>
      </c>
      <c r="N183">
        <f t="shared" si="139"/>
        <v>0</v>
      </c>
      <c r="O183" s="2">
        <f t="shared" si="140"/>
        <v>171.18</v>
      </c>
      <c r="P183">
        <f t="shared" si="141"/>
        <v>0</v>
      </c>
      <c r="Q183">
        <f t="shared" si="142"/>
        <v>171.18</v>
      </c>
      <c r="R183" s="2" t="str">
        <f t="shared" si="102"/>
        <v>5135654 - GHENT UNIT 4Base</v>
      </c>
    </row>
    <row r="184" spans="2:18" x14ac:dyDescent="0.25">
      <c r="B184" s="1" t="s">
        <v>5</v>
      </c>
      <c r="C184" s="1" t="s">
        <v>55</v>
      </c>
      <c r="D184" s="1" t="s">
        <v>12</v>
      </c>
      <c r="E184" s="5" t="str">
        <f t="shared" si="101"/>
        <v>513</v>
      </c>
      <c r="F184" s="1" t="s">
        <v>60</v>
      </c>
      <c r="G184" s="1" t="s">
        <v>81</v>
      </c>
      <c r="J184">
        <v>201603</v>
      </c>
      <c r="K184" t="s">
        <v>96</v>
      </c>
      <c r="L184" t="str">
        <f t="shared" si="138"/>
        <v>2016</v>
      </c>
      <c r="M184" s="2">
        <v>16525.96</v>
      </c>
      <c r="N184">
        <f t="shared" si="139"/>
        <v>0</v>
      </c>
      <c r="O184" s="2">
        <f t="shared" si="140"/>
        <v>16525.96</v>
      </c>
      <c r="P184">
        <f t="shared" si="141"/>
        <v>0</v>
      </c>
      <c r="Q184">
        <f t="shared" si="142"/>
        <v>16525.96</v>
      </c>
      <c r="R184" s="2" t="str">
        <f t="shared" si="102"/>
        <v>5135655 - GHENT UNITS 1 &amp; 2Base</v>
      </c>
    </row>
    <row r="185" spans="2:18" x14ac:dyDescent="0.25">
      <c r="B185" s="1" t="s">
        <v>5</v>
      </c>
      <c r="C185" s="1" t="s">
        <v>55</v>
      </c>
      <c r="D185" s="1" t="s">
        <v>12</v>
      </c>
      <c r="E185" s="5" t="str">
        <f t="shared" si="101"/>
        <v>513</v>
      </c>
      <c r="F185" s="1" t="s">
        <v>60</v>
      </c>
      <c r="G185" s="1" t="s">
        <v>81</v>
      </c>
      <c r="J185">
        <v>201604</v>
      </c>
      <c r="K185" t="s">
        <v>96</v>
      </c>
      <c r="L185" t="str">
        <f t="shared" si="138"/>
        <v>2016</v>
      </c>
      <c r="M185" s="2">
        <v>827.33</v>
      </c>
      <c r="N185">
        <f t="shared" si="139"/>
        <v>0</v>
      </c>
      <c r="O185" s="2">
        <f t="shared" si="140"/>
        <v>827.33</v>
      </c>
      <c r="P185">
        <f t="shared" si="141"/>
        <v>0</v>
      </c>
      <c r="Q185">
        <f t="shared" si="142"/>
        <v>827.33</v>
      </c>
      <c r="R185" s="2" t="str">
        <f t="shared" si="102"/>
        <v>5135655 - GHENT UNITS 1 &amp; 2Base</v>
      </c>
    </row>
    <row r="186" spans="2:18" x14ac:dyDescent="0.25">
      <c r="B186" s="1" t="s">
        <v>5</v>
      </c>
      <c r="C186" s="1" t="s">
        <v>55</v>
      </c>
      <c r="D186" s="1" t="s">
        <v>12</v>
      </c>
      <c r="E186" s="5" t="str">
        <f t="shared" si="101"/>
        <v>513</v>
      </c>
      <c r="F186" s="1" t="s">
        <v>61</v>
      </c>
      <c r="G186" s="1" t="s">
        <v>81</v>
      </c>
      <c r="J186">
        <v>201604</v>
      </c>
      <c r="K186" t="s">
        <v>96</v>
      </c>
      <c r="L186" t="str">
        <f t="shared" ref="L186:L187" si="143">LEFT(J186,4)</f>
        <v>2016</v>
      </c>
      <c r="M186" s="2">
        <v>353.97</v>
      </c>
      <c r="N186">
        <f t="shared" ref="N186:N187" si="144">IF(LEFT(F186,4)="0311",(M186*-0.25),IF(LEFT(F186,4)="0321",(M186*-0.25),0))</f>
        <v>0</v>
      </c>
      <c r="O186" s="2">
        <f t="shared" ref="O186:O187" si="145">+M186+N186</f>
        <v>353.97</v>
      </c>
      <c r="P186">
        <f t="shared" ref="P186:P187" si="146">IF(G186="LGE",O186,0)+IF(G186="Joint",O186*H186,0)</f>
        <v>0</v>
      </c>
      <c r="Q186">
        <f t="shared" ref="Q186:Q187" si="147">IF(G186="KU",O186,0)+IF(G186="Joint",O186*I186,0)</f>
        <v>353.97</v>
      </c>
      <c r="R186" s="2" t="str">
        <f t="shared" si="102"/>
        <v>5135656 - GHENT UNITS 3 &amp; 4Base</v>
      </c>
    </row>
    <row r="187" spans="2:18" x14ac:dyDescent="0.25">
      <c r="B187" s="1" t="s">
        <v>5</v>
      </c>
      <c r="C187" s="1" t="s">
        <v>55</v>
      </c>
      <c r="D187" s="1" t="s">
        <v>25</v>
      </c>
      <c r="E187" s="5" t="str">
        <f t="shared" si="101"/>
        <v>514</v>
      </c>
      <c r="F187" s="1" t="s">
        <v>56</v>
      </c>
      <c r="G187" s="1" t="s">
        <v>81</v>
      </c>
      <c r="J187">
        <v>201603</v>
      </c>
      <c r="K187" t="s">
        <v>96</v>
      </c>
      <c r="L187" t="str">
        <f t="shared" si="143"/>
        <v>2016</v>
      </c>
      <c r="M187" s="2">
        <v>368.89</v>
      </c>
      <c r="N187">
        <f t="shared" si="144"/>
        <v>0</v>
      </c>
      <c r="O187" s="2">
        <f t="shared" si="145"/>
        <v>368.89</v>
      </c>
      <c r="P187">
        <f t="shared" si="146"/>
        <v>0</v>
      </c>
      <c r="Q187">
        <f t="shared" si="147"/>
        <v>368.89</v>
      </c>
      <c r="R187" s="2" t="str">
        <f t="shared" si="102"/>
        <v>5145651 - GHENT UNIT 1Base</v>
      </c>
    </row>
    <row r="188" spans="2:18" x14ac:dyDescent="0.25">
      <c r="B188" s="1" t="s">
        <v>64</v>
      </c>
      <c r="C188" s="1" t="s">
        <v>65</v>
      </c>
      <c r="D188" s="1" t="s">
        <v>37</v>
      </c>
      <c r="E188" s="5" t="str">
        <f t="shared" si="101"/>
        <v>510</v>
      </c>
      <c r="F188" s="1" t="s">
        <v>27</v>
      </c>
      <c r="G188" s="1" t="s">
        <v>82</v>
      </c>
      <c r="H188" s="1" t="s">
        <v>89</v>
      </c>
      <c r="I188" s="1" t="s">
        <v>90</v>
      </c>
      <c r="J188">
        <v>201604</v>
      </c>
      <c r="K188" t="s">
        <v>96</v>
      </c>
      <c r="L188" t="str">
        <f t="shared" ref="L188:L191" si="148">LEFT(J188,4)</f>
        <v>2016</v>
      </c>
      <c r="M188" s="2">
        <v>2741.52</v>
      </c>
      <c r="N188">
        <f t="shared" ref="N188:N191" si="149">IF(LEFT(F188,4)="0311",(M188*-0.25),IF(LEFT(F188,4)="0321",(M188*-0.25),0))</f>
        <v>-685.38</v>
      </c>
      <c r="O188" s="2">
        <f t="shared" ref="O188:O191" si="150">+M188+N188</f>
        <v>2056.14</v>
      </c>
      <c r="P188">
        <f t="shared" ref="P188:P191" si="151">IF(G188="LGE",O188,0)+IF(G188="Joint",O188*H188,0)</f>
        <v>390.66659999999996</v>
      </c>
      <c r="Q188">
        <f t="shared" ref="Q188:Q191" si="152">IF(G188="KU",O188,0)+IF(G188="Joint",O188*I188,0)</f>
        <v>1665.4734000000001</v>
      </c>
      <c r="R188" s="2" t="str">
        <f t="shared" si="102"/>
        <v>5100321 - TRIMBLE COUNTY 2 - GENERATIONBase</v>
      </c>
    </row>
    <row r="189" spans="2:18" x14ac:dyDescent="0.25">
      <c r="B189" s="1" t="s">
        <v>64</v>
      </c>
      <c r="C189" s="1" t="s">
        <v>65</v>
      </c>
      <c r="D189" s="1" t="s">
        <v>37</v>
      </c>
      <c r="E189" s="5" t="str">
        <f t="shared" si="101"/>
        <v>510</v>
      </c>
      <c r="F189" s="1" t="s">
        <v>27</v>
      </c>
      <c r="G189" s="1" t="s">
        <v>82</v>
      </c>
      <c r="H189" s="1" t="s">
        <v>89</v>
      </c>
      <c r="I189" s="1" t="s">
        <v>90</v>
      </c>
      <c r="J189">
        <v>201605</v>
      </c>
      <c r="K189" t="s">
        <v>96</v>
      </c>
      <c r="L189" t="str">
        <f t="shared" si="148"/>
        <v>2016</v>
      </c>
      <c r="M189" s="2">
        <v>172720.84</v>
      </c>
      <c r="N189">
        <f t="shared" si="149"/>
        <v>-43180.21</v>
      </c>
      <c r="O189" s="2">
        <f t="shared" si="150"/>
        <v>129540.63</v>
      </c>
      <c r="P189">
        <f t="shared" si="151"/>
        <v>24612.719700000001</v>
      </c>
      <c r="Q189">
        <f t="shared" si="152"/>
        <v>104927.91030000002</v>
      </c>
      <c r="R189" s="2" t="str">
        <f t="shared" si="102"/>
        <v>5100321 - TRIMBLE COUNTY 2 - GENERATIONBase</v>
      </c>
    </row>
    <row r="190" spans="2:18" x14ac:dyDescent="0.25">
      <c r="B190" s="1" t="s">
        <v>64</v>
      </c>
      <c r="C190" s="1" t="s">
        <v>65</v>
      </c>
      <c r="D190" s="1" t="s">
        <v>37</v>
      </c>
      <c r="E190" s="5" t="str">
        <f t="shared" si="101"/>
        <v>510</v>
      </c>
      <c r="F190" s="1" t="s">
        <v>27</v>
      </c>
      <c r="G190" s="1" t="s">
        <v>82</v>
      </c>
      <c r="H190" s="1" t="s">
        <v>89</v>
      </c>
      <c r="I190" s="1" t="s">
        <v>90</v>
      </c>
      <c r="J190">
        <v>201606</v>
      </c>
      <c r="K190" t="s">
        <v>96</v>
      </c>
      <c r="L190" t="str">
        <f t="shared" si="148"/>
        <v>2016</v>
      </c>
      <c r="M190" s="2">
        <v>8783.0400000000009</v>
      </c>
      <c r="N190">
        <f t="shared" si="149"/>
        <v>-2195.7600000000002</v>
      </c>
      <c r="O190" s="2">
        <f t="shared" si="150"/>
        <v>6587.2800000000007</v>
      </c>
      <c r="P190">
        <f t="shared" si="151"/>
        <v>1251.5832</v>
      </c>
      <c r="Q190">
        <f t="shared" si="152"/>
        <v>5335.6968000000006</v>
      </c>
      <c r="R190" s="2" t="str">
        <f t="shared" si="102"/>
        <v>5100321 - TRIMBLE COUNTY 2 - GENERATIONBase</v>
      </c>
    </row>
    <row r="191" spans="2:18" x14ac:dyDescent="0.25">
      <c r="B191" s="1" t="s">
        <v>64</v>
      </c>
      <c r="C191" s="1" t="s">
        <v>65</v>
      </c>
      <c r="D191" s="1" t="s">
        <v>37</v>
      </c>
      <c r="E191" s="5" t="str">
        <f t="shared" si="101"/>
        <v>510</v>
      </c>
      <c r="F191" s="1" t="s">
        <v>27</v>
      </c>
      <c r="G191" s="1" t="s">
        <v>82</v>
      </c>
      <c r="H191" s="1" t="s">
        <v>89</v>
      </c>
      <c r="I191" s="1" t="s">
        <v>90</v>
      </c>
      <c r="J191">
        <v>201607</v>
      </c>
      <c r="K191" t="s">
        <v>96</v>
      </c>
      <c r="L191" t="str">
        <f t="shared" si="148"/>
        <v>2016</v>
      </c>
      <c r="M191" s="2">
        <v>255692</v>
      </c>
      <c r="N191">
        <f t="shared" si="149"/>
        <v>-63923</v>
      </c>
      <c r="O191" s="2">
        <f t="shared" si="150"/>
        <v>191769</v>
      </c>
      <c r="P191">
        <f t="shared" si="151"/>
        <v>36436.11</v>
      </c>
      <c r="Q191">
        <f t="shared" si="152"/>
        <v>155332.89000000001</v>
      </c>
      <c r="R191" s="2" t="str">
        <f t="shared" si="102"/>
        <v>5100321 - TRIMBLE COUNTY 2 - GENERATIONBase</v>
      </c>
    </row>
    <row r="192" spans="2:18" x14ac:dyDescent="0.25">
      <c r="B192" s="1" t="s">
        <v>64</v>
      </c>
      <c r="C192" s="1" t="s">
        <v>65</v>
      </c>
      <c r="D192" s="1" t="s">
        <v>37</v>
      </c>
      <c r="E192" s="5" t="str">
        <f t="shared" ref="E192:E221" si="153">LEFT(D192,3)</f>
        <v>510</v>
      </c>
      <c r="F192" s="1" t="s">
        <v>40</v>
      </c>
      <c r="G192" s="1" t="s">
        <v>81</v>
      </c>
      <c r="J192">
        <v>201603</v>
      </c>
      <c r="K192" t="s">
        <v>96</v>
      </c>
      <c r="L192" t="str">
        <f t="shared" ref="L192:L196" si="154">LEFT(J192,4)</f>
        <v>2016</v>
      </c>
      <c r="M192" s="2">
        <v>63160.56</v>
      </c>
      <c r="N192">
        <f t="shared" ref="N192:N197" si="155">IF(LEFT(F192,4)="0311",(M192*-0.25),IF(LEFT(F192,4)="0321",(M192*-0.25),0))</f>
        <v>0</v>
      </c>
      <c r="O192" s="2">
        <f t="shared" ref="O192:O196" si="156">+M192+N192</f>
        <v>63160.56</v>
      </c>
      <c r="P192">
        <f t="shared" ref="P192:P196" si="157">IF(G192="LGE",O192,0)+IF(G192="Joint",O192*H192,0)</f>
        <v>0</v>
      </c>
      <c r="Q192">
        <f t="shared" ref="Q192:Q196" si="158">IF(G192="KU",O192,0)+IF(G192="Joint",O192*I192,0)</f>
        <v>63160.56</v>
      </c>
      <c r="R192" s="2" t="str">
        <f t="shared" ref="R192:R222" si="159">E192&amp;F192&amp;K192</f>
        <v>5105622 - E W BROWN UNIT  2Base</v>
      </c>
    </row>
    <row r="193" spans="2:18" x14ac:dyDescent="0.25">
      <c r="B193" s="1" t="s">
        <v>64</v>
      </c>
      <c r="C193" s="1" t="s">
        <v>65</v>
      </c>
      <c r="D193" s="1" t="s">
        <v>37</v>
      </c>
      <c r="E193" s="5" t="str">
        <f t="shared" si="153"/>
        <v>510</v>
      </c>
      <c r="F193" s="1" t="s">
        <v>40</v>
      </c>
      <c r="G193" s="1" t="s">
        <v>81</v>
      </c>
      <c r="J193">
        <v>201604</v>
      </c>
      <c r="K193" t="s">
        <v>96</v>
      </c>
      <c r="L193" t="str">
        <f t="shared" si="154"/>
        <v>2016</v>
      </c>
      <c r="M193" s="2">
        <v>213783.84</v>
      </c>
      <c r="N193">
        <f t="shared" si="155"/>
        <v>0</v>
      </c>
      <c r="O193" s="2">
        <f t="shared" si="156"/>
        <v>213783.84</v>
      </c>
      <c r="P193">
        <f t="shared" si="157"/>
        <v>0</v>
      </c>
      <c r="Q193">
        <f t="shared" si="158"/>
        <v>213783.84</v>
      </c>
      <c r="R193" s="2" t="str">
        <f t="shared" si="159"/>
        <v>5105622 - E W BROWN UNIT  2Base</v>
      </c>
    </row>
    <row r="194" spans="2:18" x14ac:dyDescent="0.25">
      <c r="B194" s="1" t="s">
        <v>64</v>
      </c>
      <c r="C194" s="1" t="s">
        <v>65</v>
      </c>
      <c r="D194" s="1" t="s">
        <v>37</v>
      </c>
      <c r="E194" s="5" t="str">
        <f t="shared" si="153"/>
        <v>510</v>
      </c>
      <c r="F194" s="1" t="s">
        <v>40</v>
      </c>
      <c r="G194" s="1" t="s">
        <v>81</v>
      </c>
      <c r="J194">
        <v>201605</v>
      </c>
      <c r="K194" t="s">
        <v>96</v>
      </c>
      <c r="L194" t="str">
        <f t="shared" si="154"/>
        <v>2016</v>
      </c>
      <c r="M194" s="2">
        <v>-87834.67</v>
      </c>
      <c r="N194">
        <f t="shared" si="155"/>
        <v>0</v>
      </c>
      <c r="O194" s="2">
        <f t="shared" si="156"/>
        <v>-87834.67</v>
      </c>
      <c r="P194">
        <f t="shared" si="157"/>
        <v>0</v>
      </c>
      <c r="Q194">
        <f t="shared" si="158"/>
        <v>-87834.67</v>
      </c>
      <c r="R194" s="2" t="str">
        <f t="shared" si="159"/>
        <v>5105622 - E W BROWN UNIT  2Base</v>
      </c>
    </row>
    <row r="195" spans="2:18" x14ac:dyDescent="0.25">
      <c r="B195" s="1" t="s">
        <v>64</v>
      </c>
      <c r="C195" s="1" t="s">
        <v>65</v>
      </c>
      <c r="D195" s="1" t="s">
        <v>37</v>
      </c>
      <c r="E195" s="5" t="str">
        <f t="shared" si="153"/>
        <v>510</v>
      </c>
      <c r="F195" s="1" t="s">
        <v>40</v>
      </c>
      <c r="G195" s="1" t="s">
        <v>81</v>
      </c>
      <c r="J195">
        <v>201606</v>
      </c>
      <c r="K195" t="s">
        <v>96</v>
      </c>
      <c r="L195" t="str">
        <f t="shared" si="154"/>
        <v>2016</v>
      </c>
      <c r="M195" s="2">
        <v>-15493.34</v>
      </c>
      <c r="N195">
        <f t="shared" si="155"/>
        <v>0</v>
      </c>
      <c r="O195" s="2">
        <f t="shared" si="156"/>
        <v>-15493.34</v>
      </c>
      <c r="P195">
        <f t="shared" si="157"/>
        <v>0</v>
      </c>
      <c r="Q195">
        <f t="shared" si="158"/>
        <v>-15493.34</v>
      </c>
      <c r="R195" s="2" t="str">
        <f t="shared" si="159"/>
        <v>5105622 - E W BROWN UNIT  2Base</v>
      </c>
    </row>
    <row r="196" spans="2:18" x14ac:dyDescent="0.25">
      <c r="B196" s="1" t="s">
        <v>64</v>
      </c>
      <c r="C196" s="1" t="s">
        <v>65</v>
      </c>
      <c r="D196" s="1" t="s">
        <v>37</v>
      </c>
      <c r="E196" s="5" t="str">
        <f t="shared" si="153"/>
        <v>510</v>
      </c>
      <c r="F196" s="1" t="s">
        <v>40</v>
      </c>
      <c r="G196" s="1" t="s">
        <v>81</v>
      </c>
      <c r="J196">
        <v>201607</v>
      </c>
      <c r="K196" t="s">
        <v>96</v>
      </c>
      <c r="L196" t="str">
        <f t="shared" si="154"/>
        <v>2016</v>
      </c>
      <c r="M196" s="2">
        <v>-126399.99</v>
      </c>
      <c r="N196">
        <f t="shared" si="155"/>
        <v>0</v>
      </c>
      <c r="O196" s="2">
        <f t="shared" si="156"/>
        <v>-126399.99</v>
      </c>
      <c r="P196">
        <f t="shared" si="157"/>
        <v>0</v>
      </c>
      <c r="Q196">
        <f t="shared" si="158"/>
        <v>-126399.99</v>
      </c>
      <c r="R196" s="2" t="str">
        <f t="shared" si="159"/>
        <v>5105622 - E W BROWN UNIT  2Base</v>
      </c>
    </row>
    <row r="197" spans="2:18" x14ac:dyDescent="0.25">
      <c r="B197" s="1" t="s">
        <v>64</v>
      </c>
      <c r="C197" s="1" t="s">
        <v>65</v>
      </c>
      <c r="D197" s="1" t="s">
        <v>37</v>
      </c>
      <c r="E197" s="5" t="str">
        <f t="shared" si="153"/>
        <v>510</v>
      </c>
      <c r="F197" s="1" t="s">
        <v>40</v>
      </c>
      <c r="G197" s="1" t="s">
        <v>81</v>
      </c>
      <c r="J197">
        <v>201608</v>
      </c>
      <c r="K197" t="s">
        <v>96</v>
      </c>
      <c r="L197" t="str">
        <f t="shared" ref="L197:L203" si="160">LEFT(J197,4)</f>
        <v>2016</v>
      </c>
      <c r="M197" s="2">
        <v>0</v>
      </c>
      <c r="N197">
        <f t="shared" si="155"/>
        <v>0</v>
      </c>
      <c r="O197" s="2">
        <f t="shared" ref="O197:O203" si="161">+M197+N197</f>
        <v>0</v>
      </c>
      <c r="P197">
        <f t="shared" ref="P197:P203" si="162">IF(G197="LGE",O197,0)+IF(G197="Joint",O197*H197,0)</f>
        <v>0</v>
      </c>
      <c r="Q197">
        <f t="shared" ref="Q197:Q203" si="163">IF(G197="KU",O197,0)+IF(G197="Joint",O197*I197,0)</f>
        <v>0</v>
      </c>
      <c r="R197" s="2" t="str">
        <f t="shared" si="159"/>
        <v>5105622 - E W BROWN UNIT  2Base</v>
      </c>
    </row>
    <row r="198" spans="2:18" x14ac:dyDescent="0.25">
      <c r="B198" s="1" t="s">
        <v>64</v>
      </c>
      <c r="C198" s="1" t="s">
        <v>65</v>
      </c>
      <c r="D198" s="1" t="s">
        <v>37</v>
      </c>
      <c r="E198" s="5" t="str">
        <f t="shared" si="153"/>
        <v>510</v>
      </c>
      <c r="F198" s="1" t="s">
        <v>41</v>
      </c>
      <c r="G198" s="1" t="s">
        <v>81</v>
      </c>
      <c r="J198">
        <v>201604</v>
      </c>
      <c r="K198" t="s">
        <v>96</v>
      </c>
      <c r="L198" t="str">
        <f t="shared" si="160"/>
        <v>2016</v>
      </c>
      <c r="M198" s="2">
        <v>3412.32</v>
      </c>
      <c r="N198">
        <f t="shared" ref="N198:N203" si="164">IF(LEFT(F198,4)="0311",(M198*-0.25),IF(LEFT(F198,4)="0321",(M198*-0.25),0))</f>
        <v>0</v>
      </c>
      <c r="O198" s="2">
        <f t="shared" si="161"/>
        <v>3412.32</v>
      </c>
      <c r="P198">
        <f t="shared" si="162"/>
        <v>0</v>
      </c>
      <c r="Q198">
        <f t="shared" si="163"/>
        <v>3412.32</v>
      </c>
      <c r="R198" s="2" t="str">
        <f t="shared" si="159"/>
        <v>5105623 - E W BROWN UNIT  3Base</v>
      </c>
    </row>
    <row r="199" spans="2:18" x14ac:dyDescent="0.25">
      <c r="B199" s="1" t="s">
        <v>64</v>
      </c>
      <c r="C199" s="1" t="s">
        <v>65</v>
      </c>
      <c r="D199" s="1" t="s">
        <v>37</v>
      </c>
      <c r="E199" s="5" t="str">
        <f t="shared" si="153"/>
        <v>510</v>
      </c>
      <c r="F199" s="1" t="s">
        <v>41</v>
      </c>
      <c r="G199" s="1" t="s">
        <v>81</v>
      </c>
      <c r="J199">
        <v>201605</v>
      </c>
      <c r="K199" t="s">
        <v>96</v>
      </c>
      <c r="L199" t="str">
        <f t="shared" si="160"/>
        <v>2016</v>
      </c>
      <c r="M199" s="2">
        <v>118679.98</v>
      </c>
      <c r="N199">
        <f t="shared" si="164"/>
        <v>0</v>
      </c>
      <c r="O199" s="2">
        <f t="shared" si="161"/>
        <v>118679.98</v>
      </c>
      <c r="P199">
        <f t="shared" si="162"/>
        <v>0</v>
      </c>
      <c r="Q199">
        <f t="shared" si="163"/>
        <v>118679.98</v>
      </c>
      <c r="R199" s="2" t="str">
        <f t="shared" si="159"/>
        <v>5105623 - E W BROWN UNIT  3Base</v>
      </c>
    </row>
    <row r="200" spans="2:18" x14ac:dyDescent="0.25">
      <c r="B200" s="1" t="s">
        <v>64</v>
      </c>
      <c r="C200" s="1" t="s">
        <v>65</v>
      </c>
      <c r="D200" s="1" t="s">
        <v>37</v>
      </c>
      <c r="E200" s="5" t="str">
        <f t="shared" si="153"/>
        <v>510</v>
      </c>
      <c r="F200" s="1" t="s">
        <v>41</v>
      </c>
      <c r="G200" s="1" t="s">
        <v>81</v>
      </c>
      <c r="J200">
        <v>201606</v>
      </c>
      <c r="K200" t="s">
        <v>96</v>
      </c>
      <c r="L200" t="str">
        <f t="shared" si="160"/>
        <v>2016</v>
      </c>
      <c r="M200" s="2">
        <v>13337.04</v>
      </c>
      <c r="N200">
        <f t="shared" si="164"/>
        <v>0</v>
      </c>
      <c r="O200" s="2">
        <f t="shared" si="161"/>
        <v>13337.04</v>
      </c>
      <c r="P200">
        <f t="shared" si="162"/>
        <v>0</v>
      </c>
      <c r="Q200">
        <f t="shared" si="163"/>
        <v>13337.04</v>
      </c>
      <c r="R200" s="2" t="str">
        <f t="shared" si="159"/>
        <v>5105623 - E W BROWN UNIT  3Base</v>
      </c>
    </row>
    <row r="201" spans="2:18" x14ac:dyDescent="0.25">
      <c r="B201" s="1" t="s">
        <v>64</v>
      </c>
      <c r="C201" s="1" t="s">
        <v>65</v>
      </c>
      <c r="D201" s="1" t="s">
        <v>37</v>
      </c>
      <c r="E201" s="5" t="str">
        <f t="shared" si="153"/>
        <v>510</v>
      </c>
      <c r="F201" s="1" t="s">
        <v>41</v>
      </c>
      <c r="G201" s="1" t="s">
        <v>81</v>
      </c>
      <c r="J201">
        <v>201607</v>
      </c>
      <c r="K201" t="s">
        <v>96</v>
      </c>
      <c r="L201" t="str">
        <f t="shared" si="160"/>
        <v>2016</v>
      </c>
      <c r="M201" s="2">
        <v>25000</v>
      </c>
      <c r="N201">
        <f t="shared" si="164"/>
        <v>0</v>
      </c>
      <c r="O201" s="2">
        <f t="shared" si="161"/>
        <v>25000</v>
      </c>
      <c r="P201">
        <f t="shared" si="162"/>
        <v>0</v>
      </c>
      <c r="Q201">
        <f t="shared" si="163"/>
        <v>25000</v>
      </c>
      <c r="R201" s="2" t="str">
        <f t="shared" si="159"/>
        <v>5105623 - E W BROWN UNIT  3Base</v>
      </c>
    </row>
    <row r="202" spans="2:18" x14ac:dyDescent="0.25">
      <c r="B202" s="1" t="s">
        <v>64</v>
      </c>
      <c r="C202" s="1" t="s">
        <v>65</v>
      </c>
      <c r="D202" s="1" t="s">
        <v>37</v>
      </c>
      <c r="E202" s="5" t="str">
        <f t="shared" si="153"/>
        <v>510</v>
      </c>
      <c r="F202" s="1" t="s">
        <v>41</v>
      </c>
      <c r="G202" s="1" t="s">
        <v>81</v>
      </c>
      <c r="J202">
        <v>201608</v>
      </c>
      <c r="K202" t="s">
        <v>96</v>
      </c>
      <c r="L202" t="str">
        <f t="shared" si="160"/>
        <v>2016</v>
      </c>
      <c r="M202" s="2">
        <v>0</v>
      </c>
      <c r="N202">
        <f t="shared" si="164"/>
        <v>0</v>
      </c>
      <c r="O202" s="2">
        <f t="shared" si="161"/>
        <v>0</v>
      </c>
      <c r="P202">
        <f t="shared" si="162"/>
        <v>0</v>
      </c>
      <c r="Q202">
        <f t="shared" si="163"/>
        <v>0</v>
      </c>
      <c r="R202" s="2" t="str">
        <f t="shared" si="159"/>
        <v>5105623 - E W BROWN UNIT  3Base</v>
      </c>
    </row>
    <row r="203" spans="2:18" x14ac:dyDescent="0.25">
      <c r="B203" s="1" t="s">
        <v>64</v>
      </c>
      <c r="C203" s="1" t="s">
        <v>65</v>
      </c>
      <c r="D203" s="1" t="s">
        <v>37</v>
      </c>
      <c r="E203" s="5" t="str">
        <f t="shared" si="153"/>
        <v>510</v>
      </c>
      <c r="F203" s="1" t="s">
        <v>57</v>
      </c>
      <c r="G203" s="1" t="s">
        <v>81</v>
      </c>
      <c r="J203">
        <v>201604</v>
      </c>
      <c r="K203" t="s">
        <v>96</v>
      </c>
      <c r="L203" t="str">
        <f t="shared" si="160"/>
        <v>2016</v>
      </c>
      <c r="M203" s="2">
        <v>25132.6</v>
      </c>
      <c r="N203">
        <f t="shared" si="164"/>
        <v>0</v>
      </c>
      <c r="O203" s="2">
        <f t="shared" si="161"/>
        <v>25132.6</v>
      </c>
      <c r="P203">
        <f t="shared" si="162"/>
        <v>0</v>
      </c>
      <c r="Q203">
        <f t="shared" si="163"/>
        <v>25132.6</v>
      </c>
      <c r="R203" s="2" t="str">
        <f t="shared" si="159"/>
        <v>5105652 - GHENT UNIT 2Base</v>
      </c>
    </row>
    <row r="204" spans="2:18" s="8" customFormat="1" x14ac:dyDescent="0.25">
      <c r="B204" s="6" t="s">
        <v>5</v>
      </c>
      <c r="C204" s="6" t="s">
        <v>26</v>
      </c>
      <c r="D204" s="6" t="s">
        <v>9</v>
      </c>
      <c r="E204" s="5" t="str">
        <f t="shared" si="153"/>
        <v>512</v>
      </c>
      <c r="F204" s="6" t="s">
        <v>27</v>
      </c>
      <c r="G204" s="1" t="s">
        <v>82</v>
      </c>
      <c r="H204" s="1" t="s">
        <v>89</v>
      </c>
      <c r="I204" s="1" t="s">
        <v>90</v>
      </c>
      <c r="J204" s="8">
        <v>201604</v>
      </c>
      <c r="K204" t="s">
        <v>96</v>
      </c>
      <c r="L204" s="8" t="s">
        <v>71</v>
      </c>
      <c r="M204" s="9">
        <v>285.38399999999996</v>
      </c>
      <c r="N204">
        <f t="shared" ref="N204:N205" si="165">IF(LEFT(F204,4)="0311",(M204*-0.25),IF(LEFT(F204,4)="0321",(M204*-0.25),0))</f>
        <v>-71.345999999999989</v>
      </c>
      <c r="O204" s="2">
        <f t="shared" ref="O204:O205" si="166">+M204+N204</f>
        <v>214.03799999999995</v>
      </c>
      <c r="P204">
        <f t="shared" ref="P204:P205" si="167">IF(G204="LGE",O204,0)+IF(G204="Joint",O204*H204,0)</f>
        <v>40.667219999999993</v>
      </c>
      <c r="Q204">
        <f t="shared" ref="Q204:Q205" si="168">IF(G204="KU",O204,0)+IF(G204="Joint",O204*I204,0)</f>
        <v>173.37077999999997</v>
      </c>
      <c r="R204" s="2" t="str">
        <f t="shared" si="159"/>
        <v>5120321 - TRIMBLE COUNTY 2 - GENERATIONBase</v>
      </c>
    </row>
    <row r="205" spans="2:18" s="8" customFormat="1" x14ac:dyDescent="0.25">
      <c r="B205" s="6" t="s">
        <v>5</v>
      </c>
      <c r="C205" s="6" t="s">
        <v>26</v>
      </c>
      <c r="D205" s="6" t="s">
        <v>9</v>
      </c>
      <c r="E205" s="5" t="str">
        <f t="shared" si="153"/>
        <v>512</v>
      </c>
      <c r="F205" s="6" t="s">
        <v>27</v>
      </c>
      <c r="G205" s="1" t="s">
        <v>82</v>
      </c>
      <c r="H205" s="1" t="s">
        <v>89</v>
      </c>
      <c r="I205" s="1" t="s">
        <v>90</v>
      </c>
      <c r="J205" s="8">
        <v>201607</v>
      </c>
      <c r="K205" t="s">
        <v>96</v>
      </c>
      <c r="L205" s="8" t="s">
        <v>71</v>
      </c>
      <c r="M205" s="9">
        <v>388.37999999999994</v>
      </c>
      <c r="N205">
        <f t="shared" si="165"/>
        <v>-97.094999999999985</v>
      </c>
      <c r="O205" s="2">
        <f t="shared" si="166"/>
        <v>291.28499999999997</v>
      </c>
      <c r="P205">
        <f t="shared" si="167"/>
        <v>55.344149999999992</v>
      </c>
      <c r="Q205">
        <f t="shared" si="168"/>
        <v>235.94084999999998</v>
      </c>
      <c r="R205" s="2" t="str">
        <f t="shared" si="159"/>
        <v>5120321 - TRIMBLE COUNTY 2 - GENERATIONBase</v>
      </c>
    </row>
    <row r="206" spans="2:18" s="8" customFormat="1" x14ac:dyDescent="0.25">
      <c r="B206" s="6" t="s">
        <v>5</v>
      </c>
      <c r="C206" s="6" t="s">
        <v>26</v>
      </c>
      <c r="D206" s="6" t="s">
        <v>11</v>
      </c>
      <c r="E206" s="5" t="str">
        <f t="shared" si="153"/>
        <v>512</v>
      </c>
      <c r="F206" s="6" t="s">
        <v>27</v>
      </c>
      <c r="G206" s="1" t="s">
        <v>82</v>
      </c>
      <c r="H206" s="1" t="s">
        <v>89</v>
      </c>
      <c r="I206" s="1" t="s">
        <v>90</v>
      </c>
      <c r="J206" s="8">
        <v>201603</v>
      </c>
      <c r="K206" t="s">
        <v>96</v>
      </c>
      <c r="L206" s="8" t="s">
        <v>71</v>
      </c>
      <c r="M206" s="9">
        <v>233.71199999999999</v>
      </c>
      <c r="N206">
        <f t="shared" ref="N206:N208" si="169">IF(LEFT(F206,4)="0311",(M206*-0.25),IF(LEFT(F206,4)="0321",(M206*-0.25),0))</f>
        <v>-58.427999999999997</v>
      </c>
      <c r="O206" s="2">
        <f t="shared" ref="O206:O208" si="170">+M206+N206</f>
        <v>175.28399999999999</v>
      </c>
      <c r="P206">
        <f t="shared" ref="P206:P208" si="171">IF(G206="LGE",O206,0)+IF(G206="Joint",O206*H206,0)</f>
        <v>33.303959999999996</v>
      </c>
      <c r="Q206">
        <f t="shared" ref="Q206:Q208" si="172">IF(G206="KU",O206,0)+IF(G206="Joint",O206*I206,0)</f>
        <v>141.98004</v>
      </c>
      <c r="R206" s="2" t="str">
        <f t="shared" si="159"/>
        <v>5120321 - TRIMBLE COUNTY 2 - GENERATIONBase</v>
      </c>
    </row>
    <row r="207" spans="2:18" s="8" customFormat="1" x14ac:dyDescent="0.25">
      <c r="B207" s="6" t="s">
        <v>5</v>
      </c>
      <c r="C207" s="6" t="s">
        <v>26</v>
      </c>
      <c r="D207" s="6" t="s">
        <v>11</v>
      </c>
      <c r="E207" s="5" t="str">
        <f t="shared" si="153"/>
        <v>512</v>
      </c>
      <c r="F207" s="6" t="s">
        <v>27</v>
      </c>
      <c r="G207" s="1" t="s">
        <v>82</v>
      </c>
      <c r="H207" s="1" t="s">
        <v>89</v>
      </c>
      <c r="I207" s="1" t="s">
        <v>90</v>
      </c>
      <c r="J207" s="8">
        <v>201607</v>
      </c>
      <c r="K207" t="s">
        <v>96</v>
      </c>
      <c r="L207" s="8" t="s">
        <v>71</v>
      </c>
      <c r="M207" s="9">
        <v>136.614</v>
      </c>
      <c r="N207">
        <f t="shared" si="169"/>
        <v>-34.153500000000001</v>
      </c>
      <c r="O207" s="2">
        <f t="shared" si="170"/>
        <v>102.4605</v>
      </c>
      <c r="P207">
        <f t="shared" si="171"/>
        <v>19.467495</v>
      </c>
      <c r="Q207">
        <f t="shared" si="172"/>
        <v>82.993004999999997</v>
      </c>
      <c r="R207" s="2" t="str">
        <f t="shared" si="159"/>
        <v>5120321 - TRIMBLE COUNTY 2 - GENERATIONBase</v>
      </c>
    </row>
    <row r="208" spans="2:18" s="8" customFormat="1" x14ac:dyDescent="0.25">
      <c r="B208" s="6" t="s">
        <v>5</v>
      </c>
      <c r="C208" s="6" t="s">
        <v>26</v>
      </c>
      <c r="D208" s="6" t="s">
        <v>11</v>
      </c>
      <c r="E208" s="5" t="str">
        <f t="shared" si="153"/>
        <v>512</v>
      </c>
      <c r="F208" s="6" t="s">
        <v>27</v>
      </c>
      <c r="G208" s="1" t="s">
        <v>82</v>
      </c>
      <c r="H208" s="1" t="s">
        <v>89</v>
      </c>
      <c r="I208" s="1" t="s">
        <v>90</v>
      </c>
      <c r="J208" s="8">
        <v>201608</v>
      </c>
      <c r="K208" t="s">
        <v>96</v>
      </c>
      <c r="L208" s="8" t="s">
        <v>71</v>
      </c>
      <c r="M208" s="9">
        <v>28.163999999999998</v>
      </c>
      <c r="N208">
        <f t="shared" si="169"/>
        <v>-7.0409999999999995</v>
      </c>
      <c r="O208" s="2">
        <f t="shared" si="170"/>
        <v>21.122999999999998</v>
      </c>
      <c r="P208">
        <f t="shared" si="171"/>
        <v>4.0133699999999992</v>
      </c>
      <c r="Q208">
        <f t="shared" si="172"/>
        <v>17.109629999999999</v>
      </c>
      <c r="R208" s="2" t="str">
        <f t="shared" si="159"/>
        <v>5120321 - TRIMBLE COUNTY 2 - GENERATIONBase</v>
      </c>
    </row>
    <row r="209" spans="1:18" x14ac:dyDescent="0.25">
      <c r="A209" s="1" t="s">
        <v>110</v>
      </c>
      <c r="C209" s="1" t="s">
        <v>38</v>
      </c>
      <c r="D209" s="1" t="s">
        <v>16</v>
      </c>
      <c r="E209" s="5" t="str">
        <f t="shared" si="153"/>
        <v>553</v>
      </c>
      <c r="F209" s="1" t="s">
        <v>50</v>
      </c>
      <c r="G209" s="10" t="s">
        <v>81</v>
      </c>
      <c r="H209" s="10"/>
      <c r="I209" s="10"/>
      <c r="J209" s="10"/>
      <c r="K209" t="s">
        <v>96</v>
      </c>
      <c r="L209" s="10">
        <v>18</v>
      </c>
      <c r="M209">
        <f t="shared" ref="M209:M226" si="173">+L209*1000</f>
        <v>18000</v>
      </c>
      <c r="P209">
        <f t="shared" ref="P209:P226" si="174">IF(A209="0100",M209,0)</f>
        <v>0</v>
      </c>
      <c r="Q209">
        <f t="shared" ref="Q209:Q226" si="175">IF(A209="0110",M209,0)</f>
        <v>18000</v>
      </c>
      <c r="R209" s="2" t="str">
        <f t="shared" si="159"/>
        <v>5535693 - HAEFLING UNIT 1Base</v>
      </c>
    </row>
    <row r="210" spans="1:18" x14ac:dyDescent="0.25">
      <c r="A210" s="1" t="s">
        <v>110</v>
      </c>
      <c r="C210" s="1" t="s">
        <v>38</v>
      </c>
      <c r="D210" s="1" t="s">
        <v>16</v>
      </c>
      <c r="E210" s="5" t="str">
        <f t="shared" si="153"/>
        <v>553</v>
      </c>
      <c r="F210" s="1" t="s">
        <v>51</v>
      </c>
      <c r="G210" s="10" t="s">
        <v>81</v>
      </c>
      <c r="H210" s="10"/>
      <c r="I210" s="10"/>
      <c r="J210" s="10"/>
      <c r="K210" t="s">
        <v>96</v>
      </c>
      <c r="L210" s="10">
        <v>18</v>
      </c>
      <c r="M210">
        <f t="shared" si="173"/>
        <v>18000</v>
      </c>
      <c r="P210">
        <f t="shared" si="174"/>
        <v>0</v>
      </c>
      <c r="Q210">
        <f t="shared" si="175"/>
        <v>18000</v>
      </c>
      <c r="R210" s="2" t="str">
        <f t="shared" si="159"/>
        <v>5535694 - HAEFLING UNIT 2Base</v>
      </c>
    </row>
    <row r="211" spans="1:18" x14ac:dyDescent="0.25">
      <c r="A211" s="1" t="s">
        <v>110</v>
      </c>
      <c r="C211" s="1" t="s">
        <v>38</v>
      </c>
      <c r="D211" s="1" t="s">
        <v>20</v>
      </c>
      <c r="E211" s="5" t="str">
        <f t="shared" si="153"/>
        <v>554</v>
      </c>
      <c r="F211" s="1" t="s">
        <v>46</v>
      </c>
      <c r="G211" s="10" t="s">
        <v>81</v>
      </c>
      <c r="H211" s="10"/>
      <c r="I211" s="10"/>
      <c r="J211" s="10"/>
      <c r="K211" t="s">
        <v>96</v>
      </c>
      <c r="L211" s="10">
        <v>28</v>
      </c>
      <c r="M211">
        <f t="shared" si="173"/>
        <v>28000</v>
      </c>
      <c r="P211">
        <f t="shared" si="174"/>
        <v>0</v>
      </c>
      <c r="Q211">
        <f t="shared" si="175"/>
        <v>28000</v>
      </c>
      <c r="R211" s="2" t="str">
        <f t="shared" si="159"/>
        <v>5545636 - E W BROWN COMBUSTION TURBINE UNIT 6Base</v>
      </c>
    </row>
    <row r="212" spans="1:18" x14ac:dyDescent="0.25">
      <c r="A212" s="1" t="s">
        <v>110</v>
      </c>
      <c r="C212" s="1" t="s">
        <v>65</v>
      </c>
      <c r="D212" s="1" t="s">
        <v>37</v>
      </c>
      <c r="E212" s="5" t="str">
        <f t="shared" si="153"/>
        <v>510</v>
      </c>
      <c r="F212" s="1" t="s">
        <v>43</v>
      </c>
      <c r="G212" s="10" t="s">
        <v>81</v>
      </c>
      <c r="H212" s="10"/>
      <c r="I212" s="10"/>
      <c r="J212" s="10"/>
      <c r="K212" t="s">
        <v>96</v>
      </c>
      <c r="L212" s="10">
        <v>30</v>
      </c>
      <c r="M212">
        <f t="shared" si="173"/>
        <v>30000</v>
      </c>
      <c r="P212">
        <f t="shared" si="174"/>
        <v>0</v>
      </c>
      <c r="Q212">
        <f t="shared" si="175"/>
        <v>30000</v>
      </c>
      <c r="R212" s="2" t="str">
        <f t="shared" si="159"/>
        <v>5105621 - E W BROWN UNIT  1Base</v>
      </c>
    </row>
    <row r="213" spans="1:18" x14ac:dyDescent="0.25">
      <c r="A213" s="1" t="s">
        <v>110</v>
      </c>
      <c r="C213" s="1" t="s">
        <v>55</v>
      </c>
      <c r="D213" s="1" t="s">
        <v>12</v>
      </c>
      <c r="E213" s="5" t="str">
        <f t="shared" si="153"/>
        <v>513</v>
      </c>
      <c r="F213" s="1" t="s">
        <v>57</v>
      </c>
      <c r="G213" s="10" t="s">
        <v>81</v>
      </c>
      <c r="H213" s="10"/>
      <c r="I213" s="10"/>
      <c r="J213" s="10"/>
      <c r="K213" t="s">
        <v>96</v>
      </c>
      <c r="L213" s="10">
        <v>40</v>
      </c>
      <c r="M213">
        <f t="shared" si="173"/>
        <v>40000</v>
      </c>
      <c r="P213">
        <f t="shared" si="174"/>
        <v>0</v>
      </c>
      <c r="Q213">
        <f t="shared" si="175"/>
        <v>40000</v>
      </c>
      <c r="R213" s="2" t="str">
        <f t="shared" si="159"/>
        <v>5135652 - GHENT UNIT 2Base</v>
      </c>
    </row>
    <row r="214" spans="1:18" x14ac:dyDescent="0.25">
      <c r="A214" s="1" t="s">
        <v>110</v>
      </c>
      <c r="C214" s="1" t="s">
        <v>38</v>
      </c>
      <c r="D214" s="1" t="s">
        <v>16</v>
      </c>
      <c r="E214" s="5" t="str">
        <f t="shared" si="153"/>
        <v>553</v>
      </c>
      <c r="F214" s="1" t="s">
        <v>46</v>
      </c>
      <c r="G214" s="10" t="s">
        <v>82</v>
      </c>
      <c r="H214" s="10"/>
      <c r="I214" s="10"/>
      <c r="J214" s="10"/>
      <c r="K214" t="s">
        <v>96</v>
      </c>
      <c r="L214" s="10">
        <v>57</v>
      </c>
      <c r="M214">
        <f t="shared" si="173"/>
        <v>57000</v>
      </c>
      <c r="P214">
        <f t="shared" si="174"/>
        <v>0</v>
      </c>
      <c r="Q214">
        <f t="shared" si="175"/>
        <v>57000</v>
      </c>
      <c r="R214" s="2" t="str">
        <f t="shared" si="159"/>
        <v>5535636 - E W BROWN COMBUSTION TURBINE UNIT 6Base</v>
      </c>
    </row>
    <row r="215" spans="1:18" x14ac:dyDescent="0.25">
      <c r="A215" s="1" t="s">
        <v>110</v>
      </c>
      <c r="C215" s="1" t="s">
        <v>38</v>
      </c>
      <c r="D215" s="1" t="s">
        <v>20</v>
      </c>
      <c r="E215" s="5" t="str">
        <f t="shared" si="153"/>
        <v>554</v>
      </c>
      <c r="F215" s="1" t="s">
        <v>113</v>
      </c>
      <c r="G215" s="10" t="s">
        <v>81</v>
      </c>
      <c r="H215" s="10"/>
      <c r="I215" s="10"/>
      <c r="J215" s="10"/>
      <c r="K215" t="s">
        <v>96</v>
      </c>
      <c r="L215" s="10">
        <v>65</v>
      </c>
      <c r="M215">
        <f t="shared" si="173"/>
        <v>65000</v>
      </c>
      <c r="P215">
        <f t="shared" si="174"/>
        <v>0</v>
      </c>
      <c r="Q215">
        <f t="shared" si="175"/>
        <v>65000</v>
      </c>
      <c r="R215" s="2" t="str">
        <f t="shared" si="159"/>
        <v>5545638 - E W BROWN COMBUSTION TURBINE UNIT 8Base</v>
      </c>
    </row>
    <row r="216" spans="1:18" x14ac:dyDescent="0.25">
      <c r="A216" s="1" t="s">
        <v>110</v>
      </c>
      <c r="C216" s="1" t="s">
        <v>38</v>
      </c>
      <c r="D216" s="1" t="s">
        <v>108</v>
      </c>
      <c r="E216" s="5" t="str">
        <f t="shared" si="153"/>
        <v>551</v>
      </c>
      <c r="F216" s="1" t="s">
        <v>46</v>
      </c>
      <c r="G216" s="10" t="s">
        <v>82</v>
      </c>
      <c r="H216" s="10"/>
      <c r="I216" s="10"/>
      <c r="J216" s="10"/>
      <c r="K216" t="s">
        <v>96</v>
      </c>
      <c r="L216" s="10">
        <v>93</v>
      </c>
      <c r="M216">
        <f t="shared" si="173"/>
        <v>93000</v>
      </c>
      <c r="P216">
        <f t="shared" si="174"/>
        <v>0</v>
      </c>
      <c r="Q216">
        <f t="shared" si="175"/>
        <v>93000</v>
      </c>
      <c r="R216" s="2" t="str">
        <f t="shared" si="159"/>
        <v>5515636 - E W BROWN COMBUSTION TURBINE UNIT 6Base</v>
      </c>
    </row>
    <row r="217" spans="1:18" x14ac:dyDescent="0.25">
      <c r="A217" s="1" t="s">
        <v>110</v>
      </c>
      <c r="C217" s="1" t="s">
        <v>38</v>
      </c>
      <c r="D217" s="1" t="s">
        <v>15</v>
      </c>
      <c r="E217" s="5" t="str">
        <f t="shared" si="153"/>
        <v>552</v>
      </c>
      <c r="F217" s="1" t="s">
        <v>46</v>
      </c>
      <c r="G217" s="10" t="s">
        <v>82</v>
      </c>
      <c r="H217" s="10"/>
      <c r="I217" s="10"/>
      <c r="J217" s="10"/>
      <c r="K217" t="s">
        <v>96</v>
      </c>
      <c r="L217" s="10">
        <v>93</v>
      </c>
      <c r="M217">
        <f t="shared" si="173"/>
        <v>93000</v>
      </c>
      <c r="P217">
        <f t="shared" si="174"/>
        <v>0</v>
      </c>
      <c r="Q217">
        <f t="shared" si="175"/>
        <v>93000</v>
      </c>
      <c r="R217" s="2" t="str">
        <f t="shared" si="159"/>
        <v>5525636 - E W BROWN COMBUSTION TURBINE UNIT 6Base</v>
      </c>
    </row>
    <row r="218" spans="1:18" x14ac:dyDescent="0.25">
      <c r="A218" s="1" t="s">
        <v>110</v>
      </c>
      <c r="C218" s="1" t="s">
        <v>55</v>
      </c>
      <c r="D218" s="1" t="s">
        <v>12</v>
      </c>
      <c r="E218" s="5" t="str">
        <f t="shared" si="153"/>
        <v>513</v>
      </c>
      <c r="F218" s="1" t="s">
        <v>58</v>
      </c>
      <c r="G218" s="10" t="s">
        <v>81</v>
      </c>
      <c r="H218" s="10"/>
      <c r="I218" s="10"/>
      <c r="J218" s="10"/>
      <c r="K218" t="s">
        <v>96</v>
      </c>
      <c r="L218" s="10">
        <v>380</v>
      </c>
      <c r="M218">
        <f t="shared" si="173"/>
        <v>380000</v>
      </c>
      <c r="P218">
        <f t="shared" si="174"/>
        <v>0</v>
      </c>
      <c r="Q218">
        <f t="shared" si="175"/>
        <v>380000</v>
      </c>
      <c r="R218" s="2" t="str">
        <f t="shared" si="159"/>
        <v>5135653 - GHENT UNIT 3Base</v>
      </c>
    </row>
    <row r="219" spans="1:18" x14ac:dyDescent="0.25">
      <c r="A219" s="1" t="s">
        <v>110</v>
      </c>
      <c r="C219" s="1" t="s">
        <v>6</v>
      </c>
      <c r="D219" s="1" t="s">
        <v>20</v>
      </c>
      <c r="E219" s="5" t="str">
        <f t="shared" si="153"/>
        <v>554</v>
      </c>
      <c r="F219" s="1" t="s">
        <v>14</v>
      </c>
      <c r="G219" s="10" t="s">
        <v>82</v>
      </c>
      <c r="H219" s="10"/>
      <c r="I219" s="10"/>
      <c r="J219" s="10"/>
      <c r="K219" t="s">
        <v>96</v>
      </c>
      <c r="L219" s="10">
        <v>455</v>
      </c>
      <c r="M219">
        <f t="shared" si="173"/>
        <v>455000</v>
      </c>
      <c r="P219">
        <f t="shared" si="174"/>
        <v>0</v>
      </c>
      <c r="Q219">
        <f t="shared" si="175"/>
        <v>455000</v>
      </c>
      <c r="R219" s="2" t="str">
        <f t="shared" si="159"/>
        <v>5540172 - CANE RUN CC GT 2016Base</v>
      </c>
    </row>
    <row r="220" spans="1:18" x14ac:dyDescent="0.25">
      <c r="A220" s="1" t="s">
        <v>110</v>
      </c>
      <c r="C220" s="1" t="s">
        <v>6</v>
      </c>
      <c r="D220" s="1" t="s">
        <v>16</v>
      </c>
      <c r="E220" s="5" t="str">
        <f t="shared" si="153"/>
        <v>553</v>
      </c>
      <c r="F220" s="1" t="s">
        <v>14</v>
      </c>
      <c r="G220" s="10" t="s">
        <v>82</v>
      </c>
      <c r="H220" s="10"/>
      <c r="I220" s="10"/>
      <c r="J220" s="10"/>
      <c r="K220" t="s">
        <v>96</v>
      </c>
      <c r="L220" s="10">
        <v>683</v>
      </c>
      <c r="M220">
        <f t="shared" si="173"/>
        <v>683000</v>
      </c>
      <c r="P220">
        <f t="shared" si="174"/>
        <v>0</v>
      </c>
      <c r="Q220">
        <f t="shared" si="175"/>
        <v>683000</v>
      </c>
      <c r="R220" s="2" t="str">
        <f t="shared" si="159"/>
        <v>5530172 - CANE RUN CC GT 2016Base</v>
      </c>
    </row>
    <row r="221" spans="1:18" x14ac:dyDescent="0.25">
      <c r="A221" s="1" t="s">
        <v>110</v>
      </c>
      <c r="C221" s="1" t="s">
        <v>55</v>
      </c>
      <c r="D221" s="1" t="s">
        <v>11</v>
      </c>
      <c r="E221" s="5" t="str">
        <f t="shared" si="153"/>
        <v>512</v>
      </c>
      <c r="F221" s="1" t="s">
        <v>58</v>
      </c>
      <c r="G221" s="10" t="s">
        <v>81</v>
      </c>
      <c r="H221" s="10"/>
      <c r="I221" s="10"/>
      <c r="J221" s="10"/>
      <c r="K221" t="s">
        <v>96</v>
      </c>
      <c r="L221" s="10">
        <v>1382</v>
      </c>
      <c r="M221">
        <f t="shared" si="173"/>
        <v>1382000</v>
      </c>
      <c r="P221">
        <f t="shared" si="174"/>
        <v>0</v>
      </c>
      <c r="Q221">
        <f t="shared" si="175"/>
        <v>1382000</v>
      </c>
      <c r="R221" s="2" t="str">
        <f t="shared" si="159"/>
        <v>5125653 - GHENT UNIT 3Base</v>
      </c>
    </row>
    <row r="222" spans="1:18" x14ac:dyDescent="0.25">
      <c r="A222" s="1" t="s">
        <v>110</v>
      </c>
      <c r="C222" s="1" t="s">
        <v>55</v>
      </c>
      <c r="D222" s="1" t="s">
        <v>11</v>
      </c>
      <c r="E222" s="5" t="str">
        <f t="shared" ref="E222:E236" si="176">LEFT(D222,3)</f>
        <v>512</v>
      </c>
      <c r="F222" s="1" t="s">
        <v>57</v>
      </c>
      <c r="G222" s="10" t="s">
        <v>81</v>
      </c>
      <c r="H222" s="10"/>
      <c r="I222" s="10"/>
      <c r="J222" s="10"/>
      <c r="K222" t="s">
        <v>96</v>
      </c>
      <c r="L222" s="10">
        <v>2249</v>
      </c>
      <c r="M222">
        <f t="shared" si="173"/>
        <v>2249000</v>
      </c>
      <c r="P222">
        <f t="shared" si="174"/>
        <v>0</v>
      </c>
      <c r="Q222">
        <f t="shared" si="175"/>
        <v>2249000</v>
      </c>
      <c r="R222" s="2" t="str">
        <f t="shared" si="159"/>
        <v>5125652 - GHENT UNIT 2Base</v>
      </c>
    </row>
    <row r="223" spans="1:18" x14ac:dyDescent="0.25">
      <c r="A223" s="1" t="s">
        <v>110</v>
      </c>
      <c r="C223" s="1" t="s">
        <v>38</v>
      </c>
      <c r="D223" s="1" t="s">
        <v>20</v>
      </c>
      <c r="E223" s="5" t="str">
        <f t="shared" si="176"/>
        <v>554</v>
      </c>
      <c r="F223" s="1" t="s">
        <v>46</v>
      </c>
      <c r="G223" s="10" t="s">
        <v>82</v>
      </c>
      <c r="H223" s="10"/>
      <c r="I223" s="10"/>
      <c r="J223" s="10"/>
      <c r="K223" t="s">
        <v>96</v>
      </c>
      <c r="L223" s="10">
        <v>-10.640000000000004</v>
      </c>
      <c r="M223">
        <f t="shared" si="173"/>
        <v>-10640.000000000004</v>
      </c>
      <c r="P223">
        <f t="shared" si="174"/>
        <v>0</v>
      </c>
      <c r="Q223">
        <f t="shared" si="175"/>
        <v>-10640.000000000004</v>
      </c>
      <c r="R223" s="2" t="str">
        <f t="shared" ref="R223:R236" si="177">E223&amp;F223&amp;K223</f>
        <v>5545636 - E W BROWN COMBUSTION TURBINE UNIT 6Base</v>
      </c>
    </row>
    <row r="224" spans="1:18" x14ac:dyDescent="0.25">
      <c r="A224" s="1" t="s">
        <v>110</v>
      </c>
      <c r="C224" s="1" t="s">
        <v>38</v>
      </c>
      <c r="D224" s="1" t="s">
        <v>108</v>
      </c>
      <c r="E224" s="5" t="str">
        <f t="shared" si="176"/>
        <v>551</v>
      </c>
      <c r="F224" s="1" t="s">
        <v>46</v>
      </c>
      <c r="G224" s="10" t="s">
        <v>82</v>
      </c>
      <c r="H224" s="10"/>
      <c r="I224" s="10"/>
      <c r="J224" s="10"/>
      <c r="K224" t="s">
        <v>96</v>
      </c>
      <c r="L224" s="10">
        <v>-11.4</v>
      </c>
      <c r="M224">
        <f t="shared" si="173"/>
        <v>-11400</v>
      </c>
      <c r="P224">
        <f t="shared" si="174"/>
        <v>0</v>
      </c>
      <c r="Q224">
        <f t="shared" si="175"/>
        <v>-11400</v>
      </c>
      <c r="R224" s="2" t="str">
        <f t="shared" si="177"/>
        <v>5515636 - E W BROWN COMBUSTION TURBINE UNIT 6Base</v>
      </c>
    </row>
    <row r="225" spans="1:18" x14ac:dyDescent="0.25">
      <c r="A225" s="1" t="s">
        <v>110</v>
      </c>
      <c r="C225" s="1" t="s">
        <v>38</v>
      </c>
      <c r="D225" s="1" t="s">
        <v>15</v>
      </c>
      <c r="E225" s="5" t="str">
        <f t="shared" si="176"/>
        <v>552</v>
      </c>
      <c r="F225" s="1" t="s">
        <v>46</v>
      </c>
      <c r="G225" s="10" t="s">
        <v>82</v>
      </c>
      <c r="H225" s="10"/>
      <c r="I225" s="10"/>
      <c r="J225" s="10"/>
      <c r="K225" t="s">
        <v>96</v>
      </c>
      <c r="L225" s="10">
        <v>-15.2</v>
      </c>
      <c r="M225">
        <f t="shared" si="173"/>
        <v>-15200</v>
      </c>
      <c r="P225">
        <f t="shared" si="174"/>
        <v>0</v>
      </c>
      <c r="Q225">
        <f t="shared" si="175"/>
        <v>-15200</v>
      </c>
      <c r="R225" s="2" t="str">
        <f t="shared" si="177"/>
        <v>5525636 - E W BROWN COMBUSTION TURBINE UNIT 6Base</v>
      </c>
    </row>
    <row r="226" spans="1:18" x14ac:dyDescent="0.25">
      <c r="A226" s="1" t="s">
        <v>110</v>
      </c>
      <c r="C226" s="1" t="s">
        <v>38</v>
      </c>
      <c r="D226" s="1" t="s">
        <v>15</v>
      </c>
      <c r="E226" s="5" t="str">
        <f t="shared" si="176"/>
        <v>552</v>
      </c>
      <c r="F226" s="1" t="s">
        <v>46</v>
      </c>
      <c r="G226" s="10" t="s">
        <v>82</v>
      </c>
      <c r="H226" s="10"/>
      <c r="I226" s="10"/>
      <c r="J226" s="10"/>
      <c r="K226" t="s">
        <v>96</v>
      </c>
      <c r="L226" s="10">
        <v>-21.660000000000004</v>
      </c>
      <c r="M226">
        <f t="shared" si="173"/>
        <v>-21660.000000000004</v>
      </c>
      <c r="P226">
        <f t="shared" si="174"/>
        <v>0</v>
      </c>
      <c r="Q226">
        <f t="shared" si="175"/>
        <v>-21660.000000000004</v>
      </c>
      <c r="R226" s="2" t="str">
        <f t="shared" si="177"/>
        <v>5525636 - E W BROWN COMBUSTION TURBINE UNIT 6Base</v>
      </c>
    </row>
    <row r="227" spans="1:18" x14ac:dyDescent="0.25">
      <c r="A227" s="1" t="s">
        <v>110</v>
      </c>
      <c r="C227" s="1" t="s">
        <v>38</v>
      </c>
      <c r="D227" s="1" t="s">
        <v>16</v>
      </c>
      <c r="E227" s="5" t="str">
        <f t="shared" si="176"/>
        <v>553</v>
      </c>
      <c r="F227" s="1" t="s">
        <v>47</v>
      </c>
      <c r="G227" s="10" t="s">
        <v>82</v>
      </c>
      <c r="H227" s="10"/>
      <c r="I227" s="10"/>
      <c r="J227" s="10"/>
      <c r="K227" t="s">
        <v>96</v>
      </c>
      <c r="L227" s="10">
        <v>8</v>
      </c>
      <c r="M227">
        <f>+L227*1000</f>
        <v>8000</v>
      </c>
      <c r="P227">
        <f t="shared" ref="P227:P236" si="178">IF(A227="0100",M227,0)</f>
        <v>0</v>
      </c>
      <c r="Q227">
        <f t="shared" ref="Q227:Q236" si="179">IF(A227="0110",M227,0)</f>
        <v>8000</v>
      </c>
      <c r="R227" s="2" t="str">
        <f t="shared" si="177"/>
        <v>5535637 - E W BROWN COMBUSTION TURBINE UNIT 7Base</v>
      </c>
    </row>
    <row r="228" spans="1:18" x14ac:dyDescent="0.25">
      <c r="A228" s="1" t="s">
        <v>110</v>
      </c>
      <c r="C228" s="1" t="s">
        <v>55</v>
      </c>
      <c r="D228" s="1" t="s">
        <v>11</v>
      </c>
      <c r="E228" s="5" t="str">
        <f t="shared" si="176"/>
        <v>512</v>
      </c>
      <c r="F228" s="1" t="s">
        <v>56</v>
      </c>
      <c r="G228" s="10" t="s">
        <v>81</v>
      </c>
      <c r="H228" s="10"/>
      <c r="I228" s="10"/>
      <c r="J228" s="10"/>
      <c r="K228" t="s">
        <v>96</v>
      </c>
      <c r="L228" s="10">
        <v>400</v>
      </c>
      <c r="M228">
        <f t="shared" ref="M228:M230" si="180">+L228*1000</f>
        <v>400000</v>
      </c>
      <c r="P228">
        <f t="shared" si="178"/>
        <v>0</v>
      </c>
      <c r="Q228">
        <f t="shared" si="179"/>
        <v>400000</v>
      </c>
      <c r="R228" s="2" t="str">
        <f t="shared" si="177"/>
        <v>5125651 - GHENT UNIT 1Base</v>
      </c>
    </row>
    <row r="229" spans="1:18" x14ac:dyDescent="0.25">
      <c r="A229" s="1" t="s">
        <v>110</v>
      </c>
      <c r="C229" s="1" t="s">
        <v>55</v>
      </c>
      <c r="D229" s="1" t="s">
        <v>12</v>
      </c>
      <c r="E229" s="5" t="str">
        <f t="shared" si="176"/>
        <v>513</v>
      </c>
      <c r="F229" s="1" t="s">
        <v>56</v>
      </c>
      <c r="G229" s="10" t="s">
        <v>81</v>
      </c>
      <c r="H229" s="10"/>
      <c r="I229" s="10"/>
      <c r="J229" s="10"/>
      <c r="K229" t="s">
        <v>96</v>
      </c>
      <c r="L229" s="10">
        <v>11</v>
      </c>
      <c r="M229">
        <f t="shared" si="180"/>
        <v>11000</v>
      </c>
      <c r="P229">
        <f t="shared" si="178"/>
        <v>0</v>
      </c>
      <c r="Q229">
        <f t="shared" si="179"/>
        <v>11000</v>
      </c>
      <c r="R229" s="2" t="str">
        <f t="shared" si="177"/>
        <v>5135651 - GHENT UNIT 1Base</v>
      </c>
    </row>
    <row r="230" spans="1:18" x14ac:dyDescent="0.25">
      <c r="A230" s="1" t="s">
        <v>110</v>
      </c>
      <c r="C230" s="1" t="s">
        <v>38</v>
      </c>
      <c r="D230" s="1" t="s">
        <v>16</v>
      </c>
      <c r="E230" s="5" t="str">
        <f t="shared" si="176"/>
        <v>553</v>
      </c>
      <c r="F230" s="1" t="s">
        <v>47</v>
      </c>
      <c r="G230" s="10" t="s">
        <v>82</v>
      </c>
      <c r="H230" s="10"/>
      <c r="I230" s="10"/>
      <c r="J230" s="10"/>
      <c r="K230" t="s">
        <v>96</v>
      </c>
      <c r="L230" s="10">
        <v>-3.04</v>
      </c>
      <c r="M230">
        <f t="shared" si="180"/>
        <v>-3040</v>
      </c>
      <c r="P230">
        <f t="shared" si="178"/>
        <v>0</v>
      </c>
      <c r="Q230">
        <f t="shared" si="179"/>
        <v>-3040</v>
      </c>
      <c r="R230" s="2" t="str">
        <f t="shared" si="177"/>
        <v>5535637 - E W BROWN COMBUSTION TURBINE UNIT 7Base</v>
      </c>
    </row>
    <row r="231" spans="1:18" x14ac:dyDescent="0.25">
      <c r="A231" s="11" t="s">
        <v>110</v>
      </c>
      <c r="C231" s="1" t="s">
        <v>26</v>
      </c>
      <c r="D231" s="1" t="s">
        <v>16</v>
      </c>
      <c r="E231" s="5" t="str">
        <f t="shared" si="176"/>
        <v>553</v>
      </c>
      <c r="F231" s="1" t="s">
        <v>136</v>
      </c>
      <c r="G231" s="10" t="s">
        <v>82</v>
      </c>
      <c r="H231" s="10"/>
      <c r="I231" s="10"/>
      <c r="J231" s="10"/>
      <c r="K231" t="s">
        <v>96</v>
      </c>
      <c r="L231" s="10">
        <v>2</v>
      </c>
      <c r="M231">
        <v>1260</v>
      </c>
      <c r="P231">
        <f t="shared" si="178"/>
        <v>0</v>
      </c>
      <c r="Q231">
        <f t="shared" si="179"/>
        <v>1260</v>
      </c>
      <c r="R231" s="2" t="str">
        <f t="shared" si="177"/>
        <v>5530477 - TRIMBLE COUNTY #10 COMBUSTION TURBINEBase</v>
      </c>
    </row>
    <row r="232" spans="1:18" x14ac:dyDescent="0.25">
      <c r="A232" s="11" t="s">
        <v>110</v>
      </c>
      <c r="C232" s="1" t="s">
        <v>26</v>
      </c>
      <c r="D232" s="1" t="s">
        <v>16</v>
      </c>
      <c r="E232" s="5" t="str">
        <f t="shared" si="176"/>
        <v>553</v>
      </c>
      <c r="F232" s="1" t="s">
        <v>133</v>
      </c>
      <c r="G232" s="10" t="s">
        <v>82</v>
      </c>
      <c r="H232" s="10"/>
      <c r="I232" s="10"/>
      <c r="J232" s="10"/>
      <c r="K232" t="s">
        <v>96</v>
      </c>
      <c r="L232" s="10">
        <v>22</v>
      </c>
      <c r="M232">
        <v>15620</v>
      </c>
      <c r="P232">
        <f t="shared" si="178"/>
        <v>0</v>
      </c>
      <c r="Q232">
        <f t="shared" si="179"/>
        <v>15620</v>
      </c>
      <c r="R232" s="2" t="str">
        <f t="shared" si="177"/>
        <v>5530470 - TRIMBLE COUNTY #5 COMBUSTION TURBINEBase</v>
      </c>
    </row>
    <row r="233" spans="1:18" x14ac:dyDescent="0.25">
      <c r="A233" s="11" t="s">
        <v>110</v>
      </c>
      <c r="C233" s="1" t="s">
        <v>26</v>
      </c>
      <c r="D233" s="1" t="s">
        <v>16</v>
      </c>
      <c r="E233" s="5" t="str">
        <f t="shared" si="176"/>
        <v>553</v>
      </c>
      <c r="F233" s="1" t="s">
        <v>32</v>
      </c>
      <c r="G233" s="10" t="s">
        <v>82</v>
      </c>
      <c r="H233" s="10"/>
      <c r="I233" s="10"/>
      <c r="J233" s="10"/>
      <c r="K233" t="s">
        <v>96</v>
      </c>
      <c r="L233" s="10">
        <v>22</v>
      </c>
      <c r="M233">
        <v>13860</v>
      </c>
      <c r="P233">
        <f t="shared" si="178"/>
        <v>0</v>
      </c>
      <c r="Q233">
        <f t="shared" si="179"/>
        <v>13860</v>
      </c>
      <c r="R233" s="2" t="str">
        <f t="shared" si="177"/>
        <v>5530474 - TRIMBLE COUNTY #7 COMBUSTION TURBINEBase</v>
      </c>
    </row>
    <row r="234" spans="1:18" x14ac:dyDescent="0.25">
      <c r="A234" s="11" t="s">
        <v>110</v>
      </c>
      <c r="C234" s="1" t="s">
        <v>26</v>
      </c>
      <c r="D234" s="1" t="s">
        <v>16</v>
      </c>
      <c r="E234" s="5" t="str">
        <f t="shared" si="176"/>
        <v>553</v>
      </c>
      <c r="F234" s="1" t="s">
        <v>134</v>
      </c>
      <c r="G234" s="10" t="s">
        <v>82</v>
      </c>
      <c r="H234" s="10"/>
      <c r="I234" s="10"/>
      <c r="J234" s="10"/>
      <c r="K234" t="s">
        <v>96</v>
      </c>
      <c r="L234" s="10">
        <v>22</v>
      </c>
      <c r="M234">
        <v>13860</v>
      </c>
      <c r="P234">
        <f t="shared" si="178"/>
        <v>0</v>
      </c>
      <c r="Q234">
        <f t="shared" si="179"/>
        <v>13860</v>
      </c>
      <c r="R234" s="2" t="str">
        <f t="shared" si="177"/>
        <v>5530475 - TRIMBLE COUNTY #8 COMBUSTION TURBINEBase</v>
      </c>
    </row>
    <row r="235" spans="1:18" x14ac:dyDescent="0.25">
      <c r="A235" s="11" t="s">
        <v>110</v>
      </c>
      <c r="C235" s="1" t="s">
        <v>26</v>
      </c>
      <c r="D235" s="1" t="s">
        <v>16</v>
      </c>
      <c r="E235" s="5" t="str">
        <f t="shared" si="176"/>
        <v>553</v>
      </c>
      <c r="F235" s="1" t="s">
        <v>135</v>
      </c>
      <c r="G235" s="10" t="s">
        <v>82</v>
      </c>
      <c r="H235" s="10"/>
      <c r="I235" s="10"/>
      <c r="J235" s="10"/>
      <c r="K235" t="s">
        <v>96</v>
      </c>
      <c r="L235" s="10">
        <v>22</v>
      </c>
      <c r="M235">
        <v>13860</v>
      </c>
      <c r="P235">
        <f t="shared" si="178"/>
        <v>0</v>
      </c>
      <c r="Q235">
        <f t="shared" si="179"/>
        <v>13860</v>
      </c>
      <c r="R235" s="2" t="str">
        <f t="shared" si="177"/>
        <v>5530476 - TRIMBLE COUNTY #9 COMBUSTION TURBINEBase</v>
      </c>
    </row>
    <row r="236" spans="1:18" x14ac:dyDescent="0.25">
      <c r="A236" s="11" t="s">
        <v>110</v>
      </c>
      <c r="C236" s="1" t="s">
        <v>26</v>
      </c>
      <c r="D236" s="1" t="s">
        <v>16</v>
      </c>
      <c r="E236" s="5" t="str">
        <f t="shared" si="176"/>
        <v>553</v>
      </c>
      <c r="F236" s="1" t="s">
        <v>136</v>
      </c>
      <c r="G236" s="10" t="s">
        <v>82</v>
      </c>
      <c r="H236" s="10"/>
      <c r="I236" s="10"/>
      <c r="J236" s="10"/>
      <c r="K236" t="s">
        <v>96</v>
      </c>
      <c r="L236" s="10">
        <v>22</v>
      </c>
      <c r="M236">
        <v>13860</v>
      </c>
      <c r="P236">
        <f t="shared" si="178"/>
        <v>0</v>
      </c>
      <c r="Q236">
        <f t="shared" si="179"/>
        <v>13860</v>
      </c>
      <c r="R236" s="2" t="str">
        <f t="shared" si="177"/>
        <v>5530477 - TRIMBLE COUNTY #10 COMBUSTION TURBINEBase</v>
      </c>
    </row>
  </sheetData>
  <pageMargins left="0.5" right="0.5" top="1" bottom="1" header="0.5" footer="0.5"/>
  <pageSetup scale="57" orientation="landscape" r:id="rId1"/>
  <headerFooter>
    <oddFooter>&amp;R&amp;"Times New Roman,Bold"&amp;12Attachment to Response to Kroger-2 Question No. 9
Page &amp;P of &amp;N
Bellar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/>
  </sheetViews>
  <sheetFormatPr defaultRowHeight="15" x14ac:dyDescent="0.25"/>
  <cols>
    <col min="1" max="2" width="9.28515625" style="1" bestFit="1" customWidth="1"/>
    <col min="3" max="3" width="40.28515625" style="1" bestFit="1" customWidth="1"/>
    <col min="4" max="4" width="36.5703125" style="1" bestFit="1" customWidth="1"/>
    <col min="5" max="6" width="8.140625" style="1" bestFit="1" customWidth="1"/>
    <col min="7" max="7" width="54.7109375" style="1" bestFit="1" customWidth="1"/>
    <col min="8" max="9" width="8" bestFit="1" customWidth="1"/>
    <col min="10" max="11" width="7.28515625" bestFit="1" customWidth="1"/>
  </cols>
  <sheetData>
    <row r="1" spans="1:12" s="4" customFormat="1" x14ac:dyDescent="0.25">
      <c r="A1" s="3" t="s">
        <v>101</v>
      </c>
      <c r="B1" s="3" t="s">
        <v>102</v>
      </c>
      <c r="C1" s="3" t="s">
        <v>103</v>
      </c>
      <c r="D1" s="3" t="s">
        <v>104</v>
      </c>
      <c r="E1" s="3" t="s">
        <v>2</v>
      </c>
      <c r="F1" s="3" t="s">
        <v>68</v>
      </c>
      <c r="G1" s="3" t="s">
        <v>3</v>
      </c>
      <c r="H1" s="4">
        <v>2017</v>
      </c>
      <c r="I1" s="4">
        <v>2018</v>
      </c>
      <c r="J1" s="4">
        <v>2019</v>
      </c>
      <c r="K1" s="4">
        <v>2020</v>
      </c>
      <c r="L1" s="4" t="s">
        <v>138</v>
      </c>
    </row>
    <row r="2" spans="1:12" x14ac:dyDescent="0.25">
      <c r="A2" s="1" t="s">
        <v>110</v>
      </c>
      <c r="B2" s="1" t="s">
        <v>81</v>
      </c>
      <c r="C2" s="1" t="s">
        <v>105</v>
      </c>
      <c r="D2" s="1" t="s">
        <v>65</v>
      </c>
      <c r="E2" s="1" t="s">
        <v>12</v>
      </c>
      <c r="F2" s="5" t="s">
        <v>74</v>
      </c>
      <c r="G2" s="1" t="s">
        <v>66</v>
      </c>
      <c r="H2" s="10">
        <v>0</v>
      </c>
      <c r="I2" s="10">
        <v>0</v>
      </c>
      <c r="J2" s="10">
        <v>0</v>
      </c>
      <c r="K2" s="10">
        <v>1000</v>
      </c>
      <c r="L2" s="2" t="str">
        <f t="shared" ref="L2:L30" si="0">+F2&amp;G2</f>
        <v>5135591 - KU GENERATION - COMMON</v>
      </c>
    </row>
    <row r="3" spans="1:12" x14ac:dyDescent="0.25">
      <c r="A3" s="1" t="s">
        <v>110</v>
      </c>
      <c r="B3" s="1" t="s">
        <v>81</v>
      </c>
      <c r="C3" s="1" t="s">
        <v>106</v>
      </c>
      <c r="D3" s="1" t="s">
        <v>65</v>
      </c>
      <c r="E3" s="1" t="s">
        <v>37</v>
      </c>
      <c r="F3" s="5" t="s">
        <v>75</v>
      </c>
      <c r="G3" s="1" t="s">
        <v>27</v>
      </c>
      <c r="H3" s="10">
        <v>0</v>
      </c>
      <c r="I3" s="10">
        <v>0</v>
      </c>
      <c r="J3" s="10">
        <v>0</v>
      </c>
      <c r="K3" s="10">
        <v>-56</v>
      </c>
      <c r="L3" s="2" t="str">
        <f t="shared" si="0"/>
        <v>5100321 - TRIMBLE COUNTY 2 - GENERATION</v>
      </c>
    </row>
    <row r="4" spans="1:12" x14ac:dyDescent="0.25">
      <c r="A4" s="1" t="s">
        <v>110</v>
      </c>
      <c r="B4" s="1" t="s">
        <v>81</v>
      </c>
      <c r="C4" s="1" t="s">
        <v>106</v>
      </c>
      <c r="D4" s="1" t="s">
        <v>65</v>
      </c>
      <c r="E4" s="1" t="s">
        <v>11</v>
      </c>
      <c r="F4" s="5" t="s">
        <v>69</v>
      </c>
      <c r="G4" s="1" t="s">
        <v>27</v>
      </c>
      <c r="H4" s="10">
        <v>-155</v>
      </c>
      <c r="I4" s="10">
        <v>-1567</v>
      </c>
      <c r="J4" s="10">
        <v>-415</v>
      </c>
      <c r="K4" s="10">
        <v>-945</v>
      </c>
      <c r="L4" s="2" t="str">
        <f t="shared" si="0"/>
        <v>5120321 - TRIMBLE COUNTY 2 - GENERATION</v>
      </c>
    </row>
    <row r="5" spans="1:12" x14ac:dyDescent="0.25">
      <c r="A5" s="1" t="s">
        <v>110</v>
      </c>
      <c r="B5" s="1" t="s">
        <v>81</v>
      </c>
      <c r="C5" s="1" t="s">
        <v>106</v>
      </c>
      <c r="D5" s="1" t="s">
        <v>65</v>
      </c>
      <c r="E5" s="1" t="s">
        <v>12</v>
      </c>
      <c r="F5" s="5" t="s">
        <v>74</v>
      </c>
      <c r="G5" s="1" t="s">
        <v>27</v>
      </c>
      <c r="H5" s="10">
        <v>-541</v>
      </c>
      <c r="I5" s="10">
        <v>-182</v>
      </c>
      <c r="J5" s="10">
        <v>-122</v>
      </c>
      <c r="K5" s="10">
        <v>-132</v>
      </c>
      <c r="L5" s="2" t="str">
        <f t="shared" si="0"/>
        <v>5130321 - TRIMBLE COUNTY 2 - GENERATION</v>
      </c>
    </row>
    <row r="6" spans="1:12" x14ac:dyDescent="0.25">
      <c r="A6" s="1" t="s">
        <v>110</v>
      </c>
      <c r="B6" s="1" t="s">
        <v>81</v>
      </c>
      <c r="C6" s="1" t="s">
        <v>6</v>
      </c>
      <c r="D6" s="1" t="s">
        <v>107</v>
      </c>
      <c r="E6" s="1" t="s">
        <v>108</v>
      </c>
      <c r="F6" s="5" t="s">
        <v>132</v>
      </c>
      <c r="G6" s="1" t="s">
        <v>14</v>
      </c>
      <c r="H6" s="10">
        <v>0</v>
      </c>
      <c r="I6" s="10">
        <v>0</v>
      </c>
      <c r="J6" s="10">
        <v>176</v>
      </c>
      <c r="K6" s="10">
        <v>0</v>
      </c>
      <c r="L6" s="2" t="str">
        <f t="shared" si="0"/>
        <v>5510172 - CANE RUN CC GT 2016</v>
      </c>
    </row>
    <row r="7" spans="1:12" x14ac:dyDescent="0.25">
      <c r="A7" s="1" t="s">
        <v>110</v>
      </c>
      <c r="B7" s="1" t="s">
        <v>81</v>
      </c>
      <c r="C7" s="1" t="s">
        <v>6</v>
      </c>
      <c r="D7" s="1" t="s">
        <v>107</v>
      </c>
      <c r="E7" s="1" t="s">
        <v>15</v>
      </c>
      <c r="F7" s="5" t="s">
        <v>131</v>
      </c>
      <c r="G7" s="1" t="s">
        <v>14</v>
      </c>
      <c r="H7" s="10">
        <v>1399</v>
      </c>
      <c r="I7" s="10">
        <v>0</v>
      </c>
      <c r="J7" s="10">
        <v>3027</v>
      </c>
      <c r="K7" s="10">
        <v>0</v>
      </c>
      <c r="L7" s="2" t="str">
        <f t="shared" si="0"/>
        <v>5520172 - CANE RUN CC GT 2016</v>
      </c>
    </row>
    <row r="8" spans="1:12" x14ac:dyDescent="0.25">
      <c r="A8" s="1" t="s">
        <v>110</v>
      </c>
      <c r="B8" s="1" t="s">
        <v>81</v>
      </c>
      <c r="C8" s="1" t="s">
        <v>6</v>
      </c>
      <c r="D8" s="1" t="s">
        <v>107</v>
      </c>
      <c r="E8" s="1" t="s">
        <v>16</v>
      </c>
      <c r="F8" s="5" t="s">
        <v>129</v>
      </c>
      <c r="G8" s="1" t="s">
        <v>14</v>
      </c>
      <c r="H8" s="10">
        <v>600</v>
      </c>
      <c r="I8" s="10">
        <v>0</v>
      </c>
      <c r="J8" s="10">
        <v>1142</v>
      </c>
      <c r="K8" s="10">
        <v>0</v>
      </c>
      <c r="L8" s="2" t="str">
        <f t="shared" si="0"/>
        <v>5530172 - CANE RUN CC GT 2016</v>
      </c>
    </row>
    <row r="9" spans="1:12" x14ac:dyDescent="0.25">
      <c r="A9" s="1" t="s">
        <v>110</v>
      </c>
      <c r="B9" s="1" t="s">
        <v>81</v>
      </c>
      <c r="C9" s="1" t="s">
        <v>6</v>
      </c>
      <c r="D9" s="1" t="s">
        <v>107</v>
      </c>
      <c r="E9" s="1" t="s">
        <v>20</v>
      </c>
      <c r="F9" s="5" t="s">
        <v>130</v>
      </c>
      <c r="G9" s="1" t="s">
        <v>14</v>
      </c>
      <c r="H9" s="10">
        <v>606</v>
      </c>
      <c r="I9" s="10">
        <v>996</v>
      </c>
      <c r="J9" s="10">
        <v>1175</v>
      </c>
      <c r="K9" s="10">
        <v>1114</v>
      </c>
      <c r="L9" s="2" t="str">
        <f t="shared" si="0"/>
        <v>5540172 - CANE RUN CC GT 2016</v>
      </c>
    </row>
    <row r="10" spans="1:12" x14ac:dyDescent="0.25">
      <c r="A10" s="1" t="s">
        <v>110</v>
      </c>
      <c r="B10" s="1" t="s">
        <v>81</v>
      </c>
      <c r="C10" s="1" t="s">
        <v>26</v>
      </c>
      <c r="D10" s="1" t="s">
        <v>109</v>
      </c>
      <c r="E10" s="1" t="s">
        <v>37</v>
      </c>
      <c r="F10" s="5" t="s">
        <v>75</v>
      </c>
      <c r="G10" s="1" t="s">
        <v>27</v>
      </c>
      <c r="H10" s="10">
        <v>0</v>
      </c>
      <c r="I10" s="10">
        <v>0</v>
      </c>
      <c r="J10" s="10">
        <v>0</v>
      </c>
      <c r="K10" s="10">
        <v>223</v>
      </c>
      <c r="L10" s="2" t="str">
        <f t="shared" si="0"/>
        <v>5100321 - TRIMBLE COUNTY 2 - GENERATION</v>
      </c>
    </row>
    <row r="11" spans="1:12" x14ac:dyDescent="0.25">
      <c r="A11" s="1" t="s">
        <v>110</v>
      </c>
      <c r="B11" s="1" t="s">
        <v>81</v>
      </c>
      <c r="C11" s="1" t="s">
        <v>26</v>
      </c>
      <c r="D11" s="1" t="s">
        <v>109</v>
      </c>
      <c r="E11" s="1" t="s">
        <v>11</v>
      </c>
      <c r="F11" s="5" t="s">
        <v>69</v>
      </c>
      <c r="G11" s="1" t="s">
        <v>27</v>
      </c>
      <c r="H11" s="10">
        <v>619</v>
      </c>
      <c r="I11" s="10">
        <v>6267</v>
      </c>
      <c r="J11" s="10">
        <v>1658</v>
      </c>
      <c r="K11" s="10">
        <v>3779</v>
      </c>
      <c r="L11" s="2" t="str">
        <f t="shared" si="0"/>
        <v>5120321 - TRIMBLE COUNTY 2 - GENERATION</v>
      </c>
    </row>
    <row r="12" spans="1:12" x14ac:dyDescent="0.25">
      <c r="A12" s="1" t="s">
        <v>110</v>
      </c>
      <c r="B12" s="1" t="s">
        <v>81</v>
      </c>
      <c r="C12" s="1" t="s">
        <v>26</v>
      </c>
      <c r="D12" s="1" t="s">
        <v>109</v>
      </c>
      <c r="E12" s="1" t="s">
        <v>12</v>
      </c>
      <c r="F12" s="5" t="s">
        <v>74</v>
      </c>
      <c r="G12" s="1" t="s">
        <v>27</v>
      </c>
      <c r="H12" s="10">
        <v>2164</v>
      </c>
      <c r="I12" s="10">
        <v>729</v>
      </c>
      <c r="J12" s="10">
        <v>486</v>
      </c>
      <c r="K12" s="10">
        <v>527</v>
      </c>
      <c r="L12" s="2" t="str">
        <f t="shared" si="0"/>
        <v>5130321 - TRIMBLE COUNTY 2 - GENERATION</v>
      </c>
    </row>
    <row r="13" spans="1:12" x14ac:dyDescent="0.25">
      <c r="A13" s="1" t="s">
        <v>110</v>
      </c>
      <c r="B13" s="1" t="s">
        <v>81</v>
      </c>
      <c r="C13" s="1" t="s">
        <v>38</v>
      </c>
      <c r="D13" s="1" t="s">
        <v>111</v>
      </c>
      <c r="E13" s="1" t="s">
        <v>8</v>
      </c>
      <c r="F13" s="5" t="s">
        <v>69</v>
      </c>
      <c r="G13" s="1" t="s">
        <v>42</v>
      </c>
      <c r="H13" s="10">
        <v>0</v>
      </c>
      <c r="I13" s="10">
        <v>300</v>
      </c>
      <c r="J13" s="10">
        <v>0</v>
      </c>
      <c r="K13" s="10">
        <v>312</v>
      </c>
      <c r="L13" s="2" t="str">
        <f t="shared" si="0"/>
        <v>5125630 - E W BROWN STEAM UNITS 1,2,3 SCRUBBER</v>
      </c>
    </row>
    <row r="14" spans="1:12" x14ac:dyDescent="0.25">
      <c r="A14" s="1" t="s">
        <v>110</v>
      </c>
      <c r="B14" s="1" t="s">
        <v>81</v>
      </c>
      <c r="C14" s="1" t="s">
        <v>38</v>
      </c>
      <c r="D14" s="1" t="s">
        <v>111</v>
      </c>
      <c r="E14" s="1" t="s">
        <v>11</v>
      </c>
      <c r="F14" s="5" t="s">
        <v>69</v>
      </c>
      <c r="G14" s="1" t="s">
        <v>43</v>
      </c>
      <c r="H14" s="10">
        <v>430</v>
      </c>
      <c r="I14" s="10">
        <v>508</v>
      </c>
      <c r="J14" s="10">
        <v>504</v>
      </c>
      <c r="K14" s="10">
        <v>1008</v>
      </c>
      <c r="L14" s="2" t="str">
        <f t="shared" si="0"/>
        <v>5125621 - E W BROWN UNIT  1</v>
      </c>
    </row>
    <row r="15" spans="1:12" x14ac:dyDescent="0.25">
      <c r="A15" s="1" t="s">
        <v>110</v>
      </c>
      <c r="B15" s="1" t="s">
        <v>81</v>
      </c>
      <c r="C15" s="1" t="s">
        <v>38</v>
      </c>
      <c r="D15" s="1" t="s">
        <v>111</v>
      </c>
      <c r="E15" s="1" t="s">
        <v>11</v>
      </c>
      <c r="F15" s="5" t="s">
        <v>69</v>
      </c>
      <c r="G15" s="1" t="s">
        <v>40</v>
      </c>
      <c r="H15" s="10">
        <v>651</v>
      </c>
      <c r="I15" s="10">
        <v>1694</v>
      </c>
      <c r="J15" s="10">
        <v>793</v>
      </c>
      <c r="K15" s="10">
        <v>664</v>
      </c>
      <c r="L15" s="2" t="str">
        <f t="shared" si="0"/>
        <v>5125622 - E W BROWN UNIT  2</v>
      </c>
    </row>
    <row r="16" spans="1:12" x14ac:dyDescent="0.25">
      <c r="A16" s="1" t="s">
        <v>110</v>
      </c>
      <c r="B16" s="1" t="s">
        <v>81</v>
      </c>
      <c r="C16" s="1" t="s">
        <v>38</v>
      </c>
      <c r="D16" s="1" t="s">
        <v>111</v>
      </c>
      <c r="E16" s="1" t="s">
        <v>11</v>
      </c>
      <c r="F16" s="5" t="s">
        <v>69</v>
      </c>
      <c r="G16" s="1" t="s">
        <v>41</v>
      </c>
      <c r="H16" s="10">
        <v>701</v>
      </c>
      <c r="I16" s="10">
        <v>1108</v>
      </c>
      <c r="J16" s="10">
        <v>1425</v>
      </c>
      <c r="K16" s="10">
        <v>2351</v>
      </c>
      <c r="L16" s="2" t="str">
        <f t="shared" si="0"/>
        <v>5125623 - E W BROWN UNIT  3</v>
      </c>
    </row>
    <row r="17" spans="1:12" x14ac:dyDescent="0.25">
      <c r="A17" s="1" t="s">
        <v>110</v>
      </c>
      <c r="B17" s="1" t="s">
        <v>81</v>
      </c>
      <c r="C17" s="1" t="s">
        <v>38</v>
      </c>
      <c r="D17" s="1" t="s">
        <v>111</v>
      </c>
      <c r="E17" s="1" t="s">
        <v>12</v>
      </c>
      <c r="F17" s="5" t="s">
        <v>74</v>
      </c>
      <c r="G17" s="1" t="s">
        <v>40</v>
      </c>
      <c r="H17" s="10">
        <v>0</v>
      </c>
      <c r="I17" s="10">
        <v>3152</v>
      </c>
      <c r="J17" s="10">
        <v>0</v>
      </c>
      <c r="K17" s="10">
        <v>806</v>
      </c>
      <c r="L17" s="2" t="str">
        <f t="shared" si="0"/>
        <v>5135622 - E W BROWN UNIT  2</v>
      </c>
    </row>
    <row r="18" spans="1:12" x14ac:dyDescent="0.25">
      <c r="A18" s="1" t="s">
        <v>110</v>
      </c>
      <c r="B18" s="1" t="s">
        <v>81</v>
      </c>
      <c r="C18" s="1" t="s">
        <v>38</v>
      </c>
      <c r="D18" s="1" t="s">
        <v>111</v>
      </c>
      <c r="E18" s="1" t="s">
        <v>12</v>
      </c>
      <c r="F18" s="5" t="s">
        <v>74</v>
      </c>
      <c r="G18" s="1" t="s">
        <v>41</v>
      </c>
      <c r="H18" s="10">
        <v>0</v>
      </c>
      <c r="I18" s="10">
        <v>0</v>
      </c>
      <c r="J18" s="10">
        <v>0</v>
      </c>
      <c r="K18" s="10">
        <v>4585</v>
      </c>
      <c r="L18" s="2" t="str">
        <f t="shared" si="0"/>
        <v>5135623 - E W BROWN UNIT  3</v>
      </c>
    </row>
    <row r="19" spans="1:12" x14ac:dyDescent="0.25">
      <c r="A19" s="1" t="s">
        <v>110</v>
      </c>
      <c r="B19" s="1" t="s">
        <v>81</v>
      </c>
      <c r="C19" s="1" t="s">
        <v>38</v>
      </c>
      <c r="D19" s="1" t="s">
        <v>112</v>
      </c>
      <c r="E19" s="1" t="s">
        <v>16</v>
      </c>
      <c r="F19" s="5" t="s">
        <v>129</v>
      </c>
      <c r="G19" s="1" t="s">
        <v>53</v>
      </c>
      <c r="H19" s="10">
        <v>300</v>
      </c>
      <c r="I19" s="10">
        <v>0</v>
      </c>
      <c r="J19" s="10">
        <v>0</v>
      </c>
      <c r="K19" s="10">
        <v>0</v>
      </c>
      <c r="L19" s="2" t="str">
        <f t="shared" si="0"/>
        <v>5535635 - E W BROWN COMBUSTION TURBINE UNIT 5</v>
      </c>
    </row>
    <row r="20" spans="1:12" x14ac:dyDescent="0.25">
      <c r="A20" s="1" t="s">
        <v>110</v>
      </c>
      <c r="B20" s="1" t="s">
        <v>81</v>
      </c>
      <c r="C20" s="1" t="s">
        <v>38</v>
      </c>
      <c r="D20" s="1" t="s">
        <v>112</v>
      </c>
      <c r="E20" s="1" t="s">
        <v>16</v>
      </c>
      <c r="F20" s="5" t="s">
        <v>129</v>
      </c>
      <c r="G20" s="1" t="s">
        <v>46</v>
      </c>
      <c r="H20" s="10">
        <v>0</v>
      </c>
      <c r="I20" s="10">
        <v>765</v>
      </c>
      <c r="J20" s="10">
        <v>0</v>
      </c>
      <c r="K20" s="10">
        <v>0</v>
      </c>
      <c r="L20" s="2" t="str">
        <f t="shared" si="0"/>
        <v>5535636 - E W BROWN COMBUSTION TURBINE UNIT 6</v>
      </c>
    </row>
    <row r="21" spans="1:12" x14ac:dyDescent="0.25">
      <c r="A21" s="1" t="s">
        <v>110</v>
      </c>
      <c r="B21" s="1" t="s">
        <v>81</v>
      </c>
      <c r="C21" s="1" t="s">
        <v>38</v>
      </c>
      <c r="D21" s="1" t="s">
        <v>112</v>
      </c>
      <c r="E21" s="1" t="s">
        <v>16</v>
      </c>
      <c r="F21" s="5" t="s">
        <v>129</v>
      </c>
      <c r="G21" s="1" t="s">
        <v>47</v>
      </c>
      <c r="H21" s="10">
        <v>51</v>
      </c>
      <c r="I21" s="10">
        <v>52</v>
      </c>
      <c r="J21" s="10">
        <v>53</v>
      </c>
      <c r="K21" s="10">
        <v>886</v>
      </c>
      <c r="L21" s="2" t="str">
        <f t="shared" si="0"/>
        <v>5535637 - E W BROWN COMBUSTION TURBINE UNIT 7</v>
      </c>
    </row>
    <row r="22" spans="1:12" x14ac:dyDescent="0.25">
      <c r="A22" s="1" t="s">
        <v>110</v>
      </c>
      <c r="B22" s="1" t="s">
        <v>81</v>
      </c>
      <c r="C22" s="1" t="s">
        <v>38</v>
      </c>
      <c r="D22" s="1" t="s">
        <v>112</v>
      </c>
      <c r="E22" s="1" t="s">
        <v>16</v>
      </c>
      <c r="F22" s="5" t="s">
        <v>129</v>
      </c>
      <c r="G22" s="1" t="s">
        <v>113</v>
      </c>
      <c r="H22" s="10">
        <v>0</v>
      </c>
      <c r="I22" s="10">
        <v>0</v>
      </c>
      <c r="J22" s="10">
        <v>0</v>
      </c>
      <c r="K22" s="10">
        <v>400</v>
      </c>
      <c r="L22" s="2" t="str">
        <f t="shared" si="0"/>
        <v>5535638 - E W BROWN COMBUSTION TURBINE UNIT 8</v>
      </c>
    </row>
    <row r="23" spans="1:12" x14ac:dyDescent="0.25">
      <c r="A23" s="1" t="s">
        <v>110</v>
      </c>
      <c r="B23" s="1" t="s">
        <v>81</v>
      </c>
      <c r="C23" s="1" t="s">
        <v>38</v>
      </c>
      <c r="D23" s="1" t="s">
        <v>112</v>
      </c>
      <c r="E23" s="1" t="s">
        <v>16</v>
      </c>
      <c r="F23" s="5" t="s">
        <v>129</v>
      </c>
      <c r="G23" s="1" t="s">
        <v>114</v>
      </c>
      <c r="H23" s="10">
        <v>0</v>
      </c>
      <c r="I23" s="10">
        <v>343</v>
      </c>
      <c r="J23" s="10">
        <v>0</v>
      </c>
      <c r="K23" s="10">
        <v>0</v>
      </c>
      <c r="L23" s="2" t="str">
        <f t="shared" si="0"/>
        <v>5535641 - E W BROWN COMBUSTION TURBINE UNIT 11</v>
      </c>
    </row>
    <row r="24" spans="1:12" x14ac:dyDescent="0.25">
      <c r="A24" s="1" t="s">
        <v>110</v>
      </c>
      <c r="B24" s="1" t="s">
        <v>81</v>
      </c>
      <c r="C24" s="1" t="s">
        <v>38</v>
      </c>
      <c r="D24" s="1" t="s">
        <v>112</v>
      </c>
      <c r="E24" s="1" t="s">
        <v>16</v>
      </c>
      <c r="F24" s="5" t="s">
        <v>129</v>
      </c>
      <c r="G24" s="1" t="s">
        <v>46</v>
      </c>
      <c r="H24" s="10">
        <v>96</v>
      </c>
      <c r="I24" s="10">
        <v>97</v>
      </c>
      <c r="J24" s="10">
        <v>53</v>
      </c>
      <c r="K24" s="10">
        <v>100</v>
      </c>
      <c r="L24" s="2" t="str">
        <f t="shared" si="0"/>
        <v>5535636 - E W BROWN COMBUSTION TURBINE UNIT 6</v>
      </c>
    </row>
    <row r="25" spans="1:12" x14ac:dyDescent="0.25">
      <c r="A25" s="1" t="s">
        <v>110</v>
      </c>
      <c r="B25" s="1" t="s">
        <v>81</v>
      </c>
      <c r="C25" s="1" t="s">
        <v>38</v>
      </c>
      <c r="D25" s="1" t="s">
        <v>112</v>
      </c>
      <c r="E25" s="1" t="s">
        <v>18</v>
      </c>
      <c r="F25" s="5" t="s">
        <v>129</v>
      </c>
      <c r="G25" s="1" t="s">
        <v>53</v>
      </c>
      <c r="H25" s="10">
        <v>69</v>
      </c>
      <c r="I25" s="10">
        <v>0</v>
      </c>
      <c r="J25" s="10">
        <v>0</v>
      </c>
      <c r="K25" s="10">
        <v>0</v>
      </c>
      <c r="L25" s="2" t="str">
        <f t="shared" si="0"/>
        <v>5535635 - E W BROWN COMBUSTION TURBINE UNIT 5</v>
      </c>
    </row>
    <row r="26" spans="1:12" x14ac:dyDescent="0.25">
      <c r="A26" s="1" t="s">
        <v>110</v>
      </c>
      <c r="B26" s="1" t="s">
        <v>81</v>
      </c>
      <c r="C26" s="1" t="s">
        <v>38</v>
      </c>
      <c r="D26" s="1" t="s">
        <v>112</v>
      </c>
      <c r="E26" s="1" t="s">
        <v>18</v>
      </c>
      <c r="F26" s="5" t="s">
        <v>129</v>
      </c>
      <c r="G26" s="1" t="s">
        <v>50</v>
      </c>
      <c r="H26" s="10">
        <v>18</v>
      </c>
      <c r="I26" s="10">
        <v>18</v>
      </c>
      <c r="J26" s="10">
        <v>19</v>
      </c>
      <c r="K26" s="10">
        <v>19</v>
      </c>
      <c r="L26" s="2" t="str">
        <f t="shared" si="0"/>
        <v>5535693 - HAEFLING UNIT 1</v>
      </c>
    </row>
    <row r="27" spans="1:12" x14ac:dyDescent="0.25">
      <c r="A27" s="1" t="s">
        <v>110</v>
      </c>
      <c r="B27" s="1" t="s">
        <v>81</v>
      </c>
      <c r="C27" s="1" t="s">
        <v>38</v>
      </c>
      <c r="D27" s="1" t="s">
        <v>112</v>
      </c>
      <c r="E27" s="1" t="s">
        <v>18</v>
      </c>
      <c r="F27" s="5" t="s">
        <v>129</v>
      </c>
      <c r="G27" s="1" t="s">
        <v>51</v>
      </c>
      <c r="H27" s="10">
        <v>18</v>
      </c>
      <c r="I27" s="10">
        <v>18</v>
      </c>
      <c r="J27" s="10">
        <v>19</v>
      </c>
      <c r="K27" s="10">
        <v>19</v>
      </c>
      <c r="L27" s="2" t="str">
        <f t="shared" si="0"/>
        <v>5535694 - HAEFLING UNIT 2</v>
      </c>
    </row>
    <row r="28" spans="1:12" x14ac:dyDescent="0.25">
      <c r="A28" s="1" t="s">
        <v>110</v>
      </c>
      <c r="B28" s="1" t="s">
        <v>81</v>
      </c>
      <c r="C28" s="1" t="s">
        <v>38</v>
      </c>
      <c r="D28" s="1" t="s">
        <v>112</v>
      </c>
      <c r="E28" s="1" t="s">
        <v>20</v>
      </c>
      <c r="F28" s="5" t="s">
        <v>130</v>
      </c>
      <c r="G28" s="1" t="s">
        <v>113</v>
      </c>
      <c r="H28" s="10">
        <v>65</v>
      </c>
      <c r="I28" s="10">
        <v>35</v>
      </c>
      <c r="J28" s="10">
        <v>66</v>
      </c>
      <c r="K28" s="10">
        <v>66</v>
      </c>
      <c r="L28" s="2" t="str">
        <f t="shared" si="0"/>
        <v>5545638 - E W BROWN COMBUSTION TURBINE UNIT 8</v>
      </c>
    </row>
    <row r="29" spans="1:12" x14ac:dyDescent="0.25">
      <c r="A29" s="1" t="s">
        <v>110</v>
      </c>
      <c r="B29" s="1" t="s">
        <v>81</v>
      </c>
      <c r="C29" s="1" t="s">
        <v>55</v>
      </c>
      <c r="D29" s="1" t="s">
        <v>115</v>
      </c>
      <c r="E29" s="1" t="s">
        <v>11</v>
      </c>
      <c r="F29" s="5" t="s">
        <v>69</v>
      </c>
      <c r="G29" s="1" t="s">
        <v>56</v>
      </c>
      <c r="H29" s="10">
        <v>1790</v>
      </c>
      <c r="I29" s="10">
        <v>2433</v>
      </c>
      <c r="J29" s="10">
        <v>1493</v>
      </c>
      <c r="K29" s="10">
        <v>2930</v>
      </c>
      <c r="L29" s="2" t="str">
        <f t="shared" si="0"/>
        <v>5125651 - GHENT UNIT 1</v>
      </c>
    </row>
    <row r="30" spans="1:12" x14ac:dyDescent="0.25">
      <c r="A30" s="1" t="s">
        <v>110</v>
      </c>
      <c r="B30" s="1" t="s">
        <v>81</v>
      </c>
      <c r="C30" s="1" t="s">
        <v>55</v>
      </c>
      <c r="D30" s="1" t="s">
        <v>115</v>
      </c>
      <c r="E30" s="1" t="s">
        <v>11</v>
      </c>
      <c r="F30" s="5" t="s">
        <v>69</v>
      </c>
      <c r="G30" s="1" t="s">
        <v>57</v>
      </c>
      <c r="H30" s="10">
        <v>1228</v>
      </c>
      <c r="I30" s="10">
        <v>1254</v>
      </c>
      <c r="J30" s="10">
        <v>5095</v>
      </c>
      <c r="K30" s="10">
        <v>2628</v>
      </c>
      <c r="L30" s="2" t="str">
        <f t="shared" si="0"/>
        <v>5125652 - GHENT UNIT 2</v>
      </c>
    </row>
    <row r="31" spans="1:12" x14ac:dyDescent="0.25">
      <c r="A31" s="1" t="s">
        <v>110</v>
      </c>
      <c r="B31" s="1" t="s">
        <v>81</v>
      </c>
      <c r="C31" s="1" t="s">
        <v>55</v>
      </c>
      <c r="D31" s="1" t="s">
        <v>115</v>
      </c>
      <c r="E31" s="1" t="s">
        <v>11</v>
      </c>
      <c r="F31" s="5" t="s">
        <v>69</v>
      </c>
      <c r="G31" s="1" t="s">
        <v>58</v>
      </c>
      <c r="H31" s="10">
        <v>1358</v>
      </c>
      <c r="I31" s="10">
        <v>2715</v>
      </c>
      <c r="J31" s="10">
        <v>1966</v>
      </c>
      <c r="K31" s="10">
        <v>2405</v>
      </c>
      <c r="L31" s="2" t="str">
        <f t="shared" ref="L31:L48" si="1">+F31&amp;G31</f>
        <v>5125653 - GHENT UNIT 3</v>
      </c>
    </row>
    <row r="32" spans="1:12" x14ac:dyDescent="0.25">
      <c r="A32" s="1" t="s">
        <v>110</v>
      </c>
      <c r="B32" s="1" t="s">
        <v>81</v>
      </c>
      <c r="C32" s="1" t="s">
        <v>55</v>
      </c>
      <c r="D32" s="1" t="s">
        <v>115</v>
      </c>
      <c r="E32" s="1" t="s">
        <v>11</v>
      </c>
      <c r="F32" s="5" t="s">
        <v>69</v>
      </c>
      <c r="G32" s="1" t="s">
        <v>59</v>
      </c>
      <c r="H32" s="10">
        <v>1711</v>
      </c>
      <c r="I32" s="10">
        <v>3298</v>
      </c>
      <c r="J32" s="10">
        <v>2549</v>
      </c>
      <c r="K32" s="10">
        <v>3103</v>
      </c>
      <c r="L32" s="2" t="str">
        <f t="shared" si="1"/>
        <v>5125654 - GHENT UNIT 4</v>
      </c>
    </row>
    <row r="33" spans="1:12" x14ac:dyDescent="0.25">
      <c r="A33" s="1" t="s">
        <v>110</v>
      </c>
      <c r="B33" s="1" t="s">
        <v>81</v>
      </c>
      <c r="C33" s="1" t="s">
        <v>55</v>
      </c>
      <c r="D33" s="1" t="s">
        <v>115</v>
      </c>
      <c r="E33" s="1" t="s">
        <v>12</v>
      </c>
      <c r="F33" s="5" t="s">
        <v>74</v>
      </c>
      <c r="G33" s="1" t="s">
        <v>56</v>
      </c>
      <c r="H33" s="10">
        <v>173</v>
      </c>
      <c r="I33" s="10">
        <v>115</v>
      </c>
      <c r="J33" s="10">
        <v>1030</v>
      </c>
      <c r="K33" s="10">
        <v>275</v>
      </c>
      <c r="L33" s="2" t="str">
        <f t="shared" si="1"/>
        <v>5135651 - GHENT UNIT 1</v>
      </c>
    </row>
    <row r="34" spans="1:12" x14ac:dyDescent="0.25">
      <c r="A34" s="1" t="s">
        <v>110</v>
      </c>
      <c r="B34" s="1" t="s">
        <v>81</v>
      </c>
      <c r="C34" s="1" t="s">
        <v>55</v>
      </c>
      <c r="D34" s="1" t="s">
        <v>115</v>
      </c>
      <c r="E34" s="1" t="s">
        <v>12</v>
      </c>
      <c r="F34" s="5" t="s">
        <v>74</v>
      </c>
      <c r="G34" s="1" t="s">
        <v>57</v>
      </c>
      <c r="H34" s="10">
        <v>990</v>
      </c>
      <c r="I34" s="10">
        <v>140</v>
      </c>
      <c r="J34" s="10">
        <v>5440</v>
      </c>
      <c r="K34" s="10">
        <v>0</v>
      </c>
      <c r="L34" s="2" t="str">
        <f t="shared" si="1"/>
        <v>5135652 - GHENT UNIT 2</v>
      </c>
    </row>
    <row r="35" spans="1:12" x14ac:dyDescent="0.25">
      <c r="A35" s="1" t="s">
        <v>110</v>
      </c>
      <c r="B35" s="1" t="s">
        <v>81</v>
      </c>
      <c r="C35" s="1" t="s">
        <v>55</v>
      </c>
      <c r="D35" s="1" t="s">
        <v>115</v>
      </c>
      <c r="E35" s="1" t="s">
        <v>12</v>
      </c>
      <c r="F35" s="5" t="s">
        <v>74</v>
      </c>
      <c r="G35" s="1" t="s">
        <v>58</v>
      </c>
      <c r="H35" s="10">
        <v>145</v>
      </c>
      <c r="I35" s="10">
        <v>3477</v>
      </c>
      <c r="J35" s="10">
        <v>1095</v>
      </c>
      <c r="K35" s="10">
        <v>240</v>
      </c>
      <c r="L35" s="2" t="str">
        <f t="shared" si="1"/>
        <v>5135653 - GHENT UNIT 3</v>
      </c>
    </row>
    <row r="36" spans="1:12" x14ac:dyDescent="0.25">
      <c r="A36" s="1" t="s">
        <v>110</v>
      </c>
      <c r="B36" s="1" t="s">
        <v>81</v>
      </c>
      <c r="C36" s="1" t="s">
        <v>55</v>
      </c>
      <c r="D36" s="1" t="s">
        <v>115</v>
      </c>
      <c r="E36" s="1" t="s">
        <v>12</v>
      </c>
      <c r="F36" s="5" t="s">
        <v>74</v>
      </c>
      <c r="G36" s="1" t="s">
        <v>59</v>
      </c>
      <c r="H36" s="10">
        <v>140</v>
      </c>
      <c r="I36" s="10">
        <v>996</v>
      </c>
      <c r="J36" s="10">
        <v>225</v>
      </c>
      <c r="K36" s="10">
        <v>240</v>
      </c>
      <c r="L36" s="2" t="str">
        <f t="shared" si="1"/>
        <v>5135654 - GHENT UNIT 4</v>
      </c>
    </row>
    <row r="37" spans="1:12" x14ac:dyDescent="0.25">
      <c r="A37" s="1" t="s">
        <v>110</v>
      </c>
      <c r="B37" s="1" t="s">
        <v>81</v>
      </c>
      <c r="C37" s="1" t="s">
        <v>65</v>
      </c>
      <c r="D37" s="1" t="s">
        <v>65</v>
      </c>
      <c r="E37" s="1" t="s">
        <v>37</v>
      </c>
      <c r="F37" s="5" t="s">
        <v>75</v>
      </c>
      <c r="G37" s="1" t="s">
        <v>43</v>
      </c>
      <c r="H37" s="10">
        <v>0</v>
      </c>
      <c r="I37" s="10">
        <v>250</v>
      </c>
      <c r="J37" s="10">
        <v>0</v>
      </c>
      <c r="K37" s="10">
        <v>0</v>
      </c>
      <c r="L37" s="2" t="str">
        <f t="shared" si="1"/>
        <v>5105621 - E W BROWN UNIT  1</v>
      </c>
    </row>
    <row r="38" spans="1:12" x14ac:dyDescent="0.25">
      <c r="A38" s="1" t="s">
        <v>110</v>
      </c>
      <c r="B38" s="1" t="s">
        <v>81</v>
      </c>
      <c r="C38" s="1" t="s">
        <v>65</v>
      </c>
      <c r="D38" s="1" t="s">
        <v>65</v>
      </c>
      <c r="E38" s="1" t="s">
        <v>37</v>
      </c>
      <c r="F38" s="5" t="s">
        <v>75</v>
      </c>
      <c r="G38" s="1" t="s">
        <v>40</v>
      </c>
      <c r="H38" s="10">
        <v>0</v>
      </c>
      <c r="I38" s="10">
        <v>852</v>
      </c>
      <c r="J38" s="10">
        <v>0</v>
      </c>
      <c r="K38" s="10">
        <v>0</v>
      </c>
      <c r="L38" s="2" t="str">
        <f t="shared" si="1"/>
        <v>5105622 - E W BROWN UNIT  2</v>
      </c>
    </row>
    <row r="39" spans="1:12" x14ac:dyDescent="0.25">
      <c r="A39" s="1" t="s">
        <v>110</v>
      </c>
      <c r="B39" s="1" t="s">
        <v>81</v>
      </c>
      <c r="C39" s="1" t="s">
        <v>65</v>
      </c>
      <c r="D39" s="1" t="s">
        <v>65</v>
      </c>
      <c r="E39" s="1" t="s">
        <v>37</v>
      </c>
      <c r="F39" s="5" t="s">
        <v>75</v>
      </c>
      <c r="G39" s="1" t="s">
        <v>41</v>
      </c>
      <c r="H39" s="10">
        <v>0</v>
      </c>
      <c r="I39" s="10">
        <v>0</v>
      </c>
      <c r="J39" s="10">
        <v>0</v>
      </c>
      <c r="K39" s="10">
        <v>650</v>
      </c>
      <c r="L39" s="2" t="str">
        <f t="shared" si="1"/>
        <v>5105623 - E W BROWN UNIT  3</v>
      </c>
    </row>
    <row r="40" spans="1:12" x14ac:dyDescent="0.25">
      <c r="A40" s="1" t="s">
        <v>110</v>
      </c>
      <c r="B40" s="1" t="s">
        <v>81</v>
      </c>
      <c r="C40" s="1" t="s">
        <v>65</v>
      </c>
      <c r="D40" s="1" t="s">
        <v>65</v>
      </c>
      <c r="E40" s="1" t="s">
        <v>37</v>
      </c>
      <c r="F40" s="5" t="s">
        <v>75</v>
      </c>
      <c r="G40" s="1" t="s">
        <v>56</v>
      </c>
      <c r="H40" s="10">
        <v>0</v>
      </c>
      <c r="I40" s="10">
        <v>325</v>
      </c>
      <c r="J40" s="10">
        <v>0</v>
      </c>
      <c r="K40" s="10">
        <v>0</v>
      </c>
      <c r="L40" s="2" t="str">
        <f t="shared" si="1"/>
        <v>5105651 - GHENT UNIT 1</v>
      </c>
    </row>
    <row r="41" spans="1:12" x14ac:dyDescent="0.25">
      <c r="A41" s="1" t="s">
        <v>110</v>
      </c>
      <c r="B41" s="1" t="s">
        <v>81</v>
      </c>
      <c r="C41" s="1" t="s">
        <v>65</v>
      </c>
      <c r="D41" s="1" t="s">
        <v>65</v>
      </c>
      <c r="E41" s="1" t="s">
        <v>37</v>
      </c>
      <c r="F41" s="5" t="s">
        <v>75</v>
      </c>
      <c r="G41" s="1" t="s">
        <v>57</v>
      </c>
      <c r="H41" s="10">
        <v>0</v>
      </c>
      <c r="I41" s="10">
        <v>0</v>
      </c>
      <c r="J41" s="10">
        <v>1184</v>
      </c>
      <c r="K41" s="10">
        <v>0</v>
      </c>
      <c r="L41" s="2" t="str">
        <f t="shared" si="1"/>
        <v>5105652 - GHENT UNIT 2</v>
      </c>
    </row>
    <row r="42" spans="1:12" x14ac:dyDescent="0.25">
      <c r="A42" s="1" t="s">
        <v>110</v>
      </c>
      <c r="B42" s="1" t="s">
        <v>81</v>
      </c>
      <c r="C42" s="1" t="s">
        <v>65</v>
      </c>
      <c r="D42" s="1" t="s">
        <v>65</v>
      </c>
      <c r="E42" s="1" t="s">
        <v>37</v>
      </c>
      <c r="F42" s="5" t="s">
        <v>75</v>
      </c>
      <c r="G42" s="1" t="s">
        <v>58</v>
      </c>
      <c r="H42" s="10">
        <v>0</v>
      </c>
      <c r="I42" s="10">
        <v>1075</v>
      </c>
      <c r="J42" s="10">
        <v>0</v>
      </c>
      <c r="K42" s="10">
        <v>0</v>
      </c>
      <c r="L42" s="2" t="str">
        <f t="shared" si="1"/>
        <v>5105653 - GHENT UNIT 3</v>
      </c>
    </row>
    <row r="43" spans="1:12" x14ac:dyDescent="0.25">
      <c r="A43" s="1" t="s">
        <v>110</v>
      </c>
      <c r="B43" s="1" t="s">
        <v>81</v>
      </c>
      <c r="C43" s="1" t="s">
        <v>65</v>
      </c>
      <c r="D43" s="1" t="s">
        <v>65</v>
      </c>
      <c r="E43" s="1" t="s">
        <v>37</v>
      </c>
      <c r="F43" s="5" t="s">
        <v>75</v>
      </c>
      <c r="G43" s="1" t="s">
        <v>59</v>
      </c>
      <c r="H43" s="10">
        <v>0</v>
      </c>
      <c r="I43" s="10">
        <v>425</v>
      </c>
      <c r="J43" s="10">
        <v>0</v>
      </c>
      <c r="K43" s="10">
        <v>0</v>
      </c>
      <c r="L43" s="2" t="str">
        <f t="shared" si="1"/>
        <v>5105654 - GHENT UNIT 4</v>
      </c>
    </row>
    <row r="44" spans="1:12" x14ac:dyDescent="0.25">
      <c r="A44" s="1" t="s">
        <v>110</v>
      </c>
      <c r="B44" s="1" t="s">
        <v>81</v>
      </c>
      <c r="C44" s="1" t="s">
        <v>38</v>
      </c>
      <c r="D44" s="1" t="s">
        <v>112</v>
      </c>
      <c r="E44" s="1" t="s">
        <v>16</v>
      </c>
      <c r="F44" s="5" t="s">
        <v>129</v>
      </c>
      <c r="G44" s="1" t="s">
        <v>53</v>
      </c>
      <c r="H44" s="10">
        <v>-159</v>
      </c>
      <c r="I44" s="10">
        <v>0</v>
      </c>
      <c r="J44" s="10">
        <v>0</v>
      </c>
      <c r="K44" s="10">
        <v>0</v>
      </c>
      <c r="L44" s="2" t="str">
        <f t="shared" si="1"/>
        <v>5535635 - E W BROWN COMBUSTION TURBINE UNIT 5</v>
      </c>
    </row>
    <row r="45" spans="1:12" x14ac:dyDescent="0.25">
      <c r="A45" s="1" t="s">
        <v>110</v>
      </c>
      <c r="B45" s="1" t="s">
        <v>81</v>
      </c>
      <c r="C45" s="1" t="s">
        <v>38</v>
      </c>
      <c r="D45" s="1" t="s">
        <v>112</v>
      </c>
      <c r="E45" s="1" t="s">
        <v>16</v>
      </c>
      <c r="F45" s="5" t="s">
        <v>129</v>
      </c>
      <c r="G45" s="1" t="s">
        <v>46</v>
      </c>
      <c r="H45" s="10">
        <v>0</v>
      </c>
      <c r="I45" s="10">
        <v>-290.7</v>
      </c>
      <c r="J45" s="10">
        <v>0</v>
      </c>
      <c r="K45" s="10">
        <v>0</v>
      </c>
      <c r="L45" s="2" t="str">
        <f t="shared" si="1"/>
        <v>5535636 - E W BROWN COMBUSTION TURBINE UNIT 6</v>
      </c>
    </row>
    <row r="46" spans="1:12" x14ac:dyDescent="0.25">
      <c r="A46" s="1" t="s">
        <v>110</v>
      </c>
      <c r="B46" s="1" t="s">
        <v>81</v>
      </c>
      <c r="C46" s="1" t="s">
        <v>38</v>
      </c>
      <c r="D46" s="1" t="s">
        <v>112</v>
      </c>
      <c r="E46" s="1" t="s">
        <v>16</v>
      </c>
      <c r="F46" s="5" t="s">
        <v>129</v>
      </c>
      <c r="G46" s="1" t="s">
        <v>47</v>
      </c>
      <c r="H46" s="10">
        <v>-19.38</v>
      </c>
      <c r="I46" s="10">
        <v>-19.760000000000002</v>
      </c>
      <c r="J46" s="10">
        <v>-20.14</v>
      </c>
      <c r="K46" s="10">
        <v>-336.68</v>
      </c>
      <c r="L46" s="2" t="str">
        <f t="shared" si="1"/>
        <v>5535637 - E W BROWN COMBUSTION TURBINE UNIT 7</v>
      </c>
    </row>
    <row r="47" spans="1:12" x14ac:dyDescent="0.25">
      <c r="A47" s="1" t="s">
        <v>110</v>
      </c>
      <c r="B47" s="1" t="s">
        <v>81</v>
      </c>
      <c r="C47" s="1" t="s">
        <v>38</v>
      </c>
      <c r="D47" s="1" t="s">
        <v>112</v>
      </c>
      <c r="E47" s="1" t="s">
        <v>18</v>
      </c>
      <c r="F47" s="5" t="s">
        <v>129</v>
      </c>
      <c r="G47" s="1" t="s">
        <v>53</v>
      </c>
      <c r="H47" s="10">
        <v>-36.57</v>
      </c>
      <c r="I47" s="10">
        <v>0</v>
      </c>
      <c r="J47" s="10">
        <v>0</v>
      </c>
      <c r="K47" s="10">
        <v>0</v>
      </c>
      <c r="L47" s="2" t="str">
        <f t="shared" si="1"/>
        <v>5535635 - E W BROWN COMBUSTION TURBINE UNIT 5</v>
      </c>
    </row>
    <row r="48" spans="1:12" x14ac:dyDescent="0.25">
      <c r="A48" s="1" t="s">
        <v>110</v>
      </c>
      <c r="B48" s="1" t="s">
        <v>81</v>
      </c>
      <c r="C48" s="1" t="s">
        <v>38</v>
      </c>
      <c r="D48" s="1" t="s">
        <v>112</v>
      </c>
      <c r="E48" s="1" t="s">
        <v>16</v>
      </c>
      <c r="F48" s="5" t="s">
        <v>129</v>
      </c>
      <c r="G48" s="1" t="s">
        <v>46</v>
      </c>
      <c r="H48" s="10">
        <f>-H24*0.38</f>
        <v>-36.480000000000004</v>
      </c>
      <c r="I48" s="10">
        <f t="shared" ref="I48:K48" si="2">-I24*0.38</f>
        <v>-36.86</v>
      </c>
      <c r="J48" s="10">
        <f t="shared" si="2"/>
        <v>-20.14</v>
      </c>
      <c r="K48" s="10">
        <f t="shared" si="2"/>
        <v>-38</v>
      </c>
      <c r="L48" s="2" t="str">
        <f t="shared" si="1"/>
        <v>5535636 - E W BROWN COMBUSTION TURBINE UNIT 6</v>
      </c>
    </row>
  </sheetData>
  <pageMargins left="0.5" right="0.5" top="1" bottom="1" header="0.5" footer="0.5"/>
  <pageSetup scale="57" orientation="landscape" r:id="rId1"/>
  <headerFooter>
    <oddFooter>&amp;R&amp;"Times New Roman,Bold"&amp;12Attachment to Response to Kroger-2 Question No. 9
Page &amp;P of &amp;N
Bellar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workbookViewId="0"/>
  </sheetViews>
  <sheetFormatPr defaultColWidth="9.28515625" defaultRowHeight="15" x14ac:dyDescent="0.25"/>
  <cols>
    <col min="2" max="2" width="4.140625" bestFit="1" customWidth="1"/>
    <col min="3" max="3" width="40.28515625" bestFit="1" customWidth="1"/>
    <col min="4" max="4" width="36.5703125" bestFit="1" customWidth="1"/>
    <col min="5" max="6" width="8.140625" bestFit="1" customWidth="1"/>
    <col min="7" max="7" width="62.28515625" customWidth="1"/>
    <col min="8" max="8" width="5" bestFit="1" customWidth="1"/>
    <col min="9" max="9" width="12.7109375" bestFit="1" customWidth="1"/>
    <col min="10" max="10" width="13.28515625" bestFit="1" customWidth="1"/>
    <col min="11" max="11" width="13.5703125" bestFit="1" customWidth="1"/>
    <col min="12" max="12" width="13.140625" bestFit="1" customWidth="1"/>
    <col min="13" max="13" width="13.85546875" bestFit="1" customWidth="1"/>
    <col min="14" max="14" width="12.85546875" bestFit="1" customWidth="1"/>
    <col min="15" max="15" width="12.28515625" bestFit="1" customWidth="1"/>
    <col min="16" max="16" width="13.42578125" bestFit="1" customWidth="1"/>
    <col min="17" max="17" width="13.28515625" bestFit="1" customWidth="1"/>
    <col min="18" max="18" width="12.85546875" bestFit="1" customWidth="1"/>
    <col min="19" max="19" width="13.5703125" bestFit="1" customWidth="1"/>
    <col min="20" max="20" width="13.28515625" bestFit="1" customWidth="1"/>
    <col min="21" max="21" width="8" bestFit="1" customWidth="1"/>
  </cols>
  <sheetData>
    <row r="1" spans="1:22" x14ac:dyDescent="0.25">
      <c r="A1" s="3" t="s">
        <v>101</v>
      </c>
      <c r="B1" s="3" t="s">
        <v>102</v>
      </c>
      <c r="C1" s="3" t="s">
        <v>103</v>
      </c>
      <c r="D1" s="3" t="s">
        <v>104</v>
      </c>
      <c r="E1" s="3" t="s">
        <v>2</v>
      </c>
      <c r="F1" s="3" t="s">
        <v>68</v>
      </c>
      <c r="G1" s="3" t="s">
        <v>3</v>
      </c>
      <c r="H1" s="3" t="s">
        <v>97</v>
      </c>
      <c r="I1" s="4" t="s">
        <v>116</v>
      </c>
      <c r="J1" s="4" t="s">
        <v>117</v>
      </c>
      <c r="K1" s="4" t="s">
        <v>118</v>
      </c>
      <c r="L1" s="4" t="s">
        <v>119</v>
      </c>
      <c r="M1" s="4" t="s">
        <v>120</v>
      </c>
      <c r="N1" s="4" t="s">
        <v>121</v>
      </c>
      <c r="O1" s="4" t="s">
        <v>122</v>
      </c>
      <c r="P1" s="4" t="s">
        <v>123</v>
      </c>
      <c r="Q1" s="4" t="s">
        <v>124</v>
      </c>
      <c r="R1" s="4" t="s">
        <v>125</v>
      </c>
      <c r="S1" s="4" t="s">
        <v>126</v>
      </c>
      <c r="T1" s="4" t="s">
        <v>127</v>
      </c>
      <c r="U1" s="4" t="s">
        <v>128</v>
      </c>
      <c r="V1" s="4" t="s">
        <v>138</v>
      </c>
    </row>
    <row r="2" spans="1:22" x14ac:dyDescent="0.25">
      <c r="A2" s="1" t="s">
        <v>110</v>
      </c>
      <c r="B2" s="1" t="s">
        <v>81</v>
      </c>
      <c r="C2" s="1" t="s">
        <v>106</v>
      </c>
      <c r="D2" s="1" t="s">
        <v>65</v>
      </c>
      <c r="E2" s="1" t="s">
        <v>11</v>
      </c>
      <c r="F2" s="5" t="s">
        <v>69</v>
      </c>
      <c r="G2" s="1" t="s">
        <v>27</v>
      </c>
      <c r="H2" s="1" t="s">
        <v>142</v>
      </c>
      <c r="I2" s="10"/>
      <c r="J2" s="10"/>
      <c r="K2" s="10"/>
      <c r="L2" s="10"/>
      <c r="M2" s="10"/>
      <c r="N2" s="10"/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f t="shared" ref="U2:U20" si="0">SUM(I2:T2)</f>
        <v>0</v>
      </c>
      <c r="V2" s="2" t="str">
        <f>+F2&amp;G2</f>
        <v>5120321 - TRIMBLE COUNTY 2 - GENERATION</v>
      </c>
    </row>
    <row r="3" spans="1:22" x14ac:dyDescent="0.25">
      <c r="A3" s="1" t="s">
        <v>110</v>
      </c>
      <c r="B3" s="1" t="s">
        <v>81</v>
      </c>
      <c r="C3" s="1" t="s">
        <v>106</v>
      </c>
      <c r="D3" s="1" t="s">
        <v>65</v>
      </c>
      <c r="E3" s="1" t="s">
        <v>11</v>
      </c>
      <c r="F3" s="5" t="s">
        <v>69</v>
      </c>
      <c r="G3" s="1" t="s">
        <v>27</v>
      </c>
      <c r="H3" s="1" t="s">
        <v>142</v>
      </c>
      <c r="I3" s="10">
        <v>0</v>
      </c>
      <c r="J3" s="10">
        <v>0</v>
      </c>
      <c r="K3" s="10">
        <v>-152</v>
      </c>
      <c r="L3" s="10">
        <v>-747</v>
      </c>
      <c r="M3" s="10">
        <v>-668</v>
      </c>
      <c r="N3" s="10">
        <v>0</v>
      </c>
      <c r="O3" s="10"/>
      <c r="P3" s="10"/>
      <c r="Q3" s="10"/>
      <c r="R3" s="10"/>
      <c r="S3" s="10"/>
      <c r="T3" s="10"/>
      <c r="U3" s="10">
        <f t="shared" si="0"/>
        <v>-1567</v>
      </c>
      <c r="V3" s="2" t="str">
        <f t="shared" ref="V3:V61" si="1">+F3&amp;G3</f>
        <v>5120321 - TRIMBLE COUNTY 2 - GENERATION</v>
      </c>
    </row>
    <row r="4" spans="1:22" x14ac:dyDescent="0.25">
      <c r="A4" s="1" t="s">
        <v>110</v>
      </c>
      <c r="B4" s="1" t="s">
        <v>81</v>
      </c>
      <c r="C4" s="1" t="s">
        <v>106</v>
      </c>
      <c r="D4" s="1" t="s">
        <v>65</v>
      </c>
      <c r="E4" s="1" t="s">
        <v>12</v>
      </c>
      <c r="F4" s="5" t="s">
        <v>74</v>
      </c>
      <c r="G4" s="1" t="s">
        <v>27</v>
      </c>
      <c r="H4" s="1" t="s">
        <v>142</v>
      </c>
      <c r="I4" s="10"/>
      <c r="J4" s="10"/>
      <c r="K4" s="10"/>
      <c r="L4" s="10"/>
      <c r="M4" s="10"/>
      <c r="N4" s="10"/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f t="shared" si="0"/>
        <v>0</v>
      </c>
      <c r="V4" s="2" t="str">
        <f t="shared" si="1"/>
        <v>5130321 - TRIMBLE COUNTY 2 - GENERATION</v>
      </c>
    </row>
    <row r="5" spans="1:22" x14ac:dyDescent="0.25">
      <c r="A5" s="1" t="s">
        <v>110</v>
      </c>
      <c r="B5" s="1" t="s">
        <v>81</v>
      </c>
      <c r="C5" s="1" t="s">
        <v>106</v>
      </c>
      <c r="D5" s="1" t="s">
        <v>65</v>
      </c>
      <c r="E5" s="1" t="s">
        <v>12</v>
      </c>
      <c r="F5" s="5" t="s">
        <v>74</v>
      </c>
      <c r="G5" s="1" t="s">
        <v>27</v>
      </c>
      <c r="H5" s="1" t="s">
        <v>142</v>
      </c>
      <c r="I5" s="10">
        <v>0</v>
      </c>
      <c r="J5" s="10">
        <v>0</v>
      </c>
      <c r="K5" s="10">
        <v>0</v>
      </c>
      <c r="L5" s="10">
        <v>-152</v>
      </c>
      <c r="M5" s="10">
        <v>-30</v>
      </c>
      <c r="N5" s="10">
        <v>0</v>
      </c>
      <c r="O5" s="10"/>
      <c r="P5" s="10"/>
      <c r="Q5" s="10"/>
      <c r="R5" s="10"/>
      <c r="S5" s="10"/>
      <c r="T5" s="10"/>
      <c r="U5" s="10">
        <f t="shared" si="0"/>
        <v>-182</v>
      </c>
      <c r="V5" s="2" t="str">
        <f t="shared" si="1"/>
        <v>5130321 - TRIMBLE COUNTY 2 - GENERATION</v>
      </c>
    </row>
    <row r="6" spans="1:22" x14ac:dyDescent="0.25">
      <c r="A6" s="1" t="s">
        <v>110</v>
      </c>
      <c r="B6" s="1" t="s">
        <v>81</v>
      </c>
      <c r="C6" s="1" t="s">
        <v>6</v>
      </c>
      <c r="D6" s="1" t="s">
        <v>107</v>
      </c>
      <c r="E6" s="1" t="s">
        <v>15</v>
      </c>
      <c r="F6" s="5" t="s">
        <v>131</v>
      </c>
      <c r="G6" s="1" t="s">
        <v>14</v>
      </c>
      <c r="H6" s="1" t="s">
        <v>142</v>
      </c>
      <c r="I6" s="10"/>
      <c r="J6" s="10"/>
      <c r="K6" s="10"/>
      <c r="L6" s="10"/>
      <c r="M6" s="10"/>
      <c r="N6" s="10"/>
      <c r="O6" s="10">
        <v>0</v>
      </c>
      <c r="P6" s="10">
        <v>0</v>
      </c>
      <c r="Q6" s="10">
        <v>0</v>
      </c>
      <c r="R6" s="10">
        <v>1399</v>
      </c>
      <c r="S6" s="10">
        <v>0</v>
      </c>
      <c r="T6" s="10">
        <v>0</v>
      </c>
      <c r="U6" s="10">
        <f t="shared" si="0"/>
        <v>1399</v>
      </c>
      <c r="V6" s="2" t="str">
        <f t="shared" si="1"/>
        <v>5520172 - CANE RUN CC GT 2016</v>
      </c>
    </row>
    <row r="7" spans="1:22" x14ac:dyDescent="0.25">
      <c r="A7" s="1" t="s">
        <v>110</v>
      </c>
      <c r="B7" s="1" t="s">
        <v>81</v>
      </c>
      <c r="C7" s="1" t="s">
        <v>6</v>
      </c>
      <c r="D7" s="1" t="s">
        <v>107</v>
      </c>
      <c r="E7" s="1" t="s">
        <v>16</v>
      </c>
      <c r="F7" s="5" t="s">
        <v>129</v>
      </c>
      <c r="G7" s="1" t="s">
        <v>14</v>
      </c>
      <c r="H7" s="1" t="s">
        <v>142</v>
      </c>
      <c r="I7" s="10"/>
      <c r="J7" s="10"/>
      <c r="K7" s="10"/>
      <c r="L7" s="10"/>
      <c r="M7" s="10"/>
      <c r="N7" s="10"/>
      <c r="O7" s="10">
        <v>0</v>
      </c>
      <c r="P7" s="10">
        <v>0</v>
      </c>
      <c r="Q7" s="10">
        <v>0</v>
      </c>
      <c r="R7" s="10">
        <v>600</v>
      </c>
      <c r="S7" s="10">
        <v>0</v>
      </c>
      <c r="T7" s="10">
        <v>0</v>
      </c>
      <c r="U7" s="10">
        <f t="shared" si="0"/>
        <v>600</v>
      </c>
      <c r="V7" s="2" t="str">
        <f t="shared" si="1"/>
        <v>5530172 - CANE RUN CC GT 2016</v>
      </c>
    </row>
    <row r="8" spans="1:22" x14ac:dyDescent="0.25">
      <c r="A8" s="1" t="s">
        <v>110</v>
      </c>
      <c r="B8" s="1" t="s">
        <v>81</v>
      </c>
      <c r="C8" s="1" t="s">
        <v>6</v>
      </c>
      <c r="D8" s="1" t="s">
        <v>107</v>
      </c>
      <c r="E8" s="1" t="s">
        <v>20</v>
      </c>
      <c r="F8" s="5" t="s">
        <v>130</v>
      </c>
      <c r="G8" s="1" t="s">
        <v>14</v>
      </c>
      <c r="H8" s="1" t="s">
        <v>142</v>
      </c>
      <c r="I8" s="10"/>
      <c r="J8" s="10"/>
      <c r="K8" s="10"/>
      <c r="L8" s="10"/>
      <c r="M8" s="10"/>
      <c r="N8" s="10"/>
      <c r="O8" s="10">
        <v>0</v>
      </c>
      <c r="P8" s="10">
        <v>0</v>
      </c>
      <c r="Q8" s="10">
        <v>0</v>
      </c>
      <c r="R8" s="10">
        <v>606</v>
      </c>
      <c r="S8" s="10">
        <v>0</v>
      </c>
      <c r="T8" s="10">
        <v>0</v>
      </c>
      <c r="U8" s="10">
        <f t="shared" si="0"/>
        <v>606</v>
      </c>
      <c r="V8" s="2" t="str">
        <f t="shared" si="1"/>
        <v>5540172 - CANE RUN CC GT 2016</v>
      </c>
    </row>
    <row r="9" spans="1:22" x14ac:dyDescent="0.25">
      <c r="A9" s="1" t="s">
        <v>110</v>
      </c>
      <c r="B9" s="1" t="s">
        <v>81</v>
      </c>
      <c r="C9" s="1" t="s">
        <v>6</v>
      </c>
      <c r="D9" s="1" t="s">
        <v>107</v>
      </c>
      <c r="E9" s="1" t="s">
        <v>20</v>
      </c>
      <c r="F9" s="5" t="s">
        <v>130</v>
      </c>
      <c r="G9" s="1" t="s">
        <v>14</v>
      </c>
      <c r="H9" s="1" t="s">
        <v>142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/>
      <c r="P9" s="10"/>
      <c r="Q9" s="10"/>
      <c r="R9" s="10"/>
      <c r="S9" s="10"/>
      <c r="T9" s="10"/>
      <c r="U9" s="10">
        <f t="shared" si="0"/>
        <v>0</v>
      </c>
      <c r="V9" s="2" t="str">
        <f t="shared" si="1"/>
        <v>5540172 - CANE RUN CC GT 2016</v>
      </c>
    </row>
    <row r="10" spans="1:22" x14ac:dyDescent="0.25">
      <c r="A10" s="1" t="s">
        <v>110</v>
      </c>
      <c r="B10" s="1" t="s">
        <v>81</v>
      </c>
      <c r="C10" s="1" t="s">
        <v>26</v>
      </c>
      <c r="D10" s="1" t="s">
        <v>109</v>
      </c>
      <c r="E10" s="1" t="s">
        <v>11</v>
      </c>
      <c r="F10" s="5" t="s">
        <v>69</v>
      </c>
      <c r="G10" s="1" t="s">
        <v>27</v>
      </c>
      <c r="H10" s="1" t="s">
        <v>142</v>
      </c>
      <c r="I10" s="10"/>
      <c r="J10" s="10"/>
      <c r="K10" s="10"/>
      <c r="L10" s="10"/>
      <c r="M10" s="10"/>
      <c r="N10" s="10"/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f t="shared" si="0"/>
        <v>0</v>
      </c>
      <c r="V10" s="2" t="str">
        <f t="shared" si="1"/>
        <v>5120321 - TRIMBLE COUNTY 2 - GENERATION</v>
      </c>
    </row>
    <row r="11" spans="1:22" x14ac:dyDescent="0.25">
      <c r="A11" s="1" t="s">
        <v>110</v>
      </c>
      <c r="B11" s="1" t="s">
        <v>81</v>
      </c>
      <c r="C11" s="1" t="s">
        <v>26</v>
      </c>
      <c r="D11" s="1" t="s">
        <v>109</v>
      </c>
      <c r="E11" s="1" t="s">
        <v>11</v>
      </c>
      <c r="F11" s="5" t="s">
        <v>69</v>
      </c>
      <c r="G11" s="1" t="s">
        <v>27</v>
      </c>
      <c r="H11" s="1" t="s">
        <v>142</v>
      </c>
      <c r="I11" s="10">
        <v>0</v>
      </c>
      <c r="J11" s="10">
        <v>0</v>
      </c>
      <c r="K11" s="10">
        <v>608</v>
      </c>
      <c r="L11" s="10">
        <v>2986</v>
      </c>
      <c r="M11" s="10">
        <v>2673</v>
      </c>
      <c r="N11" s="10">
        <v>0</v>
      </c>
      <c r="O11" s="10"/>
      <c r="P11" s="10"/>
      <c r="Q11" s="10"/>
      <c r="R11" s="10"/>
      <c r="S11" s="10"/>
      <c r="T11" s="10"/>
      <c r="U11" s="10">
        <f t="shared" si="0"/>
        <v>6267</v>
      </c>
      <c r="V11" s="2" t="str">
        <f t="shared" si="1"/>
        <v>5120321 - TRIMBLE COUNTY 2 - GENERATION</v>
      </c>
    </row>
    <row r="12" spans="1:22" x14ac:dyDescent="0.25">
      <c r="A12" s="1" t="s">
        <v>110</v>
      </c>
      <c r="B12" s="1" t="s">
        <v>81</v>
      </c>
      <c r="C12" s="1" t="s">
        <v>26</v>
      </c>
      <c r="D12" s="1" t="s">
        <v>109</v>
      </c>
      <c r="E12" s="1" t="s">
        <v>12</v>
      </c>
      <c r="F12" s="5" t="s">
        <v>74</v>
      </c>
      <c r="G12" s="1" t="s">
        <v>27</v>
      </c>
      <c r="H12" s="1" t="s">
        <v>142</v>
      </c>
      <c r="I12" s="10"/>
      <c r="J12" s="10"/>
      <c r="K12" s="10"/>
      <c r="L12" s="10"/>
      <c r="M12" s="10"/>
      <c r="N12" s="10"/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f t="shared" si="0"/>
        <v>0</v>
      </c>
      <c r="V12" s="2" t="str">
        <f t="shared" si="1"/>
        <v>5130321 - TRIMBLE COUNTY 2 - GENERATION</v>
      </c>
    </row>
    <row r="13" spans="1:22" x14ac:dyDescent="0.25">
      <c r="A13" s="1" t="s">
        <v>110</v>
      </c>
      <c r="B13" s="1" t="s">
        <v>81</v>
      </c>
      <c r="C13" s="1" t="s">
        <v>26</v>
      </c>
      <c r="D13" s="1" t="s">
        <v>109</v>
      </c>
      <c r="E13" s="1" t="s">
        <v>12</v>
      </c>
      <c r="F13" s="5" t="s">
        <v>74</v>
      </c>
      <c r="G13" s="1" t="s">
        <v>27</v>
      </c>
      <c r="H13" s="1" t="s">
        <v>142</v>
      </c>
      <c r="I13" s="10">
        <v>0</v>
      </c>
      <c r="J13" s="10">
        <v>0</v>
      </c>
      <c r="K13" s="10">
        <v>0</v>
      </c>
      <c r="L13" s="10">
        <v>608</v>
      </c>
      <c r="M13" s="10">
        <v>122</v>
      </c>
      <c r="N13" s="10">
        <v>0</v>
      </c>
      <c r="O13" s="10"/>
      <c r="P13" s="10"/>
      <c r="Q13" s="10"/>
      <c r="R13" s="10"/>
      <c r="S13" s="10"/>
      <c r="T13" s="10"/>
      <c r="U13" s="10">
        <f t="shared" si="0"/>
        <v>730</v>
      </c>
      <c r="V13" s="2" t="str">
        <f t="shared" si="1"/>
        <v>5130321 - TRIMBLE COUNTY 2 - GENERATION</v>
      </c>
    </row>
    <row r="14" spans="1:22" x14ac:dyDescent="0.25">
      <c r="A14" s="1" t="s">
        <v>110</v>
      </c>
      <c r="B14" s="1" t="s">
        <v>81</v>
      </c>
      <c r="C14" s="1" t="s">
        <v>38</v>
      </c>
      <c r="D14" s="1" t="s">
        <v>111</v>
      </c>
      <c r="E14" s="1" t="s">
        <v>8</v>
      </c>
      <c r="F14" s="5" t="s">
        <v>69</v>
      </c>
      <c r="G14" s="1" t="s">
        <v>42</v>
      </c>
      <c r="H14" s="1" t="s">
        <v>142</v>
      </c>
      <c r="I14" s="10">
        <v>0</v>
      </c>
      <c r="J14" s="10">
        <v>0</v>
      </c>
      <c r="K14" s="10">
        <v>150</v>
      </c>
      <c r="L14" s="10">
        <v>150</v>
      </c>
      <c r="M14" s="10">
        <v>0</v>
      </c>
      <c r="N14" s="10">
        <v>0</v>
      </c>
      <c r="O14" s="10"/>
      <c r="P14" s="10"/>
      <c r="Q14" s="10"/>
      <c r="R14" s="10"/>
      <c r="S14" s="10"/>
      <c r="T14" s="10"/>
      <c r="U14" s="10">
        <f t="shared" si="0"/>
        <v>300</v>
      </c>
      <c r="V14" s="2" t="str">
        <f t="shared" si="1"/>
        <v>5125630 - E W BROWN STEAM UNITS 1,2,3 SCRUBBER</v>
      </c>
    </row>
    <row r="15" spans="1:22" x14ac:dyDescent="0.25">
      <c r="A15" s="1" t="s">
        <v>110</v>
      </c>
      <c r="B15" s="1" t="s">
        <v>81</v>
      </c>
      <c r="C15" s="1" t="s">
        <v>38</v>
      </c>
      <c r="D15" s="1" t="s">
        <v>111</v>
      </c>
      <c r="E15" s="1" t="s">
        <v>11</v>
      </c>
      <c r="F15" s="5" t="s">
        <v>69</v>
      </c>
      <c r="G15" s="1" t="s">
        <v>43</v>
      </c>
      <c r="H15" s="1" t="s">
        <v>142</v>
      </c>
      <c r="I15" s="10"/>
      <c r="J15" s="10"/>
      <c r="K15" s="10"/>
      <c r="L15" s="10"/>
      <c r="M15" s="10"/>
      <c r="N15" s="10"/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f t="shared" si="0"/>
        <v>0</v>
      </c>
      <c r="V15" s="2" t="str">
        <f t="shared" si="1"/>
        <v>5125621 - E W BROWN UNIT  1</v>
      </c>
    </row>
    <row r="16" spans="1:22" x14ac:dyDescent="0.25">
      <c r="A16" s="1" t="s">
        <v>110</v>
      </c>
      <c r="B16" s="1" t="s">
        <v>81</v>
      </c>
      <c r="C16" s="1" t="s">
        <v>38</v>
      </c>
      <c r="D16" s="1" t="s">
        <v>111</v>
      </c>
      <c r="E16" s="1" t="s">
        <v>11</v>
      </c>
      <c r="F16" s="5" t="s">
        <v>69</v>
      </c>
      <c r="G16" s="1" t="s">
        <v>43</v>
      </c>
      <c r="H16" s="1" t="s">
        <v>142</v>
      </c>
      <c r="I16" s="10">
        <v>0</v>
      </c>
      <c r="J16" s="10">
        <v>0</v>
      </c>
      <c r="K16" s="10">
        <v>234</v>
      </c>
      <c r="L16" s="10">
        <v>274</v>
      </c>
      <c r="M16" s="10">
        <v>0</v>
      </c>
      <c r="N16" s="10">
        <v>0</v>
      </c>
      <c r="O16" s="10"/>
      <c r="P16" s="10"/>
      <c r="Q16" s="10"/>
      <c r="R16" s="10"/>
      <c r="S16" s="10"/>
      <c r="T16" s="10"/>
      <c r="U16" s="10">
        <f t="shared" si="0"/>
        <v>508</v>
      </c>
      <c r="V16" s="2" t="str">
        <f t="shared" si="1"/>
        <v>5125621 - E W BROWN UNIT  1</v>
      </c>
    </row>
    <row r="17" spans="1:22" x14ac:dyDescent="0.25">
      <c r="A17" s="1" t="s">
        <v>110</v>
      </c>
      <c r="B17" s="1" t="s">
        <v>81</v>
      </c>
      <c r="C17" s="1" t="s">
        <v>38</v>
      </c>
      <c r="D17" s="1" t="s">
        <v>111</v>
      </c>
      <c r="E17" s="1" t="s">
        <v>11</v>
      </c>
      <c r="F17" s="5" t="s">
        <v>69</v>
      </c>
      <c r="G17" s="1" t="s">
        <v>40</v>
      </c>
      <c r="H17" s="1" t="s">
        <v>142</v>
      </c>
      <c r="I17" s="10"/>
      <c r="J17" s="10"/>
      <c r="K17" s="10"/>
      <c r="L17" s="10"/>
      <c r="M17" s="10"/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f t="shared" si="0"/>
        <v>0</v>
      </c>
      <c r="V17" s="2" t="str">
        <f t="shared" si="1"/>
        <v>5125622 - E W BROWN UNIT  2</v>
      </c>
    </row>
    <row r="18" spans="1:22" x14ac:dyDescent="0.25">
      <c r="A18" s="1" t="s">
        <v>110</v>
      </c>
      <c r="B18" s="1" t="s">
        <v>81</v>
      </c>
      <c r="C18" s="1" t="s">
        <v>38</v>
      </c>
      <c r="D18" s="1" t="s">
        <v>111</v>
      </c>
      <c r="E18" s="1" t="s">
        <v>11</v>
      </c>
      <c r="F18" s="5" t="s">
        <v>69</v>
      </c>
      <c r="G18" s="1" t="s">
        <v>40</v>
      </c>
      <c r="H18" s="1" t="s">
        <v>142</v>
      </c>
      <c r="I18" s="10">
        <v>0</v>
      </c>
      <c r="J18" s="10">
        <v>0</v>
      </c>
      <c r="K18" s="10">
        <v>847</v>
      </c>
      <c r="L18" s="10">
        <v>847</v>
      </c>
      <c r="M18" s="10">
        <v>0</v>
      </c>
      <c r="N18" s="10">
        <v>0</v>
      </c>
      <c r="O18" s="10"/>
      <c r="P18" s="10"/>
      <c r="Q18" s="10"/>
      <c r="R18" s="10"/>
      <c r="S18" s="10"/>
      <c r="T18" s="10"/>
      <c r="U18" s="10">
        <f t="shared" si="0"/>
        <v>1694</v>
      </c>
      <c r="V18" s="2" t="str">
        <f t="shared" si="1"/>
        <v>5125622 - E W BROWN UNIT  2</v>
      </c>
    </row>
    <row r="19" spans="1:22" x14ac:dyDescent="0.25">
      <c r="A19" s="1" t="s">
        <v>110</v>
      </c>
      <c r="B19" s="1" t="s">
        <v>81</v>
      </c>
      <c r="C19" s="1" t="s">
        <v>38</v>
      </c>
      <c r="D19" s="1" t="s">
        <v>111</v>
      </c>
      <c r="E19" s="1" t="s">
        <v>11</v>
      </c>
      <c r="F19" s="5" t="s">
        <v>69</v>
      </c>
      <c r="G19" s="1" t="s">
        <v>41</v>
      </c>
      <c r="H19" s="1" t="s">
        <v>142</v>
      </c>
      <c r="I19" s="10"/>
      <c r="J19" s="10"/>
      <c r="K19" s="10"/>
      <c r="L19" s="10"/>
      <c r="M19" s="10"/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f t="shared" si="0"/>
        <v>0</v>
      </c>
      <c r="V19" s="2" t="str">
        <f t="shared" si="1"/>
        <v>5125623 - E W BROWN UNIT  3</v>
      </c>
    </row>
    <row r="20" spans="1:22" x14ac:dyDescent="0.25">
      <c r="A20" s="1" t="s">
        <v>110</v>
      </c>
      <c r="B20" s="1" t="s">
        <v>81</v>
      </c>
      <c r="C20" s="1" t="s">
        <v>38</v>
      </c>
      <c r="D20" s="1" t="s">
        <v>111</v>
      </c>
      <c r="E20" s="1" t="s">
        <v>11</v>
      </c>
      <c r="F20" s="5" t="s">
        <v>69</v>
      </c>
      <c r="G20" s="1" t="s">
        <v>41</v>
      </c>
      <c r="H20" s="1" t="s">
        <v>142</v>
      </c>
      <c r="I20" s="10">
        <v>0</v>
      </c>
      <c r="J20" s="10">
        <v>0</v>
      </c>
      <c r="K20" s="10">
        <v>529</v>
      </c>
      <c r="L20" s="10">
        <v>579</v>
      </c>
      <c r="M20" s="10">
        <v>0</v>
      </c>
      <c r="N20" s="10">
        <v>0</v>
      </c>
      <c r="O20" s="10"/>
      <c r="P20" s="10"/>
      <c r="Q20" s="10"/>
      <c r="R20" s="10"/>
      <c r="S20" s="10"/>
      <c r="T20" s="10"/>
      <c r="U20" s="10">
        <f t="shared" si="0"/>
        <v>1108</v>
      </c>
      <c r="V20" s="2" t="str">
        <f t="shared" si="1"/>
        <v>5125623 - E W BROWN UNIT  3</v>
      </c>
    </row>
    <row r="21" spans="1:22" x14ac:dyDescent="0.25">
      <c r="A21" s="1" t="s">
        <v>110</v>
      </c>
      <c r="B21" s="1" t="s">
        <v>81</v>
      </c>
      <c r="C21" s="1" t="s">
        <v>38</v>
      </c>
      <c r="D21" s="1" t="s">
        <v>111</v>
      </c>
      <c r="E21" s="1" t="s">
        <v>12</v>
      </c>
      <c r="F21" s="5" t="s">
        <v>74</v>
      </c>
      <c r="G21" s="1" t="s">
        <v>40</v>
      </c>
      <c r="H21" s="1" t="s">
        <v>142</v>
      </c>
      <c r="I21" s="10">
        <v>0</v>
      </c>
      <c r="J21" s="10">
        <v>0</v>
      </c>
      <c r="K21" s="10">
        <v>1576</v>
      </c>
      <c r="L21" s="10">
        <v>1576</v>
      </c>
      <c r="M21" s="10">
        <v>0</v>
      </c>
      <c r="N21" s="10">
        <v>0</v>
      </c>
      <c r="O21" s="10"/>
      <c r="P21" s="10"/>
      <c r="Q21" s="10"/>
      <c r="R21" s="10"/>
      <c r="S21" s="10"/>
      <c r="T21" s="10"/>
      <c r="U21" s="10">
        <f t="shared" ref="U21:U61" si="2">SUM(I21:T21)</f>
        <v>3152</v>
      </c>
      <c r="V21" s="2" t="str">
        <f t="shared" si="1"/>
        <v>5135622 - E W BROWN UNIT  2</v>
      </c>
    </row>
    <row r="22" spans="1:22" x14ac:dyDescent="0.25">
      <c r="A22" s="1" t="s">
        <v>110</v>
      </c>
      <c r="B22" s="1" t="s">
        <v>81</v>
      </c>
      <c r="C22" s="1" t="s">
        <v>38</v>
      </c>
      <c r="D22" s="1" t="s">
        <v>112</v>
      </c>
      <c r="E22" s="1" t="s">
        <v>16</v>
      </c>
      <c r="F22" s="5" t="s">
        <v>129</v>
      </c>
      <c r="G22" s="1" t="s">
        <v>53</v>
      </c>
      <c r="H22" s="1" t="s">
        <v>142</v>
      </c>
      <c r="I22" s="10"/>
      <c r="J22" s="10"/>
      <c r="K22" s="10"/>
      <c r="L22" s="10"/>
      <c r="M22" s="10"/>
      <c r="N22" s="10"/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f t="shared" si="2"/>
        <v>0</v>
      </c>
      <c r="V22" s="2" t="str">
        <f t="shared" si="1"/>
        <v>5535635 - E W BROWN COMBUSTION TURBINE UNIT 5</v>
      </c>
    </row>
    <row r="23" spans="1:22" x14ac:dyDescent="0.25">
      <c r="A23" s="1" t="s">
        <v>110</v>
      </c>
      <c r="B23" s="1" t="s">
        <v>81</v>
      </c>
      <c r="C23" s="1" t="s">
        <v>38</v>
      </c>
      <c r="D23" s="1" t="s">
        <v>112</v>
      </c>
      <c r="E23" s="1" t="s">
        <v>16</v>
      </c>
      <c r="F23" s="5" t="s">
        <v>129</v>
      </c>
      <c r="G23" s="1" t="s">
        <v>46</v>
      </c>
      <c r="H23" s="1" t="s">
        <v>142</v>
      </c>
      <c r="I23" s="10">
        <v>0</v>
      </c>
      <c r="J23" s="10">
        <v>0</v>
      </c>
      <c r="K23" s="10">
        <v>0</v>
      </c>
      <c r="L23" s="10">
        <v>0</v>
      </c>
      <c r="M23" s="10">
        <v>765</v>
      </c>
      <c r="N23" s="10">
        <v>0</v>
      </c>
      <c r="O23" s="10"/>
      <c r="P23" s="10"/>
      <c r="Q23" s="10"/>
      <c r="R23" s="10"/>
      <c r="S23" s="10"/>
      <c r="T23" s="10"/>
      <c r="U23" s="10">
        <f t="shared" si="2"/>
        <v>765</v>
      </c>
      <c r="V23" s="2" t="str">
        <f t="shared" si="1"/>
        <v>5535636 - E W BROWN COMBUSTION TURBINE UNIT 6</v>
      </c>
    </row>
    <row r="24" spans="1:22" x14ac:dyDescent="0.25">
      <c r="A24" s="1" t="s">
        <v>110</v>
      </c>
      <c r="B24" s="1" t="s">
        <v>81</v>
      </c>
      <c r="C24" s="1" t="s">
        <v>38</v>
      </c>
      <c r="D24" s="1" t="s">
        <v>112</v>
      </c>
      <c r="E24" s="1" t="s">
        <v>16</v>
      </c>
      <c r="F24" s="5" t="s">
        <v>129</v>
      </c>
      <c r="G24" s="1" t="s">
        <v>47</v>
      </c>
      <c r="H24" s="1" t="s">
        <v>142</v>
      </c>
      <c r="I24" s="10"/>
      <c r="J24" s="10"/>
      <c r="K24" s="10"/>
      <c r="L24" s="10"/>
      <c r="M24" s="10"/>
      <c r="N24" s="10"/>
      <c r="O24" s="10">
        <v>4</v>
      </c>
      <c r="P24" s="10">
        <v>4</v>
      </c>
      <c r="Q24" s="10">
        <v>4</v>
      </c>
      <c r="R24" s="10">
        <v>4</v>
      </c>
      <c r="S24" s="10">
        <v>4</v>
      </c>
      <c r="T24" s="10">
        <v>4</v>
      </c>
      <c r="U24" s="10">
        <f t="shared" si="2"/>
        <v>24</v>
      </c>
      <c r="V24" s="2" t="str">
        <f t="shared" si="1"/>
        <v>5535637 - E W BROWN COMBUSTION TURBINE UNIT 7</v>
      </c>
    </row>
    <row r="25" spans="1:22" x14ac:dyDescent="0.25">
      <c r="A25" s="1" t="s">
        <v>110</v>
      </c>
      <c r="B25" s="1" t="s">
        <v>81</v>
      </c>
      <c r="C25" s="1" t="s">
        <v>38</v>
      </c>
      <c r="D25" s="1" t="s">
        <v>112</v>
      </c>
      <c r="E25" s="1" t="s">
        <v>16</v>
      </c>
      <c r="F25" s="5" t="s">
        <v>129</v>
      </c>
      <c r="G25" s="1" t="s">
        <v>47</v>
      </c>
      <c r="H25" s="1" t="s">
        <v>142</v>
      </c>
      <c r="I25" s="10">
        <v>4</v>
      </c>
      <c r="J25" s="10">
        <v>4</v>
      </c>
      <c r="K25" s="10">
        <v>4</v>
      </c>
      <c r="L25" s="10">
        <v>4</v>
      </c>
      <c r="M25" s="10">
        <v>4</v>
      </c>
      <c r="N25" s="10">
        <v>4</v>
      </c>
      <c r="O25" s="10"/>
      <c r="P25" s="10"/>
      <c r="Q25" s="10"/>
      <c r="R25" s="10"/>
      <c r="S25" s="10"/>
      <c r="T25" s="10"/>
      <c r="U25" s="10">
        <f t="shared" si="2"/>
        <v>24</v>
      </c>
      <c r="V25" s="2" t="str">
        <f t="shared" si="1"/>
        <v>5535637 - E W BROWN COMBUSTION TURBINE UNIT 7</v>
      </c>
    </row>
    <row r="26" spans="1:22" x14ac:dyDescent="0.25">
      <c r="A26" s="1" t="s">
        <v>110</v>
      </c>
      <c r="B26" s="1" t="s">
        <v>81</v>
      </c>
      <c r="C26" s="1" t="s">
        <v>38</v>
      </c>
      <c r="D26" s="1" t="s">
        <v>112</v>
      </c>
      <c r="E26" s="1" t="s">
        <v>16</v>
      </c>
      <c r="F26" s="5" t="s">
        <v>129</v>
      </c>
      <c r="G26" s="1" t="s">
        <v>114</v>
      </c>
      <c r="H26" s="1" t="s">
        <v>142</v>
      </c>
      <c r="I26" s="10">
        <v>0</v>
      </c>
      <c r="J26" s="10">
        <v>0</v>
      </c>
      <c r="K26" s="10">
        <v>0</v>
      </c>
      <c r="L26" s="10">
        <v>0</v>
      </c>
      <c r="M26" s="10">
        <v>343</v>
      </c>
      <c r="N26" s="10">
        <v>0</v>
      </c>
      <c r="O26" s="10"/>
      <c r="P26" s="10"/>
      <c r="Q26" s="10"/>
      <c r="R26" s="10"/>
      <c r="S26" s="10"/>
      <c r="T26" s="10"/>
      <c r="U26" s="10">
        <f t="shared" si="2"/>
        <v>343</v>
      </c>
      <c r="V26" s="2" t="str">
        <f t="shared" si="1"/>
        <v>5535641 - E W BROWN COMBUSTION TURBINE UNIT 11</v>
      </c>
    </row>
    <row r="27" spans="1:22" x14ac:dyDescent="0.25">
      <c r="A27" s="1" t="s">
        <v>110</v>
      </c>
      <c r="B27" s="1" t="s">
        <v>81</v>
      </c>
      <c r="C27" s="1" t="s">
        <v>38</v>
      </c>
      <c r="D27" s="1" t="s">
        <v>112</v>
      </c>
      <c r="E27" s="1" t="s">
        <v>16</v>
      </c>
      <c r="F27" s="5" t="s">
        <v>129</v>
      </c>
      <c r="G27" s="1" t="s">
        <v>46</v>
      </c>
      <c r="H27" s="1" t="s">
        <v>142</v>
      </c>
      <c r="I27" s="10"/>
      <c r="J27" s="10"/>
      <c r="K27" s="10"/>
      <c r="L27" s="10"/>
      <c r="M27" s="10"/>
      <c r="N27" s="10"/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f t="shared" si="2"/>
        <v>0</v>
      </c>
      <c r="V27" s="2" t="str">
        <f t="shared" si="1"/>
        <v>5535636 - E W BROWN COMBUSTION TURBINE UNIT 6</v>
      </c>
    </row>
    <row r="28" spans="1:22" x14ac:dyDescent="0.25">
      <c r="A28" s="1" t="s">
        <v>110</v>
      </c>
      <c r="B28" s="1" t="s">
        <v>81</v>
      </c>
      <c r="C28" s="1" t="s">
        <v>38</v>
      </c>
      <c r="D28" s="1" t="s">
        <v>112</v>
      </c>
      <c r="E28" s="1" t="s">
        <v>16</v>
      </c>
      <c r="F28" s="5" t="s">
        <v>129</v>
      </c>
      <c r="G28" s="1" t="s">
        <v>46</v>
      </c>
      <c r="H28" s="1" t="s">
        <v>142</v>
      </c>
      <c r="I28" s="10">
        <v>0</v>
      </c>
      <c r="J28" s="10">
        <v>0</v>
      </c>
      <c r="K28" s="10">
        <v>0</v>
      </c>
      <c r="L28" s="10">
        <v>97</v>
      </c>
      <c r="M28" s="10">
        <v>0</v>
      </c>
      <c r="N28" s="10">
        <v>0</v>
      </c>
      <c r="O28" s="10"/>
      <c r="P28" s="10"/>
      <c r="Q28" s="10"/>
      <c r="R28" s="10"/>
      <c r="S28" s="10"/>
      <c r="T28" s="10"/>
      <c r="U28" s="10">
        <f t="shared" si="2"/>
        <v>97</v>
      </c>
      <c r="V28" s="2" t="str">
        <f t="shared" si="1"/>
        <v>5535636 - E W BROWN COMBUSTION TURBINE UNIT 6</v>
      </c>
    </row>
    <row r="29" spans="1:22" x14ac:dyDescent="0.25">
      <c r="A29" s="1" t="s">
        <v>110</v>
      </c>
      <c r="B29" s="1" t="s">
        <v>81</v>
      </c>
      <c r="C29" s="1" t="s">
        <v>38</v>
      </c>
      <c r="D29" s="1" t="s">
        <v>112</v>
      </c>
      <c r="E29" s="1" t="s">
        <v>18</v>
      </c>
      <c r="F29" s="5" t="s">
        <v>129</v>
      </c>
      <c r="G29" s="1" t="s">
        <v>53</v>
      </c>
      <c r="H29" s="1" t="s">
        <v>142</v>
      </c>
      <c r="I29" s="10"/>
      <c r="J29" s="10"/>
      <c r="K29" s="10"/>
      <c r="L29" s="10"/>
      <c r="M29" s="10"/>
      <c r="N29" s="10"/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f t="shared" si="2"/>
        <v>0</v>
      </c>
      <c r="V29" s="2" t="str">
        <f t="shared" si="1"/>
        <v>5535635 - E W BROWN COMBUSTION TURBINE UNIT 5</v>
      </c>
    </row>
    <row r="30" spans="1:22" x14ac:dyDescent="0.25">
      <c r="A30" s="1" t="s">
        <v>110</v>
      </c>
      <c r="B30" s="1" t="s">
        <v>81</v>
      </c>
      <c r="C30" s="1" t="s">
        <v>38</v>
      </c>
      <c r="D30" s="1" t="s">
        <v>112</v>
      </c>
      <c r="E30" s="1" t="s">
        <v>18</v>
      </c>
      <c r="F30" s="5" t="s">
        <v>129</v>
      </c>
      <c r="G30" s="1" t="s">
        <v>50</v>
      </c>
      <c r="H30" s="1" t="s">
        <v>142</v>
      </c>
      <c r="I30" s="10"/>
      <c r="J30" s="10"/>
      <c r="K30" s="10"/>
      <c r="L30" s="10"/>
      <c r="M30" s="10"/>
      <c r="N30" s="10"/>
      <c r="O30" s="10">
        <v>0</v>
      </c>
      <c r="P30" s="10">
        <v>0</v>
      </c>
      <c r="Q30" s="10">
        <v>0</v>
      </c>
      <c r="R30" s="10">
        <v>0</v>
      </c>
      <c r="S30" s="10">
        <v>18</v>
      </c>
      <c r="T30" s="10">
        <v>0</v>
      </c>
      <c r="U30" s="10">
        <f t="shared" si="2"/>
        <v>18</v>
      </c>
      <c r="V30" s="2" t="str">
        <f t="shared" si="1"/>
        <v>5535693 - HAEFLING UNIT 1</v>
      </c>
    </row>
    <row r="31" spans="1:22" x14ac:dyDescent="0.25">
      <c r="A31" s="1" t="s">
        <v>110</v>
      </c>
      <c r="B31" s="1" t="s">
        <v>81</v>
      </c>
      <c r="C31" s="1" t="s">
        <v>38</v>
      </c>
      <c r="D31" s="1" t="s">
        <v>112</v>
      </c>
      <c r="E31" s="1" t="s">
        <v>18</v>
      </c>
      <c r="F31" s="5" t="s">
        <v>129</v>
      </c>
      <c r="G31" s="1" t="s">
        <v>50</v>
      </c>
      <c r="H31" s="1" t="s">
        <v>142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/>
      <c r="P31" s="10"/>
      <c r="Q31" s="10"/>
      <c r="R31" s="10"/>
      <c r="S31" s="10"/>
      <c r="T31" s="10"/>
      <c r="U31" s="10">
        <f t="shared" si="2"/>
        <v>0</v>
      </c>
      <c r="V31" s="2" t="str">
        <f t="shared" si="1"/>
        <v>5535693 - HAEFLING UNIT 1</v>
      </c>
    </row>
    <row r="32" spans="1:22" x14ac:dyDescent="0.25">
      <c r="A32" s="1" t="s">
        <v>110</v>
      </c>
      <c r="B32" s="1" t="s">
        <v>81</v>
      </c>
      <c r="C32" s="1" t="s">
        <v>38</v>
      </c>
      <c r="D32" s="1" t="s">
        <v>112</v>
      </c>
      <c r="E32" s="1" t="s">
        <v>18</v>
      </c>
      <c r="F32" s="5" t="s">
        <v>129</v>
      </c>
      <c r="G32" s="1" t="s">
        <v>51</v>
      </c>
      <c r="H32" s="1" t="s">
        <v>142</v>
      </c>
      <c r="I32" s="10"/>
      <c r="J32" s="10"/>
      <c r="K32" s="10"/>
      <c r="L32" s="10"/>
      <c r="M32" s="10"/>
      <c r="N32" s="10"/>
      <c r="O32" s="10">
        <v>0</v>
      </c>
      <c r="P32" s="10">
        <v>0</v>
      </c>
      <c r="Q32" s="10">
        <v>0</v>
      </c>
      <c r="R32" s="10">
        <v>0</v>
      </c>
      <c r="S32" s="10">
        <v>18</v>
      </c>
      <c r="T32" s="10">
        <v>0</v>
      </c>
      <c r="U32" s="10">
        <f t="shared" si="2"/>
        <v>18</v>
      </c>
      <c r="V32" s="2" t="str">
        <f t="shared" si="1"/>
        <v>5535694 - HAEFLING UNIT 2</v>
      </c>
    </row>
    <row r="33" spans="1:22" x14ac:dyDescent="0.25">
      <c r="A33" s="1" t="s">
        <v>110</v>
      </c>
      <c r="B33" s="1" t="s">
        <v>81</v>
      </c>
      <c r="C33" s="1" t="s">
        <v>38</v>
      </c>
      <c r="D33" s="1" t="s">
        <v>112</v>
      </c>
      <c r="E33" s="1" t="s">
        <v>18</v>
      </c>
      <c r="F33" s="5" t="s">
        <v>129</v>
      </c>
      <c r="G33" s="1" t="s">
        <v>51</v>
      </c>
      <c r="H33" s="1" t="s">
        <v>142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/>
      <c r="P33" s="10"/>
      <c r="Q33" s="10"/>
      <c r="R33" s="10"/>
      <c r="S33" s="10"/>
      <c r="T33" s="10"/>
      <c r="U33" s="10">
        <f t="shared" si="2"/>
        <v>0</v>
      </c>
      <c r="V33" s="2" t="str">
        <f t="shared" si="1"/>
        <v>5535694 - HAEFLING UNIT 2</v>
      </c>
    </row>
    <row r="34" spans="1:22" x14ac:dyDescent="0.25">
      <c r="A34" s="1" t="s">
        <v>110</v>
      </c>
      <c r="B34" s="1" t="s">
        <v>81</v>
      </c>
      <c r="C34" s="1" t="s">
        <v>38</v>
      </c>
      <c r="D34" s="1" t="s">
        <v>112</v>
      </c>
      <c r="E34" s="1" t="s">
        <v>20</v>
      </c>
      <c r="F34" s="5" t="s">
        <v>130</v>
      </c>
      <c r="G34" s="1" t="s">
        <v>113</v>
      </c>
      <c r="H34" s="1" t="s">
        <v>142</v>
      </c>
      <c r="I34" s="10"/>
      <c r="J34" s="10"/>
      <c r="K34" s="10"/>
      <c r="L34" s="10"/>
      <c r="M34" s="10"/>
      <c r="N34" s="10"/>
      <c r="O34" s="10">
        <v>0</v>
      </c>
      <c r="P34" s="10">
        <v>0</v>
      </c>
      <c r="Q34" s="10">
        <v>65</v>
      </c>
      <c r="R34" s="10">
        <v>0</v>
      </c>
      <c r="S34" s="10">
        <v>0</v>
      </c>
      <c r="T34" s="10">
        <v>0</v>
      </c>
      <c r="U34" s="10">
        <f t="shared" si="2"/>
        <v>65</v>
      </c>
      <c r="V34" s="2" t="str">
        <f t="shared" si="1"/>
        <v>5545638 - E W BROWN COMBUSTION TURBINE UNIT 8</v>
      </c>
    </row>
    <row r="35" spans="1:22" x14ac:dyDescent="0.25">
      <c r="A35" s="1" t="s">
        <v>110</v>
      </c>
      <c r="B35" s="1" t="s">
        <v>81</v>
      </c>
      <c r="C35" s="1" t="s">
        <v>38</v>
      </c>
      <c r="D35" s="1" t="s">
        <v>112</v>
      </c>
      <c r="E35" s="1" t="s">
        <v>20</v>
      </c>
      <c r="F35" s="5" t="s">
        <v>130</v>
      </c>
      <c r="G35" s="1" t="s">
        <v>113</v>
      </c>
      <c r="H35" s="1" t="s">
        <v>142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/>
      <c r="P35" s="10"/>
      <c r="Q35" s="10"/>
      <c r="R35" s="10"/>
      <c r="S35" s="10"/>
      <c r="T35" s="10"/>
      <c r="U35" s="10">
        <f t="shared" si="2"/>
        <v>0</v>
      </c>
      <c r="V35" s="2" t="str">
        <f t="shared" si="1"/>
        <v>5545638 - E W BROWN COMBUSTION TURBINE UNIT 8</v>
      </c>
    </row>
    <row r="36" spans="1:22" x14ac:dyDescent="0.25">
      <c r="A36" s="1" t="s">
        <v>110</v>
      </c>
      <c r="B36" s="1" t="s">
        <v>81</v>
      </c>
      <c r="C36" s="1" t="s">
        <v>55</v>
      </c>
      <c r="D36" s="1" t="s">
        <v>115</v>
      </c>
      <c r="E36" s="1" t="s">
        <v>11</v>
      </c>
      <c r="F36" s="5" t="s">
        <v>69</v>
      </c>
      <c r="G36" s="1" t="s">
        <v>56</v>
      </c>
      <c r="H36" s="1" t="s">
        <v>142</v>
      </c>
      <c r="I36" s="10"/>
      <c r="J36" s="10"/>
      <c r="K36" s="10"/>
      <c r="L36" s="10"/>
      <c r="M36" s="10"/>
      <c r="N36" s="10"/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f t="shared" si="2"/>
        <v>0</v>
      </c>
      <c r="V36" s="2" t="str">
        <f t="shared" si="1"/>
        <v>5125651 - GHENT UNIT 1</v>
      </c>
    </row>
    <row r="37" spans="1:22" x14ac:dyDescent="0.25">
      <c r="A37" s="1" t="s">
        <v>110</v>
      </c>
      <c r="B37" s="1" t="s">
        <v>81</v>
      </c>
      <c r="C37" s="1" t="s">
        <v>55</v>
      </c>
      <c r="D37" s="1" t="s">
        <v>115</v>
      </c>
      <c r="E37" s="1" t="s">
        <v>11</v>
      </c>
      <c r="F37" s="5" t="s">
        <v>69</v>
      </c>
      <c r="G37" s="1" t="s">
        <v>56</v>
      </c>
      <c r="H37" s="1" t="s">
        <v>142</v>
      </c>
      <c r="I37" s="10">
        <v>0</v>
      </c>
      <c r="J37" s="10">
        <v>105</v>
      </c>
      <c r="K37" s="10">
        <v>2328</v>
      </c>
      <c r="L37" s="10">
        <v>0</v>
      </c>
      <c r="M37" s="10">
        <v>0</v>
      </c>
      <c r="N37" s="10">
        <v>0</v>
      </c>
      <c r="O37" s="10"/>
      <c r="P37" s="10"/>
      <c r="Q37" s="10"/>
      <c r="R37" s="10"/>
      <c r="S37" s="10"/>
      <c r="T37" s="10"/>
      <c r="U37" s="10">
        <f t="shared" si="2"/>
        <v>2433</v>
      </c>
      <c r="V37" s="2" t="str">
        <f t="shared" si="1"/>
        <v>5125651 - GHENT UNIT 1</v>
      </c>
    </row>
    <row r="38" spans="1:22" x14ac:dyDescent="0.25">
      <c r="A38" s="1" t="s">
        <v>110</v>
      </c>
      <c r="B38" s="1" t="s">
        <v>81</v>
      </c>
      <c r="C38" s="1" t="s">
        <v>55</v>
      </c>
      <c r="D38" s="1" t="s">
        <v>115</v>
      </c>
      <c r="E38" s="1" t="s">
        <v>11</v>
      </c>
      <c r="F38" s="5" t="s">
        <v>69</v>
      </c>
      <c r="G38" s="1" t="s">
        <v>57</v>
      </c>
      <c r="H38" s="1" t="s">
        <v>142</v>
      </c>
      <c r="I38" s="10"/>
      <c r="J38" s="10"/>
      <c r="K38" s="10"/>
      <c r="L38" s="10"/>
      <c r="M38" s="10"/>
      <c r="N38" s="10"/>
      <c r="O38" s="10">
        <v>0</v>
      </c>
      <c r="P38" s="10">
        <v>0</v>
      </c>
      <c r="Q38" s="10">
        <v>100</v>
      </c>
      <c r="R38" s="10">
        <v>1128</v>
      </c>
      <c r="S38" s="10">
        <v>0</v>
      </c>
      <c r="T38" s="10">
        <v>0</v>
      </c>
      <c r="U38" s="10">
        <f t="shared" si="2"/>
        <v>1228</v>
      </c>
      <c r="V38" s="2" t="str">
        <f t="shared" si="1"/>
        <v>5125652 - GHENT UNIT 2</v>
      </c>
    </row>
    <row r="39" spans="1:22" x14ac:dyDescent="0.25">
      <c r="A39" s="1" t="s">
        <v>110</v>
      </c>
      <c r="B39" s="1" t="s">
        <v>81</v>
      </c>
      <c r="C39" s="1" t="s">
        <v>55</v>
      </c>
      <c r="D39" s="1" t="s">
        <v>115</v>
      </c>
      <c r="E39" s="1" t="s">
        <v>11</v>
      </c>
      <c r="F39" s="5" t="s">
        <v>69</v>
      </c>
      <c r="G39" s="1" t="s">
        <v>57</v>
      </c>
      <c r="H39" s="1" t="s">
        <v>142</v>
      </c>
      <c r="I39" s="10">
        <v>0</v>
      </c>
      <c r="J39" s="10">
        <v>0</v>
      </c>
      <c r="K39" s="10">
        <v>0</v>
      </c>
      <c r="L39" s="10">
        <v>1254</v>
      </c>
      <c r="M39" s="10">
        <v>0</v>
      </c>
      <c r="N39" s="10">
        <v>0</v>
      </c>
      <c r="O39" s="10"/>
      <c r="P39" s="10"/>
      <c r="Q39" s="10"/>
      <c r="R39" s="10"/>
      <c r="S39" s="10"/>
      <c r="T39" s="10"/>
      <c r="U39" s="10">
        <f t="shared" si="2"/>
        <v>1254</v>
      </c>
      <c r="V39" s="2" t="str">
        <f t="shared" si="1"/>
        <v>5125652 - GHENT UNIT 2</v>
      </c>
    </row>
    <row r="40" spans="1:22" x14ac:dyDescent="0.25">
      <c r="A40" s="1" t="s">
        <v>110</v>
      </c>
      <c r="B40" s="1" t="s">
        <v>81</v>
      </c>
      <c r="C40" s="1" t="s">
        <v>55</v>
      </c>
      <c r="D40" s="1" t="s">
        <v>115</v>
      </c>
      <c r="E40" s="1" t="s">
        <v>11</v>
      </c>
      <c r="F40" s="5" t="s">
        <v>69</v>
      </c>
      <c r="G40" s="1" t="s">
        <v>58</v>
      </c>
      <c r="H40" s="1" t="s">
        <v>142</v>
      </c>
      <c r="I40" s="10"/>
      <c r="J40" s="10"/>
      <c r="K40" s="10"/>
      <c r="L40" s="10"/>
      <c r="M40" s="10"/>
      <c r="N40" s="10"/>
      <c r="O40" s="10">
        <v>0</v>
      </c>
      <c r="P40" s="10">
        <v>0</v>
      </c>
      <c r="Q40" s="10">
        <v>0</v>
      </c>
      <c r="R40" s="10">
        <v>1358</v>
      </c>
      <c r="S40" s="10">
        <v>0</v>
      </c>
      <c r="T40" s="10">
        <v>0</v>
      </c>
      <c r="U40" s="10">
        <f t="shared" si="2"/>
        <v>1358</v>
      </c>
      <c r="V40" s="2" t="str">
        <f t="shared" si="1"/>
        <v>5125653 - GHENT UNIT 3</v>
      </c>
    </row>
    <row r="41" spans="1:22" x14ac:dyDescent="0.25">
      <c r="A41" s="1" t="s">
        <v>110</v>
      </c>
      <c r="B41" s="1" t="s">
        <v>81</v>
      </c>
      <c r="C41" s="1" t="s">
        <v>55</v>
      </c>
      <c r="D41" s="1" t="s">
        <v>115</v>
      </c>
      <c r="E41" s="1" t="s">
        <v>11</v>
      </c>
      <c r="F41" s="5" t="s">
        <v>69</v>
      </c>
      <c r="G41" s="1" t="s">
        <v>58</v>
      </c>
      <c r="H41" s="1" t="s">
        <v>142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/>
      <c r="P41" s="10"/>
      <c r="Q41" s="10"/>
      <c r="R41" s="10"/>
      <c r="S41" s="10"/>
      <c r="T41" s="10"/>
      <c r="U41" s="10">
        <f t="shared" si="2"/>
        <v>0</v>
      </c>
      <c r="V41" s="2" t="str">
        <f t="shared" si="1"/>
        <v>5125653 - GHENT UNIT 3</v>
      </c>
    </row>
    <row r="42" spans="1:22" x14ac:dyDescent="0.25">
      <c r="A42" s="1" t="s">
        <v>110</v>
      </c>
      <c r="B42" s="1" t="s">
        <v>81</v>
      </c>
      <c r="C42" s="1" t="s">
        <v>55</v>
      </c>
      <c r="D42" s="1" t="s">
        <v>115</v>
      </c>
      <c r="E42" s="1" t="s">
        <v>11</v>
      </c>
      <c r="F42" s="5" t="s">
        <v>69</v>
      </c>
      <c r="G42" s="1" t="s">
        <v>59</v>
      </c>
      <c r="H42" s="1" t="s">
        <v>142</v>
      </c>
      <c r="I42" s="10"/>
      <c r="J42" s="10"/>
      <c r="K42" s="10"/>
      <c r="L42" s="10"/>
      <c r="M42" s="10"/>
      <c r="N42" s="10"/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f t="shared" si="2"/>
        <v>0</v>
      </c>
      <c r="V42" s="2" t="str">
        <f t="shared" si="1"/>
        <v>5125654 - GHENT UNIT 4</v>
      </c>
    </row>
    <row r="43" spans="1:22" x14ac:dyDescent="0.25">
      <c r="A43" s="1" t="s">
        <v>110</v>
      </c>
      <c r="B43" s="1" t="s">
        <v>81</v>
      </c>
      <c r="C43" s="1" t="s">
        <v>55</v>
      </c>
      <c r="D43" s="1" t="s">
        <v>115</v>
      </c>
      <c r="E43" s="1" t="s">
        <v>11</v>
      </c>
      <c r="F43" s="5" t="s">
        <v>69</v>
      </c>
      <c r="G43" s="1" t="s">
        <v>59</v>
      </c>
      <c r="H43" s="1" t="s">
        <v>142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/>
      <c r="P43" s="10"/>
      <c r="Q43" s="10"/>
      <c r="R43" s="10"/>
      <c r="S43" s="10"/>
      <c r="T43" s="10"/>
      <c r="U43" s="10">
        <f t="shared" si="2"/>
        <v>0</v>
      </c>
      <c r="V43" s="2" t="str">
        <f t="shared" si="1"/>
        <v>5125654 - GHENT UNIT 4</v>
      </c>
    </row>
    <row r="44" spans="1:22" x14ac:dyDescent="0.25">
      <c r="A44" s="1" t="s">
        <v>110</v>
      </c>
      <c r="B44" s="1" t="s">
        <v>81</v>
      </c>
      <c r="C44" s="1" t="s">
        <v>55</v>
      </c>
      <c r="D44" s="1" t="s">
        <v>115</v>
      </c>
      <c r="E44" s="1" t="s">
        <v>12</v>
      </c>
      <c r="F44" s="5" t="s">
        <v>74</v>
      </c>
      <c r="G44" s="1" t="s">
        <v>56</v>
      </c>
      <c r="H44" s="1" t="s">
        <v>142</v>
      </c>
      <c r="I44" s="10"/>
      <c r="J44" s="10"/>
      <c r="K44" s="10"/>
      <c r="L44" s="10"/>
      <c r="M44" s="10"/>
      <c r="N44" s="10"/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f t="shared" si="2"/>
        <v>0</v>
      </c>
      <c r="V44" s="2" t="str">
        <f t="shared" si="1"/>
        <v>5135651 - GHENT UNIT 1</v>
      </c>
    </row>
    <row r="45" spans="1:22" x14ac:dyDescent="0.25">
      <c r="A45" s="1" t="s">
        <v>110</v>
      </c>
      <c r="B45" s="1" t="s">
        <v>81</v>
      </c>
      <c r="C45" s="1" t="s">
        <v>55</v>
      </c>
      <c r="D45" s="1" t="s">
        <v>115</v>
      </c>
      <c r="E45" s="1" t="s">
        <v>12</v>
      </c>
      <c r="F45" s="5" t="s">
        <v>74</v>
      </c>
      <c r="G45" s="1" t="s">
        <v>56</v>
      </c>
      <c r="H45" s="1" t="s">
        <v>142</v>
      </c>
      <c r="I45" s="10">
        <v>0</v>
      </c>
      <c r="J45" s="10">
        <v>0</v>
      </c>
      <c r="K45" s="10">
        <v>115</v>
      </c>
      <c r="L45" s="10">
        <v>0</v>
      </c>
      <c r="M45" s="10">
        <v>0</v>
      </c>
      <c r="N45" s="10">
        <v>0</v>
      </c>
      <c r="O45" s="10"/>
      <c r="P45" s="10"/>
      <c r="Q45" s="10"/>
      <c r="R45" s="10"/>
      <c r="S45" s="10"/>
      <c r="T45" s="10"/>
      <c r="U45" s="10">
        <f t="shared" si="2"/>
        <v>115</v>
      </c>
      <c r="V45" s="2" t="str">
        <f t="shared" si="1"/>
        <v>5135651 - GHENT UNIT 1</v>
      </c>
    </row>
    <row r="46" spans="1:22" x14ac:dyDescent="0.25">
      <c r="A46" s="1" t="s">
        <v>110</v>
      </c>
      <c r="B46" s="1" t="s">
        <v>81</v>
      </c>
      <c r="C46" s="1" t="s">
        <v>55</v>
      </c>
      <c r="D46" s="1" t="s">
        <v>115</v>
      </c>
      <c r="E46" s="1" t="s">
        <v>12</v>
      </c>
      <c r="F46" s="5" t="s">
        <v>74</v>
      </c>
      <c r="G46" s="1" t="s">
        <v>57</v>
      </c>
      <c r="H46" s="1" t="s">
        <v>142</v>
      </c>
      <c r="I46" s="10"/>
      <c r="J46" s="10"/>
      <c r="K46" s="10"/>
      <c r="L46" s="10"/>
      <c r="M46" s="10"/>
      <c r="N46" s="10"/>
      <c r="O46" s="10">
        <v>0</v>
      </c>
      <c r="P46" s="10">
        <v>0</v>
      </c>
      <c r="Q46" s="10">
        <v>0</v>
      </c>
      <c r="R46" s="10">
        <v>990</v>
      </c>
      <c r="S46" s="10">
        <v>0</v>
      </c>
      <c r="T46" s="10">
        <v>0</v>
      </c>
      <c r="U46" s="10">
        <f t="shared" si="2"/>
        <v>990</v>
      </c>
      <c r="V46" s="2" t="str">
        <f t="shared" si="1"/>
        <v>5135652 - GHENT UNIT 2</v>
      </c>
    </row>
    <row r="47" spans="1:22" x14ac:dyDescent="0.25">
      <c r="A47" s="1" t="s">
        <v>110</v>
      </c>
      <c r="B47" s="1" t="s">
        <v>81</v>
      </c>
      <c r="C47" s="1" t="s">
        <v>55</v>
      </c>
      <c r="D47" s="1" t="s">
        <v>115</v>
      </c>
      <c r="E47" s="1" t="s">
        <v>12</v>
      </c>
      <c r="F47" s="5" t="s">
        <v>74</v>
      </c>
      <c r="G47" s="1" t="s">
        <v>57</v>
      </c>
      <c r="H47" s="1" t="s">
        <v>142</v>
      </c>
      <c r="I47" s="10">
        <v>0</v>
      </c>
      <c r="J47" s="10">
        <v>0</v>
      </c>
      <c r="K47" s="10">
        <v>0</v>
      </c>
      <c r="L47" s="10">
        <v>140</v>
      </c>
      <c r="M47" s="10">
        <v>0</v>
      </c>
      <c r="N47" s="10">
        <v>0</v>
      </c>
      <c r="O47" s="10"/>
      <c r="P47" s="10"/>
      <c r="Q47" s="10"/>
      <c r="R47" s="10"/>
      <c r="S47" s="10"/>
      <c r="T47" s="10"/>
      <c r="U47" s="10">
        <f t="shared" si="2"/>
        <v>140</v>
      </c>
      <c r="V47" s="2" t="str">
        <f t="shared" si="1"/>
        <v>5135652 - GHENT UNIT 2</v>
      </c>
    </row>
    <row r="48" spans="1:22" x14ac:dyDescent="0.25">
      <c r="A48" s="1" t="s">
        <v>110</v>
      </c>
      <c r="B48" s="1" t="s">
        <v>81</v>
      </c>
      <c r="C48" s="1" t="s">
        <v>55</v>
      </c>
      <c r="D48" s="1" t="s">
        <v>115</v>
      </c>
      <c r="E48" s="1" t="s">
        <v>12</v>
      </c>
      <c r="F48" s="5" t="s">
        <v>74</v>
      </c>
      <c r="G48" s="1" t="s">
        <v>58</v>
      </c>
      <c r="H48" s="1" t="s">
        <v>142</v>
      </c>
      <c r="I48" s="10"/>
      <c r="J48" s="10"/>
      <c r="K48" s="10"/>
      <c r="L48" s="10"/>
      <c r="M48" s="10"/>
      <c r="N48" s="10"/>
      <c r="O48" s="10">
        <v>0</v>
      </c>
      <c r="P48" s="10">
        <v>0</v>
      </c>
      <c r="Q48" s="10">
        <v>0</v>
      </c>
      <c r="R48" s="10">
        <v>145</v>
      </c>
      <c r="S48" s="10">
        <v>0</v>
      </c>
      <c r="T48" s="10">
        <v>0</v>
      </c>
      <c r="U48" s="10">
        <f t="shared" si="2"/>
        <v>145</v>
      </c>
      <c r="V48" s="2" t="str">
        <f t="shared" si="1"/>
        <v>5135653 - GHENT UNIT 3</v>
      </c>
    </row>
    <row r="49" spans="1:22" x14ac:dyDescent="0.25">
      <c r="A49" s="1" t="s">
        <v>110</v>
      </c>
      <c r="B49" s="1" t="s">
        <v>81</v>
      </c>
      <c r="C49" s="1" t="s">
        <v>55</v>
      </c>
      <c r="D49" s="1" t="s">
        <v>115</v>
      </c>
      <c r="E49" s="1" t="s">
        <v>12</v>
      </c>
      <c r="F49" s="5" t="s">
        <v>74</v>
      </c>
      <c r="G49" s="1" t="s">
        <v>58</v>
      </c>
      <c r="H49" s="1" t="s">
        <v>142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/>
      <c r="P49" s="10"/>
      <c r="Q49" s="10"/>
      <c r="R49" s="10"/>
      <c r="S49" s="10"/>
      <c r="T49" s="10"/>
      <c r="U49" s="10">
        <f t="shared" si="2"/>
        <v>0</v>
      </c>
      <c r="V49" s="2" t="str">
        <f t="shared" si="1"/>
        <v>5135653 - GHENT UNIT 3</v>
      </c>
    </row>
    <row r="50" spans="1:22" x14ac:dyDescent="0.25">
      <c r="A50" s="1" t="s">
        <v>110</v>
      </c>
      <c r="B50" s="1" t="s">
        <v>81</v>
      </c>
      <c r="C50" s="1" t="s">
        <v>55</v>
      </c>
      <c r="D50" s="1" t="s">
        <v>115</v>
      </c>
      <c r="E50" s="1" t="s">
        <v>12</v>
      </c>
      <c r="F50" s="5" t="s">
        <v>74</v>
      </c>
      <c r="G50" s="1" t="s">
        <v>59</v>
      </c>
      <c r="H50" s="1" t="s">
        <v>142</v>
      </c>
      <c r="I50" s="10"/>
      <c r="J50" s="10"/>
      <c r="K50" s="10"/>
      <c r="L50" s="10"/>
      <c r="M50" s="10"/>
      <c r="N50" s="10"/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f t="shared" si="2"/>
        <v>0</v>
      </c>
      <c r="V50" s="2" t="str">
        <f t="shared" si="1"/>
        <v>5135654 - GHENT UNIT 4</v>
      </c>
    </row>
    <row r="51" spans="1:22" x14ac:dyDescent="0.25">
      <c r="A51" s="1" t="s">
        <v>110</v>
      </c>
      <c r="B51" s="1" t="s">
        <v>81</v>
      </c>
      <c r="C51" s="1" t="s">
        <v>55</v>
      </c>
      <c r="D51" s="1" t="s">
        <v>115</v>
      </c>
      <c r="E51" s="1" t="s">
        <v>12</v>
      </c>
      <c r="F51" s="5" t="s">
        <v>74</v>
      </c>
      <c r="G51" s="1" t="s">
        <v>59</v>
      </c>
      <c r="H51" s="1" t="s">
        <v>142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/>
      <c r="P51" s="10"/>
      <c r="Q51" s="10"/>
      <c r="R51" s="10"/>
      <c r="S51" s="10"/>
      <c r="T51" s="10"/>
      <c r="U51" s="10">
        <f t="shared" si="2"/>
        <v>0</v>
      </c>
      <c r="V51" s="2" t="str">
        <f t="shared" si="1"/>
        <v>5135654 - GHENT UNIT 4</v>
      </c>
    </row>
    <row r="52" spans="1:22" x14ac:dyDescent="0.25">
      <c r="A52" s="1" t="s">
        <v>110</v>
      </c>
      <c r="B52" s="1" t="s">
        <v>81</v>
      </c>
      <c r="C52" s="1" t="s">
        <v>65</v>
      </c>
      <c r="D52" s="1" t="s">
        <v>65</v>
      </c>
      <c r="E52" s="1" t="s">
        <v>37</v>
      </c>
      <c r="F52" s="5" t="s">
        <v>75</v>
      </c>
      <c r="G52" s="1" t="s">
        <v>43</v>
      </c>
      <c r="H52" s="1" t="s">
        <v>142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250</v>
      </c>
      <c r="O52" s="10"/>
      <c r="P52" s="10"/>
      <c r="Q52" s="10"/>
      <c r="R52" s="10"/>
      <c r="S52" s="10"/>
      <c r="T52" s="10"/>
      <c r="U52" s="10">
        <f t="shared" si="2"/>
        <v>250</v>
      </c>
      <c r="V52" s="2" t="str">
        <f t="shared" si="1"/>
        <v>5105621 - E W BROWN UNIT  1</v>
      </c>
    </row>
    <row r="53" spans="1:22" x14ac:dyDescent="0.25">
      <c r="A53" s="1" t="s">
        <v>110</v>
      </c>
      <c r="B53" s="1" t="s">
        <v>81</v>
      </c>
      <c r="C53" s="1" t="s">
        <v>65</v>
      </c>
      <c r="D53" s="1" t="s">
        <v>65</v>
      </c>
      <c r="E53" s="1" t="s">
        <v>37</v>
      </c>
      <c r="F53" s="5" t="s">
        <v>75</v>
      </c>
      <c r="G53" s="1" t="s">
        <v>40</v>
      </c>
      <c r="H53" s="1" t="s">
        <v>142</v>
      </c>
      <c r="I53" s="10">
        <v>0</v>
      </c>
      <c r="J53" s="10">
        <v>0</v>
      </c>
      <c r="K53" s="10">
        <v>0</v>
      </c>
      <c r="L53" s="10">
        <v>0</v>
      </c>
      <c r="M53" s="10">
        <v>852</v>
      </c>
      <c r="N53" s="10">
        <v>0</v>
      </c>
      <c r="O53" s="10"/>
      <c r="P53" s="10"/>
      <c r="Q53" s="10"/>
      <c r="R53" s="10"/>
      <c r="S53" s="10"/>
      <c r="T53" s="10"/>
      <c r="U53" s="10">
        <f t="shared" si="2"/>
        <v>852</v>
      </c>
      <c r="V53" s="2" t="str">
        <f t="shared" si="1"/>
        <v>5105622 - E W BROWN UNIT  2</v>
      </c>
    </row>
    <row r="54" spans="1:22" x14ac:dyDescent="0.25">
      <c r="A54" s="1" t="s">
        <v>110</v>
      </c>
      <c r="B54" s="1" t="s">
        <v>81</v>
      </c>
      <c r="C54" s="1" t="s">
        <v>65</v>
      </c>
      <c r="D54" s="1" t="s">
        <v>65</v>
      </c>
      <c r="E54" s="1" t="s">
        <v>37</v>
      </c>
      <c r="F54" s="5" t="s">
        <v>75</v>
      </c>
      <c r="G54" s="1" t="s">
        <v>56</v>
      </c>
      <c r="H54" s="1" t="s">
        <v>142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325</v>
      </c>
      <c r="O54" s="10"/>
      <c r="P54" s="10"/>
      <c r="Q54" s="10"/>
      <c r="R54" s="10"/>
      <c r="S54" s="10"/>
      <c r="T54" s="10"/>
      <c r="U54" s="10">
        <f t="shared" si="2"/>
        <v>325</v>
      </c>
      <c r="V54" s="2" t="str">
        <f t="shared" si="1"/>
        <v>5105651 - GHENT UNIT 1</v>
      </c>
    </row>
    <row r="55" spans="1:22" x14ac:dyDescent="0.25">
      <c r="A55" s="1" t="s">
        <v>110</v>
      </c>
      <c r="B55" s="1" t="s">
        <v>81</v>
      </c>
      <c r="C55" s="1" t="s">
        <v>65</v>
      </c>
      <c r="D55" s="1" t="s">
        <v>65</v>
      </c>
      <c r="E55" s="1" t="s">
        <v>37</v>
      </c>
      <c r="F55" s="5" t="s">
        <v>75</v>
      </c>
      <c r="G55" s="1" t="s">
        <v>58</v>
      </c>
      <c r="H55" s="1" t="s">
        <v>142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/>
      <c r="P55" s="10"/>
      <c r="Q55" s="10"/>
      <c r="R55" s="10"/>
      <c r="S55" s="10"/>
      <c r="T55" s="10"/>
      <c r="U55" s="10">
        <f t="shared" si="2"/>
        <v>0</v>
      </c>
      <c r="V55" s="2" t="str">
        <f t="shared" si="1"/>
        <v>5105653 - GHENT UNIT 3</v>
      </c>
    </row>
    <row r="56" spans="1:22" x14ac:dyDescent="0.25">
      <c r="A56" s="1" t="s">
        <v>110</v>
      </c>
      <c r="B56" s="1" t="s">
        <v>81</v>
      </c>
      <c r="C56" s="1" t="s">
        <v>65</v>
      </c>
      <c r="D56" s="1" t="s">
        <v>65</v>
      </c>
      <c r="E56" s="1" t="s">
        <v>37</v>
      </c>
      <c r="F56" s="5" t="s">
        <v>75</v>
      </c>
      <c r="G56" s="1" t="s">
        <v>59</v>
      </c>
      <c r="H56" s="1" t="s">
        <v>142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425</v>
      </c>
      <c r="O56" s="10"/>
      <c r="P56" s="10"/>
      <c r="Q56" s="10"/>
      <c r="R56" s="10"/>
      <c r="S56" s="10"/>
      <c r="T56" s="10"/>
      <c r="U56" s="10">
        <f t="shared" si="2"/>
        <v>425</v>
      </c>
      <c r="V56" s="2" t="str">
        <f t="shared" si="1"/>
        <v>5105654 - GHENT UNIT 4</v>
      </c>
    </row>
    <row r="57" spans="1:22" x14ac:dyDescent="0.25">
      <c r="A57" s="1" t="s">
        <v>110</v>
      </c>
      <c r="B57" s="1" t="s">
        <v>81</v>
      </c>
      <c r="C57" s="1" t="s">
        <v>38</v>
      </c>
      <c r="D57" s="1" t="s">
        <v>112</v>
      </c>
      <c r="E57" s="1" t="s">
        <v>16</v>
      </c>
      <c r="F57" s="5" t="s">
        <v>129</v>
      </c>
      <c r="G57" s="1" t="s">
        <v>53</v>
      </c>
      <c r="H57" s="1" t="s">
        <v>142</v>
      </c>
      <c r="I57" s="10"/>
      <c r="J57" s="10"/>
      <c r="K57" s="10"/>
      <c r="L57" s="10"/>
      <c r="M57" s="10"/>
      <c r="N57" s="10"/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f t="shared" si="2"/>
        <v>0</v>
      </c>
      <c r="V57" s="2" t="str">
        <f t="shared" si="1"/>
        <v>5535635 - E W BROWN COMBUSTION TURBINE UNIT 5</v>
      </c>
    </row>
    <row r="58" spans="1:22" x14ac:dyDescent="0.25">
      <c r="A58" s="1" t="s">
        <v>110</v>
      </c>
      <c r="B58" s="1" t="s">
        <v>81</v>
      </c>
      <c r="C58" s="1" t="s">
        <v>38</v>
      </c>
      <c r="D58" s="1" t="s">
        <v>112</v>
      </c>
      <c r="E58" s="1" t="s">
        <v>16</v>
      </c>
      <c r="F58" s="5" t="s">
        <v>129</v>
      </c>
      <c r="G58" s="1" t="s">
        <v>46</v>
      </c>
      <c r="H58" s="1" t="s">
        <v>142</v>
      </c>
      <c r="I58" s="10">
        <v>0</v>
      </c>
      <c r="J58" s="10">
        <v>0</v>
      </c>
      <c r="K58" s="10">
        <v>0</v>
      </c>
      <c r="L58" s="10">
        <v>0</v>
      </c>
      <c r="M58" s="10">
        <v>-290.7</v>
      </c>
      <c r="N58" s="10">
        <v>0</v>
      </c>
      <c r="O58" s="10"/>
      <c r="P58" s="10"/>
      <c r="Q58" s="10"/>
      <c r="R58" s="10"/>
      <c r="S58" s="10"/>
      <c r="T58" s="10"/>
      <c r="U58" s="10">
        <f t="shared" si="2"/>
        <v>-290.7</v>
      </c>
      <c r="V58" s="2" t="str">
        <f t="shared" si="1"/>
        <v>5535636 - E W BROWN COMBUSTION TURBINE UNIT 6</v>
      </c>
    </row>
    <row r="59" spans="1:22" x14ac:dyDescent="0.25">
      <c r="A59" s="1" t="s">
        <v>110</v>
      </c>
      <c r="B59" s="1" t="s">
        <v>81</v>
      </c>
      <c r="C59" s="1" t="s">
        <v>38</v>
      </c>
      <c r="D59" s="1" t="s">
        <v>112</v>
      </c>
      <c r="E59" s="1" t="s">
        <v>16</v>
      </c>
      <c r="F59" s="5" t="s">
        <v>129</v>
      </c>
      <c r="G59" s="1" t="s">
        <v>47</v>
      </c>
      <c r="H59" s="1" t="s">
        <v>142</v>
      </c>
      <c r="I59" s="10"/>
      <c r="J59" s="10"/>
      <c r="K59" s="10"/>
      <c r="L59" s="10"/>
      <c r="M59" s="10"/>
      <c r="N59" s="10"/>
      <c r="O59" s="10">
        <v>-1.52</v>
      </c>
      <c r="P59" s="10">
        <v>-1.52</v>
      </c>
      <c r="Q59" s="10">
        <v>-1.52</v>
      </c>
      <c r="R59" s="10">
        <v>-1.52</v>
      </c>
      <c r="S59" s="10">
        <v>-1.52</v>
      </c>
      <c r="T59" s="10">
        <v>-1.52</v>
      </c>
      <c r="U59" s="10">
        <f t="shared" si="2"/>
        <v>-9.1199999999999992</v>
      </c>
      <c r="V59" s="2" t="str">
        <f t="shared" si="1"/>
        <v>5535637 - E W BROWN COMBUSTION TURBINE UNIT 7</v>
      </c>
    </row>
    <row r="60" spans="1:22" x14ac:dyDescent="0.25">
      <c r="A60" s="1" t="s">
        <v>110</v>
      </c>
      <c r="B60" s="1" t="s">
        <v>81</v>
      </c>
      <c r="C60" s="1" t="s">
        <v>38</v>
      </c>
      <c r="D60" s="1" t="s">
        <v>112</v>
      </c>
      <c r="E60" s="1" t="s">
        <v>16</v>
      </c>
      <c r="F60" s="5" t="s">
        <v>129</v>
      </c>
      <c r="G60" s="1" t="s">
        <v>47</v>
      </c>
      <c r="H60" s="1" t="s">
        <v>142</v>
      </c>
      <c r="I60" s="10">
        <v>-1.52</v>
      </c>
      <c r="J60" s="10">
        <v>-1.52</v>
      </c>
      <c r="K60" s="10">
        <v>-1.52</v>
      </c>
      <c r="L60" s="10">
        <v>-1.52</v>
      </c>
      <c r="M60" s="10">
        <v>-1.52</v>
      </c>
      <c r="N60" s="10">
        <v>-1.52</v>
      </c>
      <c r="O60" s="10"/>
      <c r="P60" s="10"/>
      <c r="Q60" s="10"/>
      <c r="R60" s="10"/>
      <c r="S60" s="10"/>
      <c r="T60" s="10"/>
      <c r="U60" s="10">
        <f t="shared" si="2"/>
        <v>-9.1199999999999992</v>
      </c>
      <c r="V60" s="2" t="str">
        <f t="shared" si="1"/>
        <v>5535637 - E W BROWN COMBUSTION TURBINE UNIT 7</v>
      </c>
    </row>
    <row r="61" spans="1:22" x14ac:dyDescent="0.25">
      <c r="A61" s="1" t="s">
        <v>110</v>
      </c>
      <c r="B61" s="1" t="s">
        <v>81</v>
      </c>
      <c r="C61" s="1" t="s">
        <v>38</v>
      </c>
      <c r="D61" s="1" t="s">
        <v>112</v>
      </c>
      <c r="E61" s="1" t="s">
        <v>18</v>
      </c>
      <c r="F61" s="5" t="s">
        <v>129</v>
      </c>
      <c r="G61" s="1" t="s">
        <v>53</v>
      </c>
      <c r="H61" s="1" t="s">
        <v>142</v>
      </c>
      <c r="I61" s="10"/>
      <c r="J61" s="10"/>
      <c r="K61" s="10"/>
      <c r="L61" s="10"/>
      <c r="M61" s="10"/>
      <c r="N61" s="10"/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f t="shared" si="2"/>
        <v>0</v>
      </c>
      <c r="V61" s="2" t="str">
        <f t="shared" si="1"/>
        <v>5535635 - E W BROWN COMBUSTION TURBINE UNIT 5</v>
      </c>
    </row>
  </sheetData>
  <pageMargins left="0.5" right="0.5" top="1" bottom="1" header="0.5" footer="0.5"/>
  <pageSetup scale="57" orientation="landscape" r:id="rId1"/>
  <headerFooter>
    <oddFooter>&amp;R&amp;"Times New Roman,Bold"&amp;12Attachment to Response to Kroger-2 Question No. 9
Page &amp;P of &amp;N
Bellar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/>
  </sheetViews>
  <sheetFormatPr defaultRowHeight="15" x14ac:dyDescent="0.25"/>
  <sheetData>
    <row r="1" spans="1:12" x14ac:dyDescent="0.25">
      <c r="B1">
        <v>2012</v>
      </c>
      <c r="C1">
        <f>+B1+1</f>
        <v>2013</v>
      </c>
      <c r="D1">
        <f t="shared" ref="D1:F1" si="0">+C1+1</f>
        <v>2014</v>
      </c>
      <c r="E1">
        <f t="shared" si="0"/>
        <v>2015</v>
      </c>
      <c r="F1">
        <f t="shared" si="0"/>
        <v>2016</v>
      </c>
      <c r="G1" t="s">
        <v>96</v>
      </c>
      <c r="H1" t="s">
        <v>142</v>
      </c>
      <c r="I1">
        <v>2017</v>
      </c>
      <c r="J1">
        <f>+I1+1</f>
        <v>2018</v>
      </c>
      <c r="K1">
        <f t="shared" ref="K1:L1" si="1">+J1+1</f>
        <v>2019</v>
      </c>
      <c r="L1">
        <f t="shared" si="1"/>
        <v>2020</v>
      </c>
    </row>
    <row r="2" spans="1:12" x14ac:dyDescent="0.25">
      <c r="A2">
        <v>500</v>
      </c>
      <c r="B2" s="26">
        <v>0.85972481615717933</v>
      </c>
      <c r="C2" s="26">
        <v>0.86371016998214412</v>
      </c>
      <c r="D2" s="26">
        <v>0.8687300210142711</v>
      </c>
      <c r="E2" s="26">
        <v>0.86921995804478802</v>
      </c>
      <c r="F2" s="26">
        <v>0.86985364344964133</v>
      </c>
      <c r="G2" s="26">
        <v>0.869286598639887</v>
      </c>
      <c r="H2" s="26">
        <v>0.86934134052864609</v>
      </c>
      <c r="I2" s="26">
        <v>0.869286598639887</v>
      </c>
      <c r="J2" s="26">
        <v>0.86934134052864609</v>
      </c>
      <c r="K2" s="26">
        <v>0.92927861671808165</v>
      </c>
      <c r="L2" s="26">
        <v>0.92927861671808165</v>
      </c>
    </row>
    <row r="3" spans="1:12" x14ac:dyDescent="0.25">
      <c r="A3">
        <v>510</v>
      </c>
      <c r="B3" s="26">
        <v>0.85972481615717933</v>
      </c>
      <c r="C3" s="26">
        <v>0.86371016998214412</v>
      </c>
      <c r="D3" s="26">
        <v>0.8687300210142711</v>
      </c>
      <c r="E3" s="26">
        <v>0.86921995804478802</v>
      </c>
      <c r="F3" s="26">
        <v>0.86985364344964133</v>
      </c>
      <c r="G3" s="26">
        <v>0.869286598639887</v>
      </c>
      <c r="H3" s="26">
        <v>0.86934134052864609</v>
      </c>
      <c r="I3" s="26">
        <v>0.869286598639887</v>
      </c>
      <c r="J3" s="26">
        <v>0.86934134052864609</v>
      </c>
      <c r="K3" s="26">
        <v>0.92927861671808165</v>
      </c>
      <c r="L3" s="26">
        <v>0.92927861671808165</v>
      </c>
    </row>
    <row r="4" spans="1:12" x14ac:dyDescent="0.25">
      <c r="A4">
        <v>511</v>
      </c>
      <c r="B4" s="26">
        <v>0.85972481615717933</v>
      </c>
      <c r="C4" s="26">
        <v>0.86371016998214412</v>
      </c>
      <c r="D4" s="26">
        <v>0.8687300210142711</v>
      </c>
      <c r="E4" s="26">
        <v>0.86921995804478802</v>
      </c>
      <c r="F4" s="26">
        <v>0.86985364344964133</v>
      </c>
      <c r="G4" s="26">
        <v>0.869286598639887</v>
      </c>
      <c r="H4" s="26">
        <v>0.86934134052864609</v>
      </c>
      <c r="I4" s="26">
        <v>0.869286598639887</v>
      </c>
      <c r="J4" s="26">
        <v>0.86934134052864609</v>
      </c>
      <c r="K4" s="26">
        <v>0.92927861671808165</v>
      </c>
      <c r="L4" s="26">
        <v>0.92927861671808165</v>
      </c>
    </row>
    <row r="5" spans="1:12" x14ac:dyDescent="0.25">
      <c r="A5">
        <v>512</v>
      </c>
      <c r="B5" s="26">
        <v>0.8729728796364562</v>
      </c>
      <c r="C5" s="26">
        <v>0.8760982113639415</v>
      </c>
      <c r="D5" s="26">
        <v>0.8792511346334746</v>
      </c>
      <c r="E5" s="26">
        <v>0.87975668496626735</v>
      </c>
      <c r="F5" s="26">
        <v>0.87911043016072699</v>
      </c>
      <c r="G5" s="26">
        <v>0.87938242823882584</v>
      </c>
      <c r="H5" s="26">
        <v>0.87938242823882584</v>
      </c>
      <c r="I5" s="26">
        <v>0.87938242823882584</v>
      </c>
      <c r="J5" s="26">
        <v>0.87938242823882584</v>
      </c>
      <c r="K5" s="26">
        <v>0.94014687578155853</v>
      </c>
      <c r="L5" s="26">
        <v>0.94014687578155853</v>
      </c>
    </row>
    <row r="6" spans="1:12" x14ac:dyDescent="0.25">
      <c r="A6">
        <v>513</v>
      </c>
      <c r="B6" s="26">
        <v>0.8729728796364562</v>
      </c>
      <c r="C6" s="26">
        <v>0.8760982113639415</v>
      </c>
      <c r="D6" s="26">
        <v>0.8792511346334746</v>
      </c>
      <c r="E6" s="26">
        <v>0.87975668496626735</v>
      </c>
      <c r="F6" s="26">
        <v>0.87911043016072699</v>
      </c>
      <c r="G6" s="26">
        <v>0.87938242823882584</v>
      </c>
      <c r="H6" s="26">
        <v>0.87938242823882584</v>
      </c>
      <c r="I6" s="26">
        <v>0.87938242823882584</v>
      </c>
      <c r="J6" s="26">
        <v>0.87938242823882584</v>
      </c>
      <c r="K6" s="26">
        <v>0.94014687578155853</v>
      </c>
      <c r="L6" s="26">
        <v>0.94014687578155853</v>
      </c>
    </row>
    <row r="7" spans="1:12" x14ac:dyDescent="0.25">
      <c r="A7">
        <v>514</v>
      </c>
      <c r="B7" s="26">
        <v>0.85972481615717933</v>
      </c>
      <c r="C7" s="26">
        <v>0.86371016998214412</v>
      </c>
      <c r="D7" s="26">
        <v>0.8687300210142711</v>
      </c>
      <c r="E7" s="26">
        <v>0.86921995804478802</v>
      </c>
      <c r="F7" s="26">
        <v>0.86985364344964133</v>
      </c>
      <c r="G7" s="26">
        <v>0.869286598639887</v>
      </c>
      <c r="H7" s="26">
        <v>0.86934134052864609</v>
      </c>
      <c r="I7" s="26">
        <v>0.869286598639887</v>
      </c>
      <c r="J7" s="26">
        <v>0.86934134052864609</v>
      </c>
      <c r="K7" s="26">
        <v>0.92927861671808165</v>
      </c>
      <c r="L7" s="26">
        <v>0.92927861671808165</v>
      </c>
    </row>
    <row r="8" spans="1:12" x14ac:dyDescent="0.25">
      <c r="A8">
        <v>549</v>
      </c>
      <c r="B8" s="26">
        <v>0.86535326721080419</v>
      </c>
      <c r="C8" s="26">
        <v>0.86919285032030102</v>
      </c>
      <c r="D8" s="26">
        <v>0.87300005538996206</v>
      </c>
      <c r="E8" s="26">
        <v>0.87178259784071777</v>
      </c>
      <c r="F8" s="26">
        <v>0.87255619200584067</v>
      </c>
      <c r="G8" s="26">
        <v>0.87398571135794556</v>
      </c>
      <c r="H8" s="26">
        <v>0.87402413290296932</v>
      </c>
      <c r="I8" s="26">
        <v>0.87398571135794556</v>
      </c>
      <c r="J8" s="26">
        <v>0.87402413290296932</v>
      </c>
      <c r="K8" s="26">
        <v>0.93207159150008745</v>
      </c>
      <c r="L8" s="26">
        <v>0.93207159150008745</v>
      </c>
    </row>
    <row r="9" spans="1:12" x14ac:dyDescent="0.25">
      <c r="A9">
        <v>551</v>
      </c>
      <c r="B9" s="26">
        <v>0.86535326721080419</v>
      </c>
      <c r="C9" s="26">
        <v>0.86919285032030102</v>
      </c>
      <c r="D9" s="26">
        <v>0.87300005538996206</v>
      </c>
      <c r="E9" s="26">
        <v>0.87178259784071777</v>
      </c>
      <c r="F9" s="26">
        <v>0.87255619200584067</v>
      </c>
      <c r="G9" s="26">
        <v>0.87398571135794556</v>
      </c>
      <c r="H9" s="26">
        <v>0.87402413290296932</v>
      </c>
      <c r="I9" s="26">
        <v>0.87398571135794556</v>
      </c>
      <c r="J9" s="26">
        <v>0.87402413290296932</v>
      </c>
      <c r="K9" s="26">
        <v>0.93207159150008745</v>
      </c>
      <c r="L9" s="26">
        <v>0.93207159150008745</v>
      </c>
    </row>
    <row r="10" spans="1:12" x14ac:dyDescent="0.25">
      <c r="A10">
        <v>552</v>
      </c>
      <c r="B10" s="26">
        <v>0.86535326721080419</v>
      </c>
      <c r="C10" s="26">
        <v>0.86919285032030102</v>
      </c>
      <c r="D10" s="26">
        <v>0.87300005538996206</v>
      </c>
      <c r="E10" s="26">
        <v>0.87178259784071777</v>
      </c>
      <c r="F10" s="26">
        <v>0.87255619200584067</v>
      </c>
      <c r="G10" s="26">
        <v>0.87398571135794556</v>
      </c>
      <c r="H10" s="26">
        <v>0.87402413290296932</v>
      </c>
      <c r="I10" s="26">
        <v>0.87398571135794556</v>
      </c>
      <c r="J10" s="26">
        <v>0.87402413290296932</v>
      </c>
      <c r="K10" s="26">
        <v>0.93207159150008745</v>
      </c>
      <c r="L10" s="26">
        <v>0.93207159150008745</v>
      </c>
    </row>
    <row r="11" spans="1:12" x14ac:dyDescent="0.25">
      <c r="A11">
        <v>553</v>
      </c>
      <c r="B11" s="26">
        <v>0.86535326721080419</v>
      </c>
      <c r="C11" s="26">
        <v>0.86919285032030102</v>
      </c>
      <c r="D11" s="26">
        <v>0.87300005538996206</v>
      </c>
      <c r="E11" s="26">
        <v>0.87178259784071777</v>
      </c>
      <c r="F11" s="26">
        <v>0.87255619200584067</v>
      </c>
      <c r="G11" s="26">
        <v>0.87398571135794556</v>
      </c>
      <c r="H11" s="26">
        <v>0.87402413290296932</v>
      </c>
      <c r="I11" s="26">
        <v>0.87398571135794556</v>
      </c>
      <c r="J11" s="26">
        <v>0.87402413290296932</v>
      </c>
      <c r="K11" s="26">
        <v>0.93207159150008745</v>
      </c>
      <c r="L11" s="26">
        <v>0.93207159150008745</v>
      </c>
    </row>
    <row r="12" spans="1:12" x14ac:dyDescent="0.25">
      <c r="A12">
        <v>554</v>
      </c>
      <c r="B12" s="26">
        <v>0.86535326721080419</v>
      </c>
      <c r="C12" s="26">
        <v>0.86919285032030102</v>
      </c>
      <c r="D12" s="26">
        <v>0.87300005538996206</v>
      </c>
      <c r="E12" s="26">
        <v>0.87178259784071777</v>
      </c>
      <c r="F12" s="26">
        <v>0.87255619200584067</v>
      </c>
      <c r="G12" s="26">
        <v>0.87398571135794556</v>
      </c>
      <c r="H12" s="26">
        <v>0.87402413290296932</v>
      </c>
      <c r="I12" s="26">
        <v>0.87398571135794556</v>
      </c>
      <c r="J12" s="26">
        <v>0.87402413290296932</v>
      </c>
      <c r="K12" s="26">
        <v>0.93207159150008745</v>
      </c>
      <c r="L12" s="26">
        <v>0.93207159150008745</v>
      </c>
    </row>
  </sheetData>
  <pageMargins left="0.5" right="0.5" top="1" bottom="1" header="0.5" footer="0.5"/>
  <pageSetup scale="57" orientation="landscape" r:id="rId1"/>
  <headerFooter>
    <oddFooter>&amp;R&amp;"Times New Roman,Bold"&amp;12Attachment to Response to Kroger-2 Question No. 9
Page &amp;P of &amp;N
Bellar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73383d9a78a3df77068a9e26cb068e63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3fd3a616918e40b69a84a582ae753a0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  <xsd:enumeration value="PSC DR3/Intervenors DR2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DR2 Attachments</Round>
    <Rate_x0020_Case_x0020_Type xmlns="54fcda00-7b58-44a7-b108-8bd10a8a08ba">Kentucky</Rate_x0020_Case_x0020_Type>
    <Data_x0020_Request_x0020_Question_x0020_No_x002e_ xmlns="54fcda00-7b58-44a7-b108-8bd10a8a08ba">009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Kroger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D60C1314-CE85-4D83-9B98-DB2A525EB4F3}"/>
</file>

<file path=customXml/itemProps2.xml><?xml version="1.0" encoding="utf-8"?>
<ds:datastoreItem xmlns:ds="http://schemas.openxmlformats.org/officeDocument/2006/customXml" ds:itemID="{FB50AC70-2610-4FEF-BFAE-07A68E6970AC}"/>
</file>

<file path=customXml/itemProps3.xml><?xml version="1.0" encoding="utf-8"?>
<ds:datastoreItem xmlns:ds="http://schemas.openxmlformats.org/officeDocument/2006/customXml" ds:itemID="{EF0FD716-3C25-43D6-BF56-5AC72FFB7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KU Juri</vt:lpstr>
      <vt:lpstr>KU Total</vt:lpstr>
      <vt:lpstr>actual data</vt:lpstr>
      <vt:lpstr>data for base</vt:lpstr>
      <vt:lpstr>2017 thru 2020</vt:lpstr>
      <vt:lpstr>test yr</vt:lpstr>
      <vt:lpstr>Juri %</vt:lpstr>
      <vt:lpstr>'KU Juri'!Print_Titles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2017-02-13T18:36:13Z</dcterms:created>
  <dcterms:modified xsi:type="dcterms:W3CDTF">2017-02-13T20:52:23Z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