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queryTables/queryTable1.xml" ContentType="application/vnd.openxmlformats-officedocument.spreadsheetml.query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ates Dept\Rate Case 2016 Forward Test Year\2nd data requests KPSC - 1st Intervenors\Spanos\KIUCC\"/>
    </mc:Choice>
  </mc:AlternateContent>
  <bookViews>
    <workbookView xWindow="2730" yWindow="630" windowWidth="24780" windowHeight="10260"/>
  </bookViews>
  <sheets>
    <sheet name="Weighted NS-% of Total Ret." sheetId="4" r:id="rId1"/>
    <sheet name="Deprate" sheetId="13" state="hidden" r:id="rId2"/>
  </sheets>
  <definedNames>
    <definedName name="_xlnm._FilterDatabase" localSheetId="1" hidden="1">Deprate!$A$1:$AD$233</definedName>
    <definedName name="_xlnm._FilterDatabase" localSheetId="0" hidden="1">'Weighted NS-% of Total Ret.'!#REF!</definedName>
    <definedName name="AccountInfo">#REF!</definedName>
    <definedName name="DEPR_LOT" localSheetId="1">Deprate!$A$1:$T$232</definedName>
    <definedName name="DepStudioSalvageImport">#REF!</definedName>
    <definedName name="GroupLookups">#REF!</definedName>
    <definedName name="_xlnm.Print_Area" localSheetId="0">'Weighted NS-% of Total Ret.'!$A$1:$U$138</definedName>
    <definedName name="_xlnm.Print_Titles" localSheetId="0">'Weighted NS-% of Total Ret.'!$1:$11</definedName>
    <definedName name="SiteLookup">#REF!</definedName>
    <definedName name="WeightedNetSalvage">'Weighted NS-% of Total Ret.'!$A$14:$U$143</definedName>
  </definedNames>
  <calcPr calcId="152511"/>
</workbook>
</file>

<file path=xl/calcChain.xml><?xml version="1.0" encoding="utf-8"?>
<calcChain xmlns="http://schemas.openxmlformats.org/spreadsheetml/2006/main">
  <c r="O106" i="4" l="1"/>
  <c r="Q106" i="4" s="1"/>
  <c r="V197" i="13"/>
  <c r="W197" i="13" s="1"/>
  <c r="U197" i="13"/>
  <c r="V196" i="13"/>
  <c r="U196" i="13"/>
  <c r="V195" i="13"/>
  <c r="U195" i="13"/>
  <c r="V194" i="13"/>
  <c r="U194" i="13"/>
  <c r="V193" i="13"/>
  <c r="Y193" i="13" s="1"/>
  <c r="AC193" i="13" s="1"/>
  <c r="U193" i="13"/>
  <c r="V192" i="13"/>
  <c r="U192" i="13"/>
  <c r="V191" i="13"/>
  <c r="U191" i="13"/>
  <c r="V190" i="13"/>
  <c r="U190" i="13"/>
  <c r="V189" i="13"/>
  <c r="W189" i="13" s="1"/>
  <c r="U189" i="13"/>
  <c r="V188" i="13"/>
  <c r="X188" i="13" s="1"/>
  <c r="AB188" i="13" s="1"/>
  <c r="U188" i="13"/>
  <c r="V187" i="13"/>
  <c r="Y187" i="13" s="1"/>
  <c r="AC187" i="13" s="1"/>
  <c r="U187" i="13"/>
  <c r="V186" i="13"/>
  <c r="Y186" i="13" s="1"/>
  <c r="AC186" i="13" s="1"/>
  <c r="U186" i="13"/>
  <c r="V185" i="13"/>
  <c r="W185" i="13" s="1"/>
  <c r="U185" i="13"/>
  <c r="V184" i="13"/>
  <c r="Y184" i="13" s="1"/>
  <c r="AC184" i="13" s="1"/>
  <c r="U184" i="13"/>
  <c r="V183" i="13"/>
  <c r="Y183" i="13" s="1"/>
  <c r="AC183" i="13" s="1"/>
  <c r="U183" i="13"/>
  <c r="V182" i="13"/>
  <c r="Y182" i="13" s="1"/>
  <c r="AC182" i="13" s="1"/>
  <c r="U182" i="13"/>
  <c r="V181" i="13"/>
  <c r="W181" i="13" s="1"/>
  <c r="U181" i="13"/>
  <c r="V180" i="13"/>
  <c r="X180" i="13" s="1"/>
  <c r="AB180" i="13" s="1"/>
  <c r="U180" i="13"/>
  <c r="V179" i="13"/>
  <c r="Y179" i="13" s="1"/>
  <c r="AC179" i="13" s="1"/>
  <c r="U179" i="13"/>
  <c r="V178" i="13"/>
  <c r="W178" i="13" s="1"/>
  <c r="U178" i="13"/>
  <c r="V177" i="13"/>
  <c r="W177" i="13" s="1"/>
  <c r="U177" i="13"/>
  <c r="V176" i="13"/>
  <c r="W176" i="13" s="1"/>
  <c r="U176" i="13"/>
  <c r="V175" i="13"/>
  <c r="U175" i="13"/>
  <c r="V174" i="13"/>
  <c r="Y174" i="13" s="1"/>
  <c r="AC174" i="13" s="1"/>
  <c r="U174" i="13"/>
  <c r="V173" i="13"/>
  <c r="W173" i="13" s="1"/>
  <c r="U173" i="13"/>
  <c r="V172" i="13"/>
  <c r="X172" i="13" s="1"/>
  <c r="AB172" i="13" s="1"/>
  <c r="U172" i="13"/>
  <c r="V171" i="13"/>
  <c r="Y171" i="13" s="1"/>
  <c r="AC171" i="13" s="1"/>
  <c r="U171" i="13"/>
  <c r="V170" i="13"/>
  <c r="Y170" i="13" s="1"/>
  <c r="AC170" i="13" s="1"/>
  <c r="U170" i="13"/>
  <c r="V169" i="13"/>
  <c r="Y169" i="13" s="1"/>
  <c r="AC169" i="13" s="1"/>
  <c r="U169" i="13"/>
  <c r="V168" i="13"/>
  <c r="W168" i="13" s="1"/>
  <c r="U168" i="13"/>
  <c r="V167" i="13"/>
  <c r="W167" i="13" s="1"/>
  <c r="U167" i="13"/>
  <c r="V166" i="13"/>
  <c r="W166" i="13" s="1"/>
  <c r="U166" i="13"/>
  <c r="V165" i="13"/>
  <c r="U165" i="13"/>
  <c r="V164" i="13"/>
  <c r="U164" i="13"/>
  <c r="V163" i="13"/>
  <c r="U163" i="13"/>
  <c r="V162" i="13"/>
  <c r="U162" i="13"/>
  <c r="V161" i="13"/>
  <c r="U161" i="13"/>
  <c r="V160" i="13"/>
  <c r="U160" i="13"/>
  <c r="V159" i="13"/>
  <c r="U159" i="13"/>
  <c r="V158" i="13"/>
  <c r="Y158" i="13" s="1"/>
  <c r="AC158" i="13" s="1"/>
  <c r="U158" i="13"/>
  <c r="V157" i="13"/>
  <c r="X157" i="13" s="1"/>
  <c r="AB157" i="13" s="1"/>
  <c r="U157" i="13"/>
  <c r="V156" i="13"/>
  <c r="U156" i="13"/>
  <c r="V155" i="13"/>
  <c r="W155" i="13" s="1"/>
  <c r="U155" i="13"/>
  <c r="V154" i="13"/>
  <c r="U154" i="13"/>
  <c r="V153" i="13"/>
  <c r="W153" i="13" s="1"/>
  <c r="U153" i="13"/>
  <c r="V152" i="13"/>
  <c r="U152" i="13"/>
  <c r="V151" i="13"/>
  <c r="W151" i="13" s="1"/>
  <c r="U151" i="13"/>
  <c r="V150" i="13"/>
  <c r="X150" i="13" s="1"/>
  <c r="AB150" i="13" s="1"/>
  <c r="U150" i="13"/>
  <c r="V149" i="13"/>
  <c r="X149" i="13" s="1"/>
  <c r="AB149" i="13" s="1"/>
  <c r="U149" i="13"/>
  <c r="V148" i="13"/>
  <c r="Y148" i="13" s="1"/>
  <c r="AC148" i="13" s="1"/>
  <c r="U148" i="13"/>
  <c r="V147" i="13"/>
  <c r="Y147" i="13" s="1"/>
  <c r="AC147" i="13" s="1"/>
  <c r="U147" i="13"/>
  <c r="V146" i="13"/>
  <c r="Y146" i="13" s="1"/>
  <c r="AC146" i="13" s="1"/>
  <c r="U146" i="13"/>
  <c r="V145" i="13"/>
  <c r="Y145" i="13" s="1"/>
  <c r="AC145" i="13" s="1"/>
  <c r="U145" i="13"/>
  <c r="V144" i="13"/>
  <c r="U144" i="13"/>
  <c r="V143" i="13"/>
  <c r="U143" i="13"/>
  <c r="V142" i="13"/>
  <c r="Y142" i="13" s="1"/>
  <c r="AC142" i="13" s="1"/>
  <c r="U142" i="13"/>
  <c r="V141" i="13"/>
  <c r="W141" i="13" s="1"/>
  <c r="U141" i="13"/>
  <c r="V140" i="13"/>
  <c r="W140" i="13" s="1"/>
  <c r="U140" i="13"/>
  <c r="V139" i="13"/>
  <c r="X139" i="13" s="1"/>
  <c r="AB139" i="13" s="1"/>
  <c r="U139" i="13"/>
  <c r="V138" i="13"/>
  <c r="U138" i="13"/>
  <c r="V137" i="13"/>
  <c r="X137" i="13" s="1"/>
  <c r="AB137" i="13" s="1"/>
  <c r="U137" i="13"/>
  <c r="V136" i="13"/>
  <c r="W136" i="13" s="1"/>
  <c r="U136" i="13"/>
  <c r="V135" i="13"/>
  <c r="X135" i="13" s="1"/>
  <c r="AB135" i="13" s="1"/>
  <c r="U135" i="13"/>
  <c r="V134" i="13"/>
  <c r="U134" i="13"/>
  <c r="V133" i="13"/>
  <c r="X133" i="13" s="1"/>
  <c r="AB133" i="13" s="1"/>
  <c r="U133" i="13"/>
  <c r="V132" i="13"/>
  <c r="U132" i="13"/>
  <c r="V131" i="13"/>
  <c r="U131" i="13"/>
  <c r="V130" i="13"/>
  <c r="Y130" i="13" s="1"/>
  <c r="AC130" i="13" s="1"/>
  <c r="U130" i="13"/>
  <c r="V129" i="13"/>
  <c r="Y129" i="13" s="1"/>
  <c r="AC129" i="13" s="1"/>
  <c r="U129" i="13"/>
  <c r="V128" i="13"/>
  <c r="U128" i="13"/>
  <c r="V127" i="13"/>
  <c r="Y127" i="13" s="1"/>
  <c r="AC127" i="13" s="1"/>
  <c r="U127" i="13"/>
  <c r="V126" i="13"/>
  <c r="W126" i="13" s="1"/>
  <c r="U126" i="13"/>
  <c r="V125" i="13"/>
  <c r="Y125" i="13" s="1"/>
  <c r="AC125" i="13" s="1"/>
  <c r="U125" i="13"/>
  <c r="V124" i="13"/>
  <c r="U124" i="13"/>
  <c r="V123" i="13"/>
  <c r="U123" i="13"/>
  <c r="V122" i="13"/>
  <c r="Y122" i="13" s="1"/>
  <c r="AC122" i="13" s="1"/>
  <c r="U122" i="13"/>
  <c r="V121" i="13"/>
  <c r="Y121" i="13" s="1"/>
  <c r="AC121" i="13" s="1"/>
  <c r="U121" i="13"/>
  <c r="V120" i="13"/>
  <c r="U120" i="13"/>
  <c r="V119" i="13"/>
  <c r="X119" i="13" s="1"/>
  <c r="AB119" i="13" s="1"/>
  <c r="U119" i="13"/>
  <c r="V118" i="13"/>
  <c r="W118" i="13" s="1"/>
  <c r="U118" i="13"/>
  <c r="V117" i="13"/>
  <c r="Y117" i="13" s="1"/>
  <c r="AC117" i="13" s="1"/>
  <c r="U117" i="13"/>
  <c r="V116" i="13"/>
  <c r="U116" i="13"/>
  <c r="V115" i="13"/>
  <c r="X115" i="13" s="1"/>
  <c r="AB115" i="13" s="1"/>
  <c r="U115" i="13"/>
  <c r="V114" i="13"/>
  <c r="W114" i="13" s="1"/>
  <c r="U114" i="13"/>
  <c r="V113" i="13"/>
  <c r="U113" i="13"/>
  <c r="V112" i="13"/>
  <c r="Y112" i="13" s="1"/>
  <c r="AC112" i="13" s="1"/>
  <c r="U112" i="13"/>
  <c r="V111" i="13"/>
  <c r="Y111" i="13" s="1"/>
  <c r="AC111" i="13" s="1"/>
  <c r="U111" i="13"/>
  <c r="V110" i="13"/>
  <c r="U110" i="13"/>
  <c r="V109" i="13"/>
  <c r="Y109" i="13" s="1"/>
  <c r="AC109" i="13" s="1"/>
  <c r="U109" i="13"/>
  <c r="V108" i="13"/>
  <c r="X108" i="13" s="1"/>
  <c r="AB108" i="13" s="1"/>
  <c r="U108" i="13"/>
  <c r="V107" i="13"/>
  <c r="U107" i="13"/>
  <c r="V106" i="13"/>
  <c r="Y106" i="13" s="1"/>
  <c r="AC106" i="13" s="1"/>
  <c r="U106" i="13"/>
  <c r="V105" i="13"/>
  <c r="U105" i="13"/>
  <c r="V104" i="13"/>
  <c r="Y104" i="13" s="1"/>
  <c r="AC104" i="13" s="1"/>
  <c r="U104" i="13"/>
  <c r="V103" i="13"/>
  <c r="Y103" i="13" s="1"/>
  <c r="AC103" i="13" s="1"/>
  <c r="U103" i="13"/>
  <c r="V102" i="13"/>
  <c r="U102" i="13"/>
  <c r="V101" i="13"/>
  <c r="Y101" i="13" s="1"/>
  <c r="AC101" i="13" s="1"/>
  <c r="U101" i="13"/>
  <c r="V100" i="13"/>
  <c r="X100" i="13" s="1"/>
  <c r="AB100" i="13" s="1"/>
  <c r="U100" i="13"/>
  <c r="V99" i="13"/>
  <c r="U99" i="13"/>
  <c r="V98" i="13"/>
  <c r="Y98" i="13" s="1"/>
  <c r="AC98" i="13" s="1"/>
  <c r="U98" i="13"/>
  <c r="V97" i="13"/>
  <c r="X97" i="13" s="1"/>
  <c r="AB97" i="13" s="1"/>
  <c r="U97" i="13"/>
  <c r="V96" i="13"/>
  <c r="U96" i="13"/>
  <c r="V95" i="13"/>
  <c r="W95" i="13" s="1"/>
  <c r="U95" i="13"/>
  <c r="V94" i="13"/>
  <c r="X94" i="13" s="1"/>
  <c r="AB94" i="13" s="1"/>
  <c r="U94" i="13"/>
  <c r="V93" i="13"/>
  <c r="Y93" i="13" s="1"/>
  <c r="AC93" i="13" s="1"/>
  <c r="U93" i="13"/>
  <c r="V92" i="13"/>
  <c r="U92" i="13"/>
  <c r="V91" i="13"/>
  <c r="U91" i="13"/>
  <c r="V90" i="13"/>
  <c r="Y90" i="13" s="1"/>
  <c r="AC90" i="13" s="1"/>
  <c r="U90" i="13"/>
  <c r="V89" i="13"/>
  <c r="Y89" i="13" s="1"/>
  <c r="AC89" i="13" s="1"/>
  <c r="U89" i="13"/>
  <c r="V88" i="13"/>
  <c r="Y88" i="13" s="1"/>
  <c r="AC88" i="13" s="1"/>
  <c r="U88" i="13"/>
  <c r="V87" i="13"/>
  <c r="Y87" i="13" s="1"/>
  <c r="AC87" i="13" s="1"/>
  <c r="U87" i="13"/>
  <c r="V86" i="13"/>
  <c r="Y86" i="13" s="1"/>
  <c r="AC86" i="13" s="1"/>
  <c r="U86" i="13"/>
  <c r="V85" i="13"/>
  <c r="X85" i="13" s="1"/>
  <c r="AB85" i="13" s="1"/>
  <c r="U85" i="13"/>
  <c r="V84" i="13"/>
  <c r="U84" i="13"/>
  <c r="V83" i="13"/>
  <c r="U83" i="13"/>
  <c r="V82" i="13"/>
  <c r="U82" i="13"/>
  <c r="V81" i="13"/>
  <c r="U81" i="13"/>
  <c r="V80" i="13"/>
  <c r="Y80" i="13" s="1"/>
  <c r="AC80" i="13" s="1"/>
  <c r="U80" i="13"/>
  <c r="V79" i="13"/>
  <c r="Y79" i="13" s="1"/>
  <c r="AC79" i="13" s="1"/>
  <c r="U79" i="13"/>
  <c r="V78" i="13"/>
  <c r="X78" i="13" s="1"/>
  <c r="AB78" i="13" s="1"/>
  <c r="U78" i="13"/>
  <c r="V77" i="13"/>
  <c r="U77" i="13"/>
  <c r="V76" i="13"/>
  <c r="W76" i="13" s="1"/>
  <c r="U76" i="13"/>
  <c r="V75" i="13"/>
  <c r="W75" i="13" s="1"/>
  <c r="U75" i="13"/>
  <c r="V74" i="13"/>
  <c r="W74" i="13" s="1"/>
  <c r="U74" i="13"/>
  <c r="V73" i="13"/>
  <c r="U73" i="13"/>
  <c r="V72" i="13"/>
  <c r="U72" i="13"/>
  <c r="V71" i="13"/>
  <c r="Y71" i="13" s="1"/>
  <c r="AC71" i="13" s="1"/>
  <c r="U71" i="13"/>
  <c r="V70" i="13"/>
  <c r="U70" i="13"/>
  <c r="V69" i="13"/>
  <c r="W69" i="13" s="1"/>
  <c r="U69" i="13"/>
  <c r="V68" i="13"/>
  <c r="W68" i="13" s="1"/>
  <c r="U68" i="13"/>
  <c r="V67" i="13"/>
  <c r="X67" i="13" s="1"/>
  <c r="AB67" i="13" s="1"/>
  <c r="U67" i="13"/>
  <c r="V66" i="13"/>
  <c r="Y66" i="13" s="1"/>
  <c r="AC66" i="13" s="1"/>
  <c r="U66" i="13"/>
  <c r="V65" i="13"/>
  <c r="W65" i="13" s="1"/>
  <c r="U65" i="13"/>
  <c r="V64" i="13"/>
  <c r="Y64" i="13" s="1"/>
  <c r="AC64" i="13" s="1"/>
  <c r="U64" i="13"/>
  <c r="V63" i="13"/>
  <c r="U63" i="13"/>
  <c r="V62" i="13"/>
  <c r="U62" i="13"/>
  <c r="V61" i="13"/>
  <c r="X61" i="13" s="1"/>
  <c r="AB61" i="13" s="1"/>
  <c r="U61" i="13"/>
  <c r="V60" i="13"/>
  <c r="X60" i="13" s="1"/>
  <c r="AB60" i="13" s="1"/>
  <c r="U60" i="13"/>
  <c r="V59" i="13"/>
  <c r="W59" i="13" s="1"/>
  <c r="U59" i="13"/>
  <c r="V58" i="13"/>
  <c r="W58" i="13" s="1"/>
  <c r="U58" i="13"/>
  <c r="V57" i="13"/>
  <c r="W57" i="13" s="1"/>
  <c r="U57" i="13"/>
  <c r="V56" i="13"/>
  <c r="W56" i="13" s="1"/>
  <c r="U56" i="13"/>
  <c r="V55" i="13"/>
  <c r="W55" i="13" s="1"/>
  <c r="U55" i="13"/>
  <c r="V54" i="13"/>
  <c r="W54" i="13" s="1"/>
  <c r="U54" i="13"/>
  <c r="V53" i="13"/>
  <c r="Y53" i="13" s="1"/>
  <c r="AC53" i="13" s="1"/>
  <c r="U53" i="13"/>
  <c r="V52" i="13"/>
  <c r="W52" i="13" s="1"/>
  <c r="U52" i="13"/>
  <c r="V51" i="13"/>
  <c r="X51" i="13" s="1"/>
  <c r="AB51" i="13" s="1"/>
  <c r="U51" i="13"/>
  <c r="V50" i="13"/>
  <c r="Y50" i="13" s="1"/>
  <c r="AC50" i="13" s="1"/>
  <c r="U50" i="13"/>
  <c r="V49" i="13"/>
  <c r="Y49" i="13" s="1"/>
  <c r="AC49" i="13" s="1"/>
  <c r="U49" i="13"/>
  <c r="V48" i="13"/>
  <c r="Y48" i="13" s="1"/>
  <c r="AC48" i="13" s="1"/>
  <c r="U48" i="13"/>
  <c r="V47" i="13"/>
  <c r="Y47" i="13" s="1"/>
  <c r="AC47" i="13" s="1"/>
  <c r="U47" i="13"/>
  <c r="V46" i="13"/>
  <c r="Y46" i="13" s="1"/>
  <c r="AC46" i="13" s="1"/>
  <c r="U46" i="13"/>
  <c r="V45" i="13"/>
  <c r="Y45" i="13" s="1"/>
  <c r="AC45" i="13" s="1"/>
  <c r="U45" i="13"/>
  <c r="V44" i="13"/>
  <c r="W44" i="13" s="1"/>
  <c r="U44" i="13"/>
  <c r="V43" i="13"/>
  <c r="X43" i="13" s="1"/>
  <c r="AB43" i="13" s="1"/>
  <c r="U43" i="13"/>
  <c r="V42" i="13"/>
  <c r="Y42" i="13" s="1"/>
  <c r="AC42" i="13" s="1"/>
  <c r="U42" i="13"/>
  <c r="V41" i="13"/>
  <c r="U41" i="13"/>
  <c r="V40" i="13"/>
  <c r="W40" i="13" s="1"/>
  <c r="U40" i="13"/>
  <c r="V39" i="13"/>
  <c r="X39" i="13" s="1"/>
  <c r="AB39" i="13" s="1"/>
  <c r="U39" i="13"/>
  <c r="V38" i="13"/>
  <c r="W38" i="13" s="1"/>
  <c r="U38" i="13"/>
  <c r="V37" i="13"/>
  <c r="Y37" i="13" s="1"/>
  <c r="AC37" i="13" s="1"/>
  <c r="U37" i="13"/>
  <c r="V36" i="13"/>
  <c r="U36" i="13"/>
  <c r="V35" i="13"/>
  <c r="X35" i="13" s="1"/>
  <c r="AB35" i="13" s="1"/>
  <c r="U35" i="13"/>
  <c r="V34" i="13"/>
  <c r="Y34" i="13" s="1"/>
  <c r="AC34" i="13" s="1"/>
  <c r="U34" i="13"/>
  <c r="V33" i="13"/>
  <c r="X33" i="13" s="1"/>
  <c r="AB33" i="13" s="1"/>
  <c r="U33" i="13"/>
  <c r="V32" i="13"/>
  <c r="X32" i="13" s="1"/>
  <c r="AB32" i="13" s="1"/>
  <c r="U32" i="13"/>
  <c r="V31" i="13"/>
  <c r="W31" i="13" s="1"/>
  <c r="U31" i="13"/>
  <c r="V30" i="13"/>
  <c r="X30" i="13" s="1"/>
  <c r="AB30" i="13" s="1"/>
  <c r="U30" i="13"/>
  <c r="V29" i="13"/>
  <c r="Y29" i="13" s="1"/>
  <c r="AC29" i="13" s="1"/>
  <c r="U29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W21" i="13" s="1"/>
  <c r="U21" i="13"/>
  <c r="V20" i="13"/>
  <c r="U20" i="13"/>
  <c r="V19" i="13"/>
  <c r="X19" i="13" s="1"/>
  <c r="AB19" i="13" s="1"/>
  <c r="U19" i="13"/>
  <c r="V18" i="13"/>
  <c r="Y18" i="13" s="1"/>
  <c r="AC18" i="13" s="1"/>
  <c r="U18" i="13"/>
  <c r="V17" i="13"/>
  <c r="W17" i="13" s="1"/>
  <c r="U17" i="13"/>
  <c r="V16" i="13"/>
  <c r="W16" i="13" s="1"/>
  <c r="U16" i="13"/>
  <c r="V15" i="13"/>
  <c r="X15" i="13" s="1"/>
  <c r="AB15" i="13" s="1"/>
  <c r="U15" i="13"/>
  <c r="V14" i="13"/>
  <c r="U14" i="13"/>
  <c r="S106" i="4" l="1"/>
  <c r="I106" i="4"/>
  <c r="Y185" i="13"/>
  <c r="AC185" i="13" s="1"/>
  <c r="X86" i="13"/>
  <c r="AB86" i="13" s="1"/>
  <c r="X71" i="13"/>
  <c r="AB71" i="13" s="1"/>
  <c r="Y150" i="13"/>
  <c r="AC150" i="13" s="1"/>
  <c r="Y78" i="13"/>
  <c r="AC78" i="13" s="1"/>
  <c r="X104" i="13"/>
  <c r="AB104" i="13" s="1"/>
  <c r="X69" i="13"/>
  <c r="AB69" i="13" s="1"/>
  <c r="X106" i="13"/>
  <c r="AB106" i="13" s="1"/>
  <c r="Y69" i="13"/>
  <c r="AC69" i="13" s="1"/>
  <c r="W150" i="13"/>
  <c r="Y177" i="13"/>
  <c r="AC177" i="13" s="1"/>
  <c r="W109" i="13"/>
  <c r="Y135" i="13"/>
  <c r="AC135" i="13" s="1"/>
  <c r="X182" i="13"/>
  <c r="AB182" i="13" s="1"/>
  <c r="X185" i="13"/>
  <c r="AB185" i="13" s="1"/>
  <c r="W158" i="13"/>
  <c r="X193" i="13"/>
  <c r="AB193" i="13" s="1"/>
  <c r="X129" i="13"/>
  <c r="AB129" i="13" s="1"/>
  <c r="X158" i="13"/>
  <c r="AB158" i="13" s="1"/>
  <c r="W30" i="13"/>
  <c r="W33" i="13"/>
  <c r="Y44" i="13"/>
  <c r="AC44" i="13" s="1"/>
  <c r="W119" i="13"/>
  <c r="Y141" i="13"/>
  <c r="AC141" i="13" s="1"/>
  <c r="X170" i="13"/>
  <c r="AB170" i="13" s="1"/>
  <c r="Y30" i="13"/>
  <c r="AC30" i="13" s="1"/>
  <c r="Y33" i="13"/>
  <c r="AC33" i="13" s="1"/>
  <c r="Y119" i="13"/>
  <c r="AC119" i="13" s="1"/>
  <c r="W182" i="13"/>
  <c r="Y188" i="13"/>
  <c r="AC188" i="13" s="1"/>
  <c r="X118" i="13"/>
  <c r="AB118" i="13" s="1"/>
  <c r="X169" i="13"/>
  <c r="AB169" i="13" s="1"/>
  <c r="Y172" i="13"/>
  <c r="AC172" i="13" s="1"/>
  <c r="X29" i="13"/>
  <c r="AB29" i="13" s="1"/>
  <c r="Y115" i="13"/>
  <c r="AC115" i="13" s="1"/>
  <c r="Y118" i="13"/>
  <c r="AC118" i="13" s="1"/>
  <c r="Y133" i="13"/>
  <c r="AC133" i="13" s="1"/>
  <c r="Y136" i="13"/>
  <c r="AC136" i="13" s="1"/>
  <c r="W169" i="13"/>
  <c r="W193" i="13"/>
  <c r="W130" i="13"/>
  <c r="W133" i="13"/>
  <c r="X145" i="13"/>
  <c r="AB145" i="13" s="1"/>
  <c r="Y38" i="13"/>
  <c r="AC38" i="13" s="1"/>
  <c r="W115" i="13"/>
  <c r="X130" i="13"/>
  <c r="AB130" i="13" s="1"/>
  <c r="Y43" i="13"/>
  <c r="AC43" i="13" s="1"/>
  <c r="Y61" i="13"/>
  <c r="AC61" i="13" s="1"/>
  <c r="W78" i="13"/>
  <c r="Y85" i="13"/>
  <c r="AC85" i="13" s="1"/>
  <c r="W104" i="13"/>
  <c r="X109" i="13"/>
  <c r="AB109" i="13" s="1"/>
  <c r="W129" i="13"/>
  <c r="Y51" i="13"/>
  <c r="AC51" i="13" s="1"/>
  <c r="X141" i="13"/>
  <c r="AB141" i="13" s="1"/>
  <c r="W46" i="13"/>
  <c r="W53" i="13"/>
  <c r="W80" i="13"/>
  <c r="W101" i="13"/>
  <c r="X111" i="13"/>
  <c r="AB111" i="13" s="1"/>
  <c r="Y126" i="13"/>
  <c r="AC126" i="13" s="1"/>
  <c r="W184" i="13"/>
  <c r="W29" i="13"/>
  <c r="X46" i="13"/>
  <c r="AB46" i="13" s="1"/>
  <c r="W51" i="13"/>
  <c r="X53" i="13"/>
  <c r="AB53" i="13" s="1"/>
  <c r="W71" i="13"/>
  <c r="X80" i="13"/>
  <c r="AB80" i="13" s="1"/>
  <c r="X101" i="13"/>
  <c r="AB101" i="13" s="1"/>
  <c r="W106" i="13"/>
  <c r="W145" i="13"/>
  <c r="W172" i="13"/>
  <c r="X177" i="13"/>
  <c r="AB177" i="13" s="1"/>
  <c r="Y180" i="13"/>
  <c r="AC180" i="13" s="1"/>
  <c r="X184" i="13"/>
  <c r="AB184" i="13" s="1"/>
  <c r="W188" i="13"/>
  <c r="W112" i="13"/>
  <c r="W47" i="13"/>
  <c r="X90" i="13"/>
  <c r="AB90" i="13" s="1"/>
  <c r="X127" i="13"/>
  <c r="AB127" i="13" s="1"/>
  <c r="Y181" i="13"/>
  <c r="AC181" i="13" s="1"/>
  <c r="W183" i="13"/>
  <c r="W127" i="13"/>
  <c r="X47" i="13"/>
  <c r="AB47" i="13" s="1"/>
  <c r="W50" i="13"/>
  <c r="Y52" i="13"/>
  <c r="AC52" i="13" s="1"/>
  <c r="W61" i="13"/>
  <c r="Y67" i="13"/>
  <c r="AC67" i="13" s="1"/>
  <c r="W85" i="13"/>
  <c r="W87" i="13"/>
  <c r="W94" i="13"/>
  <c r="W97" i="13"/>
  <c r="X121" i="13"/>
  <c r="AB121" i="13" s="1"/>
  <c r="W135" i="13"/>
  <c r="W171" i="13"/>
  <c r="X173" i="13"/>
  <c r="AB173" i="13" s="1"/>
  <c r="X176" i="13"/>
  <c r="AB176" i="13" s="1"/>
  <c r="X183" i="13"/>
  <c r="AB183" i="13" s="1"/>
  <c r="W187" i="13"/>
  <c r="X189" i="13"/>
  <c r="AB189" i="13" s="1"/>
  <c r="X42" i="13"/>
  <c r="AB42" i="13" s="1"/>
  <c r="X50" i="13"/>
  <c r="AB50" i="13" s="1"/>
  <c r="Y97" i="13"/>
  <c r="AC97" i="13" s="1"/>
  <c r="X171" i="13"/>
  <c r="AB171" i="13" s="1"/>
  <c r="Y173" i="13"/>
  <c r="AC173" i="13" s="1"/>
  <c r="Y176" i="13"/>
  <c r="AC176" i="13" s="1"/>
  <c r="X187" i="13"/>
  <c r="AB187" i="13" s="1"/>
  <c r="Y189" i="13"/>
  <c r="AC189" i="13" s="1"/>
  <c r="W15" i="13"/>
  <c r="W32" i="13"/>
  <c r="W36" i="13"/>
  <c r="X36" i="13"/>
  <c r="AB36" i="13" s="1"/>
  <c r="X40" i="13"/>
  <c r="AB40" i="13" s="1"/>
  <c r="Y76" i="13"/>
  <c r="AC76" i="13" s="1"/>
  <c r="W84" i="13"/>
  <c r="Y84" i="13"/>
  <c r="AC84" i="13" s="1"/>
  <c r="W93" i="13"/>
  <c r="W102" i="13"/>
  <c r="X102" i="13"/>
  <c r="AB102" i="13" s="1"/>
  <c r="Y113" i="13"/>
  <c r="AC113" i="13" s="1"/>
  <c r="X113" i="13"/>
  <c r="AB113" i="13" s="1"/>
  <c r="Y15" i="13"/>
  <c r="AC15" i="13" s="1"/>
  <c r="Y32" i="13"/>
  <c r="AC32" i="13" s="1"/>
  <c r="W34" i="13"/>
  <c r="X38" i="13"/>
  <c r="AB38" i="13" s="1"/>
  <c r="Y40" i="13"/>
  <c r="AC40" i="13" s="1"/>
  <c r="X45" i="13"/>
  <c r="AB45" i="13" s="1"/>
  <c r="W45" i="13"/>
  <c r="X52" i="13"/>
  <c r="AB52" i="13" s="1"/>
  <c r="X84" i="13"/>
  <c r="AB84" i="13" s="1"/>
  <c r="X93" i="13"/>
  <c r="AB93" i="13" s="1"/>
  <c r="X95" i="13"/>
  <c r="AB95" i="13" s="1"/>
  <c r="Y95" i="13"/>
  <c r="AC95" i="13" s="1"/>
  <c r="W111" i="13"/>
  <c r="X126" i="13"/>
  <c r="AB126" i="13" s="1"/>
  <c r="X166" i="13"/>
  <c r="AB166" i="13" s="1"/>
  <c r="Y166" i="13"/>
  <c r="AC166" i="13" s="1"/>
  <c r="X168" i="13"/>
  <c r="AB168" i="13" s="1"/>
  <c r="Y168" i="13"/>
  <c r="AC168" i="13" s="1"/>
  <c r="W170" i="13"/>
  <c r="X179" i="13"/>
  <c r="AB179" i="13" s="1"/>
  <c r="W194" i="13"/>
  <c r="Y194" i="13"/>
  <c r="AC194" i="13" s="1"/>
  <c r="X194" i="13"/>
  <c r="AB194" i="13" s="1"/>
  <c r="Y144" i="13"/>
  <c r="AC144" i="13" s="1"/>
  <c r="X144" i="13"/>
  <c r="AB144" i="13" s="1"/>
  <c r="W138" i="13"/>
  <c r="Y138" i="13"/>
  <c r="AC138" i="13" s="1"/>
  <c r="X138" i="13"/>
  <c r="AB138" i="13" s="1"/>
  <c r="Y81" i="13"/>
  <c r="AC81" i="13" s="1"/>
  <c r="X81" i="13"/>
  <c r="AB81" i="13" s="1"/>
  <c r="W37" i="13"/>
  <c r="W66" i="13"/>
  <c r="Y77" i="13"/>
  <c r="AC77" i="13" s="1"/>
  <c r="X77" i="13"/>
  <c r="AB77" i="13" s="1"/>
  <c r="W122" i="13"/>
  <c r="Y128" i="13"/>
  <c r="AC128" i="13" s="1"/>
  <c r="X128" i="13"/>
  <c r="AB128" i="13" s="1"/>
  <c r="X16" i="13"/>
  <c r="AB16" i="13" s="1"/>
  <c r="X18" i="13"/>
  <c r="AB18" i="13" s="1"/>
  <c r="X21" i="13"/>
  <c r="AB21" i="13" s="1"/>
  <c r="W35" i="13"/>
  <c r="X37" i="13"/>
  <c r="AB37" i="13" s="1"/>
  <c r="W39" i="13"/>
  <c r="Y39" i="13"/>
  <c r="AC39" i="13" s="1"/>
  <c r="W41" i="13"/>
  <c r="Y41" i="13"/>
  <c r="AC41" i="13" s="1"/>
  <c r="X41" i="13"/>
  <c r="AB41" i="13" s="1"/>
  <c r="X49" i="13"/>
  <c r="AB49" i="13" s="1"/>
  <c r="X66" i="13"/>
  <c r="AB66" i="13" s="1"/>
  <c r="X68" i="13"/>
  <c r="AB68" i="13" s="1"/>
  <c r="X75" i="13"/>
  <c r="AB75" i="13" s="1"/>
  <c r="Y75" i="13"/>
  <c r="AC75" i="13" s="1"/>
  <c r="W77" i="13"/>
  <c r="W89" i="13"/>
  <c r="X103" i="13"/>
  <c r="AB103" i="13" s="1"/>
  <c r="W117" i="13"/>
  <c r="X122" i="13"/>
  <c r="AB122" i="13" s="1"/>
  <c r="W125" i="13"/>
  <c r="W128" i="13"/>
  <c r="Y17" i="13"/>
  <c r="AC17" i="13" s="1"/>
  <c r="X17" i="13"/>
  <c r="AB17" i="13" s="1"/>
  <c r="W18" i="13"/>
  <c r="X31" i="13"/>
  <c r="AB31" i="13" s="1"/>
  <c r="Y31" i="13"/>
  <c r="AC31" i="13" s="1"/>
  <c r="W49" i="13"/>
  <c r="W103" i="13"/>
  <c r="Y16" i="13"/>
  <c r="AC16" i="13" s="1"/>
  <c r="Y21" i="13"/>
  <c r="AC21" i="13" s="1"/>
  <c r="X89" i="13"/>
  <c r="AB89" i="13" s="1"/>
  <c r="W92" i="13"/>
  <c r="Y92" i="13"/>
  <c r="AC92" i="13" s="1"/>
  <c r="X92" i="13"/>
  <c r="AB92" i="13" s="1"/>
  <c r="X117" i="13"/>
  <c r="AB117" i="13" s="1"/>
  <c r="X125" i="13"/>
  <c r="AB125" i="13" s="1"/>
  <c r="X167" i="13"/>
  <c r="AB167" i="13" s="1"/>
  <c r="Y167" i="13"/>
  <c r="AC167" i="13" s="1"/>
  <c r="Y190" i="13"/>
  <c r="AC190" i="13" s="1"/>
  <c r="W190" i="13"/>
  <c r="X190" i="13"/>
  <c r="AB190" i="13" s="1"/>
  <c r="W134" i="13"/>
  <c r="Y134" i="13"/>
  <c r="AC134" i="13" s="1"/>
  <c r="X134" i="13"/>
  <c r="AB134" i="13" s="1"/>
  <c r="W175" i="13"/>
  <c r="X175" i="13"/>
  <c r="AB175" i="13" s="1"/>
  <c r="Y175" i="13"/>
  <c r="AC175" i="13" s="1"/>
  <c r="X48" i="13"/>
  <c r="AB48" i="13" s="1"/>
  <c r="W48" i="13"/>
  <c r="Y72" i="13"/>
  <c r="AC72" i="13" s="1"/>
  <c r="X72" i="13"/>
  <c r="AB72" i="13" s="1"/>
  <c r="W142" i="13"/>
  <c r="W147" i="13"/>
  <c r="W174" i="13"/>
  <c r="X178" i="13"/>
  <c r="AB178" i="13" s="1"/>
  <c r="W186" i="13"/>
  <c r="X197" i="13"/>
  <c r="AB197" i="13" s="1"/>
  <c r="X142" i="13"/>
  <c r="AB142" i="13" s="1"/>
  <c r="X147" i="13"/>
  <c r="AB147" i="13" s="1"/>
  <c r="X174" i="13"/>
  <c r="AB174" i="13" s="1"/>
  <c r="Y178" i="13"/>
  <c r="AC178" i="13" s="1"/>
  <c r="X186" i="13"/>
  <c r="AB186" i="13" s="1"/>
  <c r="Y197" i="13"/>
  <c r="AC197" i="13" s="1"/>
  <c r="Y154" i="13"/>
  <c r="AC154" i="13" s="1"/>
  <c r="X154" i="13"/>
  <c r="AB154" i="13" s="1"/>
  <c r="W154" i="13"/>
  <c r="Y163" i="13"/>
  <c r="AC163" i="13" s="1"/>
  <c r="X163" i="13"/>
  <c r="AB163" i="13" s="1"/>
  <c r="W163" i="13"/>
  <c r="X62" i="13"/>
  <c r="AB62" i="13" s="1"/>
  <c r="W62" i="13"/>
  <c r="Y62" i="13"/>
  <c r="AC62" i="13" s="1"/>
  <c r="X73" i="13"/>
  <c r="AB73" i="13" s="1"/>
  <c r="W73" i="13"/>
  <c r="Y73" i="13"/>
  <c r="AC73" i="13" s="1"/>
  <c r="Y82" i="13"/>
  <c r="AC82" i="13" s="1"/>
  <c r="X82" i="13"/>
  <c r="AB82" i="13" s="1"/>
  <c r="W82" i="13"/>
  <c r="X96" i="13"/>
  <c r="AB96" i="13" s="1"/>
  <c r="Y96" i="13"/>
  <c r="AC96" i="13" s="1"/>
  <c r="W96" i="13"/>
  <c r="X99" i="13"/>
  <c r="AB99" i="13" s="1"/>
  <c r="Y99" i="13"/>
  <c r="AC99" i="13" s="1"/>
  <c r="W99" i="13"/>
  <c r="X91" i="13"/>
  <c r="AB91" i="13" s="1"/>
  <c r="Y91" i="13"/>
  <c r="AC91" i="13" s="1"/>
  <c r="W91" i="13"/>
  <c r="Y159" i="13"/>
  <c r="AC159" i="13" s="1"/>
  <c r="X159" i="13"/>
  <c r="AB159" i="13" s="1"/>
  <c r="W159" i="13"/>
  <c r="Y20" i="13"/>
  <c r="AC20" i="13" s="1"/>
  <c r="W20" i="13"/>
  <c r="X20" i="13"/>
  <c r="AB20" i="13" s="1"/>
  <c r="Y24" i="13"/>
  <c r="AC24" i="13" s="1"/>
  <c r="X24" i="13"/>
  <c r="AB24" i="13" s="1"/>
  <c r="W24" i="13"/>
  <c r="W110" i="13"/>
  <c r="Y110" i="13"/>
  <c r="AC110" i="13" s="1"/>
  <c r="X110" i="13"/>
  <c r="AB110" i="13" s="1"/>
  <c r="W28" i="13"/>
  <c r="Y28" i="13"/>
  <c r="AC28" i="13" s="1"/>
  <c r="X28" i="13"/>
  <c r="AB28" i="13" s="1"/>
  <c r="X63" i="13"/>
  <c r="AB63" i="13" s="1"/>
  <c r="W63" i="13"/>
  <c r="Y70" i="13"/>
  <c r="AC70" i="13" s="1"/>
  <c r="X70" i="13"/>
  <c r="AB70" i="13" s="1"/>
  <c r="W70" i="13"/>
  <c r="Y123" i="13"/>
  <c r="AC123" i="13" s="1"/>
  <c r="X123" i="13"/>
  <c r="AB123" i="13" s="1"/>
  <c r="W123" i="13"/>
  <c r="Y131" i="13"/>
  <c r="AC131" i="13" s="1"/>
  <c r="X131" i="13"/>
  <c r="AB131" i="13" s="1"/>
  <c r="W19" i="13"/>
  <c r="Y25" i="13"/>
  <c r="AC25" i="13" s="1"/>
  <c r="X25" i="13"/>
  <c r="AB25" i="13" s="1"/>
  <c r="W25" i="13"/>
  <c r="Y63" i="13"/>
  <c r="AC63" i="13" s="1"/>
  <c r="W131" i="13"/>
  <c r="X156" i="13"/>
  <c r="AB156" i="13" s="1"/>
  <c r="Y156" i="13"/>
  <c r="AC156" i="13" s="1"/>
  <c r="W156" i="13"/>
  <c r="Y161" i="13"/>
  <c r="AC161" i="13" s="1"/>
  <c r="X161" i="13"/>
  <c r="AB161" i="13" s="1"/>
  <c r="W161" i="13"/>
  <c r="W165" i="13"/>
  <c r="Y165" i="13"/>
  <c r="AC165" i="13" s="1"/>
  <c r="X165" i="13"/>
  <c r="AB165" i="13" s="1"/>
  <c r="Y19" i="13"/>
  <c r="AC19" i="13" s="1"/>
  <c r="Y22" i="13"/>
  <c r="AC22" i="13" s="1"/>
  <c r="X22" i="13"/>
  <c r="AB22" i="13" s="1"/>
  <c r="W22" i="13"/>
  <c r="Y54" i="13"/>
  <c r="AC54" i="13" s="1"/>
  <c r="X54" i="13"/>
  <c r="AB54" i="13" s="1"/>
  <c r="Y56" i="13"/>
  <c r="AC56" i="13" s="1"/>
  <c r="X56" i="13"/>
  <c r="AB56" i="13" s="1"/>
  <c r="Y58" i="13"/>
  <c r="AC58" i="13" s="1"/>
  <c r="X58" i="13"/>
  <c r="AB58" i="13" s="1"/>
  <c r="W60" i="13"/>
  <c r="Y60" i="13"/>
  <c r="AC60" i="13" s="1"/>
  <c r="W105" i="13"/>
  <c r="Y105" i="13"/>
  <c r="AC105" i="13" s="1"/>
  <c r="X105" i="13"/>
  <c r="AB105" i="13" s="1"/>
  <c r="Y26" i="13"/>
  <c r="AC26" i="13" s="1"/>
  <c r="X26" i="13"/>
  <c r="AB26" i="13" s="1"/>
  <c r="W26" i="13"/>
  <c r="Y55" i="13"/>
  <c r="AC55" i="13" s="1"/>
  <c r="X55" i="13"/>
  <c r="AB55" i="13" s="1"/>
  <c r="Y57" i="13"/>
  <c r="AC57" i="13" s="1"/>
  <c r="X57" i="13"/>
  <c r="AB57" i="13" s="1"/>
  <c r="X59" i="13"/>
  <c r="AB59" i="13" s="1"/>
  <c r="Y59" i="13"/>
  <c r="AC59" i="13" s="1"/>
  <c r="Y65" i="13"/>
  <c r="AC65" i="13" s="1"/>
  <c r="X65" i="13"/>
  <c r="AB65" i="13" s="1"/>
  <c r="Y114" i="13"/>
  <c r="AC114" i="13" s="1"/>
  <c r="X114" i="13"/>
  <c r="AB114" i="13" s="1"/>
  <c r="Y23" i="13"/>
  <c r="AC23" i="13" s="1"/>
  <c r="X23" i="13"/>
  <c r="AB23" i="13" s="1"/>
  <c r="W23" i="13"/>
  <c r="X83" i="13"/>
  <c r="AB83" i="13" s="1"/>
  <c r="Y83" i="13"/>
  <c r="AC83" i="13" s="1"/>
  <c r="Y152" i="13"/>
  <c r="AC152" i="13" s="1"/>
  <c r="X152" i="13"/>
  <c r="AB152" i="13" s="1"/>
  <c r="Y74" i="13"/>
  <c r="AC74" i="13" s="1"/>
  <c r="X74" i="13"/>
  <c r="AB74" i="13" s="1"/>
  <c r="W83" i="13"/>
  <c r="W152" i="13"/>
  <c r="Y14" i="13"/>
  <c r="AC14" i="13" s="1"/>
  <c r="X14" i="13"/>
  <c r="AB14" i="13" s="1"/>
  <c r="W14" i="13"/>
  <c r="X27" i="13"/>
  <c r="AB27" i="13" s="1"/>
  <c r="Y27" i="13"/>
  <c r="AC27" i="13" s="1"/>
  <c r="W27" i="13"/>
  <c r="X64" i="13"/>
  <c r="AB64" i="13" s="1"/>
  <c r="W64" i="13"/>
  <c r="W149" i="13"/>
  <c r="Y149" i="13"/>
  <c r="AC149" i="13" s="1"/>
  <c r="Y120" i="13"/>
  <c r="AC120" i="13" s="1"/>
  <c r="W120" i="13"/>
  <c r="Y192" i="13"/>
  <c r="AC192" i="13" s="1"/>
  <c r="W192" i="13"/>
  <c r="X196" i="13"/>
  <c r="AB196" i="13" s="1"/>
  <c r="W196" i="13"/>
  <c r="W72" i="13"/>
  <c r="W81" i="13"/>
  <c r="W90" i="13"/>
  <c r="Y108" i="13"/>
  <c r="AC108" i="13" s="1"/>
  <c r="W108" i="13"/>
  <c r="W113" i="13"/>
  <c r="X120" i="13"/>
  <c r="AB120" i="13" s="1"/>
  <c r="Y137" i="13"/>
  <c r="AC137" i="13" s="1"/>
  <c r="W137" i="13"/>
  <c r="Y139" i="13"/>
  <c r="AC139" i="13" s="1"/>
  <c r="W139" i="13"/>
  <c r="W144" i="13"/>
  <c r="X192" i="13"/>
  <c r="AB192" i="13" s="1"/>
  <c r="Y196" i="13"/>
  <c r="AC196" i="13" s="1"/>
  <c r="W79" i="13"/>
  <c r="W88" i="13"/>
  <c r="W98" i="13"/>
  <c r="Y116" i="13"/>
  <c r="AC116" i="13" s="1"/>
  <c r="W116" i="13"/>
  <c r="X116" i="13"/>
  <c r="AB116" i="13" s="1"/>
  <c r="W146" i="13"/>
  <c r="X148" i="13"/>
  <c r="AB148" i="13" s="1"/>
  <c r="W148" i="13"/>
  <c r="W157" i="13"/>
  <c r="Y157" i="13"/>
  <c r="AC157" i="13" s="1"/>
  <c r="X88" i="13"/>
  <c r="AB88" i="13" s="1"/>
  <c r="X98" i="13"/>
  <c r="AB98" i="13" s="1"/>
  <c r="X107" i="13"/>
  <c r="AB107" i="13" s="1"/>
  <c r="W107" i="13"/>
  <c r="Y124" i="13"/>
  <c r="AC124" i="13" s="1"/>
  <c r="X124" i="13"/>
  <c r="AB124" i="13" s="1"/>
  <c r="W124" i="13"/>
  <c r="Y143" i="13"/>
  <c r="AC143" i="13" s="1"/>
  <c r="X143" i="13"/>
  <c r="AB143" i="13" s="1"/>
  <c r="X146" i="13"/>
  <c r="AB146" i="13" s="1"/>
  <c r="Y132" i="13"/>
  <c r="AC132" i="13" s="1"/>
  <c r="X132" i="13"/>
  <c r="AB132" i="13" s="1"/>
  <c r="W132" i="13"/>
  <c r="Y155" i="13"/>
  <c r="AC155" i="13" s="1"/>
  <c r="X155" i="13"/>
  <c r="AB155" i="13" s="1"/>
  <c r="X79" i="13"/>
  <c r="AB79" i="13" s="1"/>
  <c r="X34" i="13"/>
  <c r="AB34" i="13" s="1"/>
  <c r="Y35" i="13"/>
  <c r="AC35" i="13" s="1"/>
  <c r="Y36" i="13"/>
  <c r="AC36" i="13" s="1"/>
  <c r="W42" i="13"/>
  <c r="W43" i="13"/>
  <c r="X44" i="13"/>
  <c r="AB44" i="13" s="1"/>
  <c r="W67" i="13"/>
  <c r="Y68" i="13"/>
  <c r="AC68" i="13" s="1"/>
  <c r="X76" i="13"/>
  <c r="AB76" i="13" s="1"/>
  <c r="W86" i="13"/>
  <c r="X87" i="13"/>
  <c r="AB87" i="13" s="1"/>
  <c r="Y94" i="13"/>
  <c r="AC94" i="13" s="1"/>
  <c r="Y100" i="13"/>
  <c r="AC100" i="13" s="1"/>
  <c r="W100" i="13"/>
  <c r="Y102" i="13"/>
  <c r="AC102" i="13" s="1"/>
  <c r="Y107" i="13"/>
  <c r="AC107" i="13" s="1"/>
  <c r="X112" i="13"/>
  <c r="AB112" i="13" s="1"/>
  <c r="W121" i="13"/>
  <c r="X136" i="13"/>
  <c r="AB136" i="13" s="1"/>
  <c r="X140" i="13"/>
  <c r="AB140" i="13" s="1"/>
  <c r="Y140" i="13"/>
  <c r="AC140" i="13" s="1"/>
  <c r="W143" i="13"/>
  <c r="Y191" i="13"/>
  <c r="AC191" i="13" s="1"/>
  <c r="X191" i="13"/>
  <c r="AB191" i="13" s="1"/>
  <c r="W191" i="13"/>
  <c r="Y195" i="13"/>
  <c r="AC195" i="13" s="1"/>
  <c r="X195" i="13"/>
  <c r="AB195" i="13" s="1"/>
  <c r="W195" i="13"/>
  <c r="Y151" i="13"/>
  <c r="AC151" i="13" s="1"/>
  <c r="X151" i="13"/>
  <c r="AB151" i="13" s="1"/>
  <c r="Y160" i="13"/>
  <c r="AC160" i="13" s="1"/>
  <c r="X160" i="13"/>
  <c r="AB160" i="13" s="1"/>
  <c r="W160" i="13"/>
  <c r="Y153" i="13"/>
  <c r="AC153" i="13" s="1"/>
  <c r="X153" i="13"/>
  <c r="AB153" i="13" s="1"/>
  <c r="Y162" i="13"/>
  <c r="AC162" i="13" s="1"/>
  <c r="X162" i="13"/>
  <c r="AB162" i="13" s="1"/>
  <c r="W162" i="13"/>
  <c r="X164" i="13"/>
  <c r="AB164" i="13" s="1"/>
  <c r="Y164" i="13"/>
  <c r="AC164" i="13" s="1"/>
  <c r="W164" i="13"/>
  <c r="W179" i="13"/>
  <c r="W180" i="13"/>
  <c r="X181" i="13"/>
  <c r="AB181" i="13" s="1"/>
  <c r="O105" i="4" l="1"/>
  <c r="O104" i="4"/>
  <c r="O102" i="4"/>
  <c r="O103" i="4"/>
  <c r="O68" i="4"/>
  <c r="O67" i="4"/>
  <c r="I67" i="4"/>
  <c r="O65" i="4"/>
  <c r="I65" i="4"/>
  <c r="O69" i="4"/>
  <c r="I69" i="4"/>
  <c r="I66" i="4"/>
  <c r="O66" i="4"/>
  <c r="O48" i="4"/>
  <c r="O51" i="4"/>
  <c r="O49" i="4"/>
  <c r="O50" i="4"/>
  <c r="O123" i="4"/>
  <c r="O42" i="4"/>
  <c r="O119" i="4"/>
  <c r="O120" i="4"/>
  <c r="O122" i="4"/>
  <c r="O121" i="4"/>
  <c r="O40" i="4"/>
  <c r="O41" i="4"/>
  <c r="O43" i="4"/>
  <c r="I15" i="4"/>
  <c r="I33" i="4"/>
  <c r="I127" i="4"/>
  <c r="I93" i="4"/>
  <c r="I129" i="4"/>
  <c r="I110" i="4"/>
  <c r="I35" i="4"/>
  <c r="I132" i="4"/>
  <c r="I111" i="4"/>
  <c r="I113" i="4"/>
  <c r="I131" i="4"/>
  <c r="I92" i="4"/>
  <c r="O57" i="4"/>
  <c r="O23" i="4"/>
  <c r="I82" i="4"/>
  <c r="I60" i="4"/>
  <c r="I26" i="4"/>
  <c r="I18" i="4"/>
  <c r="O60" i="4"/>
  <c r="O26" i="4"/>
  <c r="O61" i="4"/>
  <c r="O27" i="4"/>
  <c r="I19" i="4"/>
  <c r="I83" i="4"/>
  <c r="I61" i="4"/>
  <c r="I27" i="4"/>
  <c r="I17" i="4"/>
  <c r="O59" i="4"/>
  <c r="I25" i="4"/>
  <c r="O58" i="4"/>
  <c r="I16" i="4"/>
  <c r="I79" i="4"/>
  <c r="I24" i="4"/>
  <c r="Q103" i="4" l="1"/>
  <c r="Q104" i="4"/>
  <c r="Q105" i="4"/>
  <c r="S102" i="4"/>
  <c r="I102" i="4"/>
  <c r="Q102" i="4"/>
  <c r="I104" i="4"/>
  <c r="S104" i="4"/>
  <c r="S105" i="4"/>
  <c r="I105" i="4"/>
  <c r="K107" i="4"/>
  <c r="O101" i="4"/>
  <c r="O107" i="4" s="1"/>
  <c r="I103" i="4"/>
  <c r="S103" i="4"/>
  <c r="S101" i="4"/>
  <c r="E107" i="4"/>
  <c r="I101" i="4"/>
  <c r="Q68" i="4"/>
  <c r="I78" i="4"/>
  <c r="Q66" i="4"/>
  <c r="S68" i="4"/>
  <c r="O70" i="4"/>
  <c r="I68" i="4"/>
  <c r="I70" i="4" s="1"/>
  <c r="S66" i="4"/>
  <c r="K70" i="4"/>
  <c r="S65" i="4"/>
  <c r="Q65" i="4"/>
  <c r="Q67" i="4"/>
  <c r="S67" i="4"/>
  <c r="Q69" i="4"/>
  <c r="E70" i="4"/>
  <c r="S69" i="4"/>
  <c r="O132" i="4"/>
  <c r="Q132" i="4" s="1"/>
  <c r="O31" i="4"/>
  <c r="Q31" i="4" s="1"/>
  <c r="O128" i="4"/>
  <c r="Q128" i="4" s="1"/>
  <c r="O110" i="4"/>
  <c r="Q110" i="4" s="1"/>
  <c r="Q49" i="4"/>
  <c r="Q51" i="4"/>
  <c r="S47" i="4"/>
  <c r="I47" i="4"/>
  <c r="E52" i="4"/>
  <c r="O47" i="4"/>
  <c r="O52" i="4" s="1"/>
  <c r="K52" i="4"/>
  <c r="I49" i="4"/>
  <c r="S49" i="4"/>
  <c r="I51" i="4"/>
  <c r="S51" i="4"/>
  <c r="Q48" i="4"/>
  <c r="I48" i="4"/>
  <c r="S48" i="4"/>
  <c r="I50" i="4"/>
  <c r="Q50" i="4"/>
  <c r="S50" i="4"/>
  <c r="O78" i="4"/>
  <c r="Q41" i="4"/>
  <c r="Q43" i="4"/>
  <c r="Q121" i="4"/>
  <c r="I121" i="4"/>
  <c r="S121" i="4"/>
  <c r="E124" i="4"/>
  <c r="I118" i="4"/>
  <c r="S118" i="4"/>
  <c r="O118" i="4"/>
  <c r="O124" i="4" s="1"/>
  <c r="K124" i="4"/>
  <c r="I43" i="4"/>
  <c r="S43" i="4"/>
  <c r="I122" i="4"/>
  <c r="Q122" i="4"/>
  <c r="S122" i="4"/>
  <c r="S42" i="4"/>
  <c r="I42" i="4"/>
  <c r="Q42" i="4"/>
  <c r="I39" i="4"/>
  <c r="E44" i="4"/>
  <c r="S39" i="4"/>
  <c r="I41" i="4"/>
  <c r="S41" i="4"/>
  <c r="Q120" i="4"/>
  <c r="I120" i="4"/>
  <c r="S120" i="4"/>
  <c r="O39" i="4"/>
  <c r="K44" i="4"/>
  <c r="S119" i="4"/>
  <c r="I119" i="4"/>
  <c r="Q119" i="4"/>
  <c r="Q123" i="4"/>
  <c r="Q40" i="4"/>
  <c r="S40" i="4"/>
  <c r="I40" i="4"/>
  <c r="I123" i="4"/>
  <c r="S123" i="4"/>
  <c r="O81" i="4"/>
  <c r="Q81" i="4" s="1"/>
  <c r="O35" i="4"/>
  <c r="Q35" i="4" s="1"/>
  <c r="S31" i="4"/>
  <c r="O94" i="4"/>
  <c r="Q94" i="4" s="1"/>
  <c r="S127" i="4"/>
  <c r="O83" i="4"/>
  <c r="Q83" i="4" s="1"/>
  <c r="S130" i="4"/>
  <c r="S110" i="4"/>
  <c r="S23" i="4"/>
  <c r="O32" i="4"/>
  <c r="Q32" i="4" s="1"/>
  <c r="Q60" i="4"/>
  <c r="S92" i="4"/>
  <c r="S93" i="4"/>
  <c r="O82" i="4"/>
  <c r="Q82" i="4" s="1"/>
  <c r="S26" i="4"/>
  <c r="I31" i="4"/>
  <c r="I23" i="4"/>
  <c r="I28" i="4" s="1"/>
  <c r="S129" i="4"/>
  <c r="O33" i="4"/>
  <c r="Q33" i="4" s="1"/>
  <c r="S60" i="4"/>
  <c r="O92" i="4"/>
  <c r="Q92" i="4" s="1"/>
  <c r="Q26" i="4"/>
  <c r="S33" i="4"/>
  <c r="Q57" i="4"/>
  <c r="O34" i="4"/>
  <c r="Q34" i="4" s="1"/>
  <c r="O131" i="4"/>
  <c r="Q131" i="4" s="1"/>
  <c r="S112" i="4"/>
  <c r="O130" i="4"/>
  <c r="Q130" i="4" s="1"/>
  <c r="S82" i="4"/>
  <c r="E36" i="4"/>
  <c r="S97" i="4"/>
  <c r="S114" i="4"/>
  <c r="Q23" i="4"/>
  <c r="O129" i="4"/>
  <c r="Q129" i="4" s="1"/>
  <c r="O111" i="4"/>
  <c r="Q111" i="4" s="1"/>
  <c r="O113" i="4"/>
  <c r="Q113" i="4" s="1"/>
  <c r="O80" i="4"/>
  <c r="O79" i="4"/>
  <c r="Q79" i="4" s="1"/>
  <c r="O97" i="4"/>
  <c r="Q97" i="4" s="1"/>
  <c r="O93" i="4"/>
  <c r="Q93" i="4" s="1"/>
  <c r="I114" i="4"/>
  <c r="K115" i="4"/>
  <c r="I112" i="4"/>
  <c r="S131" i="4"/>
  <c r="K36" i="4"/>
  <c r="I97" i="4"/>
  <c r="O112" i="4"/>
  <c r="Q112" i="4" s="1"/>
  <c r="S35" i="4"/>
  <c r="I34" i="4"/>
  <c r="S34" i="4"/>
  <c r="I32" i="4"/>
  <c r="S32" i="4"/>
  <c r="O96" i="4"/>
  <c r="Q96" i="4" s="1"/>
  <c r="S128" i="4"/>
  <c r="E115" i="4"/>
  <c r="S24" i="4"/>
  <c r="S25" i="4"/>
  <c r="I128" i="4"/>
  <c r="S111" i="4"/>
  <c r="O95" i="4"/>
  <c r="Q95" i="4" s="1"/>
  <c r="O114" i="4"/>
  <c r="Q114" i="4" s="1"/>
  <c r="K133" i="4"/>
  <c r="S113" i="4"/>
  <c r="S132" i="4"/>
  <c r="I130" i="4"/>
  <c r="E133" i="4"/>
  <c r="O127" i="4"/>
  <c r="S95" i="4"/>
  <c r="I96" i="4"/>
  <c r="S96" i="4"/>
  <c r="I95" i="4"/>
  <c r="I94" i="4"/>
  <c r="S94" i="4"/>
  <c r="K98" i="4"/>
  <c r="E98" i="4"/>
  <c r="S57" i="4"/>
  <c r="S58" i="4"/>
  <c r="S59" i="4"/>
  <c r="S81" i="4"/>
  <c r="S61" i="4"/>
  <c r="I57" i="4"/>
  <c r="O25" i="4"/>
  <c r="Q25" i="4" s="1"/>
  <c r="Q58" i="4"/>
  <c r="S83" i="4"/>
  <c r="S80" i="4"/>
  <c r="S78" i="4"/>
  <c r="K84" i="4"/>
  <c r="K86" i="4" s="1"/>
  <c r="K28" i="4"/>
  <c r="S27" i="4"/>
  <c r="I58" i="4"/>
  <c r="Q27" i="4"/>
  <c r="E62" i="4"/>
  <c r="I81" i="4"/>
  <c r="K62" i="4"/>
  <c r="O24" i="4"/>
  <c r="Q24" i="4" s="1"/>
  <c r="Q61" i="4"/>
  <c r="I59" i="4"/>
  <c r="S79" i="4"/>
  <c r="E28" i="4"/>
  <c r="Q59" i="4"/>
  <c r="I20" i="4"/>
  <c r="E84" i="4"/>
  <c r="E86" i="4" s="1"/>
  <c r="I80" i="4"/>
  <c r="O62" i="4"/>
  <c r="I107" i="4" l="1"/>
  <c r="Q101" i="4"/>
  <c r="Q107" i="4" s="1"/>
  <c r="S107" i="4"/>
  <c r="Q78" i="4"/>
  <c r="Q70" i="4"/>
  <c r="S70" i="4"/>
  <c r="I52" i="4"/>
  <c r="Q47" i="4"/>
  <c r="Q52" i="4" s="1"/>
  <c r="S52" i="4"/>
  <c r="S44" i="4"/>
  <c r="S124" i="4"/>
  <c r="Q118" i="4"/>
  <c r="Q124" i="4" s="1"/>
  <c r="I124" i="4"/>
  <c r="O44" i="4"/>
  <c r="Q39" i="4"/>
  <c r="Q44" i="4" s="1"/>
  <c r="I44" i="4"/>
  <c r="O36" i="4"/>
  <c r="S28" i="4"/>
  <c r="O84" i="4"/>
  <c r="O86" i="4" s="1"/>
  <c r="I115" i="4"/>
  <c r="I133" i="4"/>
  <c r="Q80" i="4"/>
  <c r="S62" i="4"/>
  <c r="I36" i="4"/>
  <c r="O98" i="4"/>
  <c r="S115" i="4"/>
  <c r="Q36" i="4"/>
  <c r="S36" i="4"/>
  <c r="O115" i="4"/>
  <c r="S133" i="4"/>
  <c r="Q98" i="4"/>
  <c r="Q62" i="4"/>
  <c r="O133" i="4"/>
  <c r="Q127" i="4"/>
  <c r="Q115" i="4"/>
  <c r="I84" i="4"/>
  <c r="I86" i="4" s="1"/>
  <c r="S98" i="4"/>
  <c r="I98" i="4"/>
  <c r="Q28" i="4"/>
  <c r="I62" i="4"/>
  <c r="S84" i="4"/>
  <c r="O28" i="4"/>
  <c r="U107" i="4" l="1"/>
  <c r="U106" i="4" s="1"/>
  <c r="U105" i="4" s="1"/>
  <c r="S86" i="4"/>
  <c r="U70" i="4"/>
  <c r="U69" i="4" s="1"/>
  <c r="U68" i="4" s="1"/>
  <c r="U52" i="4"/>
  <c r="U51" i="4" s="1"/>
  <c r="U50" i="4" s="1"/>
  <c r="U49" i="4" s="1"/>
  <c r="U48" i="4" s="1"/>
  <c r="U47" i="4" s="1"/>
  <c r="U44" i="4"/>
  <c r="U43" i="4" s="1"/>
  <c r="U42" i="4" s="1"/>
  <c r="U41" i="4" s="1"/>
  <c r="U40" i="4" s="1"/>
  <c r="U124" i="4"/>
  <c r="U123" i="4" s="1"/>
  <c r="U28" i="4"/>
  <c r="U27" i="4" s="1"/>
  <c r="U36" i="4"/>
  <c r="U35" i="4" s="1"/>
  <c r="U98" i="4"/>
  <c r="U97" i="4" s="1"/>
  <c r="U115" i="4"/>
  <c r="U114" i="4" s="1"/>
  <c r="U62" i="4"/>
  <c r="U61" i="4" s="1"/>
  <c r="Q84" i="4"/>
  <c r="U84" i="4" s="1"/>
  <c r="U83" i="4" s="1"/>
  <c r="Q133" i="4"/>
  <c r="U133" i="4" s="1"/>
  <c r="U132" i="4" s="1"/>
  <c r="U104" i="4" l="1"/>
  <c r="Q86" i="4"/>
  <c r="U34" i="4"/>
  <c r="U39" i="4"/>
  <c r="U26" i="4"/>
  <c r="U60" i="4"/>
  <c r="U96" i="4"/>
  <c r="U67" i="4"/>
  <c r="U122" i="4"/>
  <c r="U82" i="4"/>
  <c r="U131" i="4"/>
  <c r="U113" i="4"/>
  <c r="U103" i="4" l="1"/>
  <c r="U25" i="4"/>
  <c r="U59" i="4"/>
  <c r="U121" i="4"/>
  <c r="U66" i="4"/>
  <c r="U95" i="4"/>
  <c r="U33" i="4"/>
  <c r="U130" i="4"/>
  <c r="U81" i="4"/>
  <c r="U112" i="4"/>
  <c r="U102" i="4" l="1"/>
  <c r="U120" i="4"/>
  <c r="U24" i="4"/>
  <c r="U111" i="4"/>
  <c r="U32" i="4"/>
  <c r="U94" i="4"/>
  <c r="U65" i="4"/>
  <c r="U58" i="4"/>
  <c r="U129" i="4"/>
  <c r="U80" i="4"/>
  <c r="Z164" i="13" l="1"/>
  <c r="AD164" i="13" s="1"/>
  <c r="Z54" i="13"/>
  <c r="AD54" i="13" s="1"/>
  <c r="Z165" i="13"/>
  <c r="AD165" i="13" s="1"/>
  <c r="Z56" i="13"/>
  <c r="AD56" i="13" s="1"/>
  <c r="Z154" i="13"/>
  <c r="AD154" i="13" s="1"/>
  <c r="Z153" i="13"/>
  <c r="AD153" i="13" s="1"/>
  <c r="Z158" i="13"/>
  <c r="AD158" i="13" s="1"/>
  <c r="Z167" i="13"/>
  <c r="AD167" i="13" s="1"/>
  <c r="Z34" i="13"/>
  <c r="AD34" i="13" s="1"/>
  <c r="Z166" i="13"/>
  <c r="AD166" i="13" s="1"/>
  <c r="Z138" i="13"/>
  <c r="AD138" i="13" s="1"/>
  <c r="Z55" i="13"/>
  <c r="AD55" i="13" s="1"/>
  <c r="Z162" i="13"/>
  <c r="AD162" i="13" s="1"/>
  <c r="Z160" i="13"/>
  <c r="AD160" i="13" s="1"/>
  <c r="Z46" i="13"/>
  <c r="AD46" i="13" s="1"/>
  <c r="Z107" i="13"/>
  <c r="AD107" i="13" s="1"/>
  <c r="Z106" i="13"/>
  <c r="AD106" i="13" s="1"/>
  <c r="Z98" i="13"/>
  <c r="AD98" i="13" s="1"/>
  <c r="Z105" i="13"/>
  <c r="AD105" i="13" s="1"/>
  <c r="Z83" i="13"/>
  <c r="AD83" i="13" s="1"/>
  <c r="Z185" i="13"/>
  <c r="AD185" i="13" s="1"/>
  <c r="Z190" i="13"/>
  <c r="AD190" i="13" s="1"/>
  <c r="Z195" i="13"/>
  <c r="AD195" i="13" s="1"/>
  <c r="Z196" i="13"/>
  <c r="AD196" i="13" s="1"/>
  <c r="Z44" i="13"/>
  <c r="AD44" i="13" s="1"/>
  <c r="Z85" i="13"/>
  <c r="AD85" i="13" s="1"/>
  <c r="Z104" i="13"/>
  <c r="AD104" i="13" s="1"/>
  <c r="Z84" i="13"/>
  <c r="AD84" i="13" s="1"/>
  <c r="Z86" i="13"/>
  <c r="AD86" i="13" s="1"/>
  <c r="Z184" i="13"/>
  <c r="AD184" i="13" s="1"/>
  <c r="Z191" i="13"/>
  <c r="AD191" i="13" s="1"/>
  <c r="Z94" i="13"/>
  <c r="AD94" i="13" s="1"/>
  <c r="Z187" i="13"/>
  <c r="AD187" i="13" s="1"/>
  <c r="Z192" i="13"/>
  <c r="AD192" i="13" s="1"/>
  <c r="Z95" i="13"/>
  <c r="AD95" i="13" s="1"/>
  <c r="Z197" i="13"/>
  <c r="AD197" i="13" s="1"/>
  <c r="Z87" i="13"/>
  <c r="AD87" i="13" s="1"/>
  <c r="Z97" i="13"/>
  <c r="AD97" i="13" s="1"/>
  <c r="Z16" i="13"/>
  <c r="AD16" i="13" s="1"/>
  <c r="Z193" i="13"/>
  <c r="AD193" i="13" s="1"/>
  <c r="Z65" i="13"/>
  <c r="AD65" i="13" s="1"/>
  <c r="Z89" i="13"/>
  <c r="AD89" i="13" s="1"/>
  <c r="Z96" i="13"/>
  <c r="AD96" i="13" s="1"/>
  <c r="Z189" i="13"/>
  <c r="AD189" i="13" s="1"/>
  <c r="Z66" i="13"/>
  <c r="AD66" i="13" s="1"/>
  <c r="Z88" i="13"/>
  <c r="AD88" i="13" s="1"/>
  <c r="Z93" i="13"/>
  <c r="AD93" i="13" s="1"/>
  <c r="Z188" i="13"/>
  <c r="AD188" i="13" s="1"/>
  <c r="Z194" i="13"/>
  <c r="AD194" i="13" s="1"/>
  <c r="Z186" i="13"/>
  <c r="AD186" i="13" s="1"/>
  <c r="Z78" i="13"/>
  <c r="AD78" i="13" s="1"/>
  <c r="Z67" i="13"/>
  <c r="AD67" i="13" s="1"/>
  <c r="Z170" i="13"/>
  <c r="AD170" i="13" s="1"/>
  <c r="Z177" i="13"/>
  <c r="AD177" i="13" s="1"/>
  <c r="Z69" i="13"/>
  <c r="AD69" i="13" s="1"/>
  <c r="Z79" i="13"/>
  <c r="AD79" i="13" s="1"/>
  <c r="Z171" i="13"/>
  <c r="AD171" i="13" s="1"/>
  <c r="Z178" i="13"/>
  <c r="AD178" i="13" s="1"/>
  <c r="Z70" i="13"/>
  <c r="AD70" i="13" s="1"/>
  <c r="Z77" i="13"/>
  <c r="AD77" i="13" s="1"/>
  <c r="Z179" i="13"/>
  <c r="AD179" i="13" s="1"/>
  <c r="Z183" i="13"/>
  <c r="AD183" i="13" s="1"/>
  <c r="Z180" i="13"/>
  <c r="AD180" i="13" s="1"/>
  <c r="Z169" i="13"/>
  <c r="AD169" i="13" s="1"/>
  <c r="Z175" i="13"/>
  <c r="AD175" i="13" s="1"/>
  <c r="Z75" i="13"/>
  <c r="AD75" i="13" s="1"/>
  <c r="Z173" i="13"/>
  <c r="AD173" i="13" s="1"/>
  <c r="Z182" i="13"/>
  <c r="AD182" i="13" s="1"/>
  <c r="Z76" i="13"/>
  <c r="AD76" i="13" s="1"/>
  <c r="Z26" i="13"/>
  <c r="AD26" i="13" s="1"/>
  <c r="Z172" i="13"/>
  <c r="AD172" i="13" s="1"/>
  <c r="Z176" i="13"/>
  <c r="AD176" i="13" s="1"/>
  <c r="Z82" i="13"/>
  <c r="AD82" i="13" s="1"/>
  <c r="Z61" i="13"/>
  <c r="AD61" i="13" s="1"/>
  <c r="Z174" i="13"/>
  <c r="AD174" i="13" s="1"/>
  <c r="Z181" i="13"/>
  <c r="AD181" i="13" s="1"/>
  <c r="Z81" i="13"/>
  <c r="AD81" i="13" s="1"/>
  <c r="Z53" i="13"/>
  <c r="AD53" i="13" s="1"/>
  <c r="Z103" i="13"/>
  <c r="AD103" i="13" s="1"/>
  <c r="Z80" i="13"/>
  <c r="AD80" i="13" s="1"/>
  <c r="Z68" i="13"/>
  <c r="AD68" i="13" s="1"/>
  <c r="Z101" i="13"/>
  <c r="AD101" i="13" s="1"/>
  <c r="Z33" i="13"/>
  <c r="AD33" i="13" s="1"/>
  <c r="Z157" i="13"/>
  <c r="AD157" i="13" s="1"/>
  <c r="Z62" i="13"/>
  <c r="AD62" i="13" s="1"/>
  <c r="Z161" i="13"/>
  <c r="AD161" i="13" s="1"/>
  <c r="Z159" i="13"/>
  <c r="AD159" i="13" s="1"/>
  <c r="Z102" i="13"/>
  <c r="AD102" i="13" s="1"/>
  <c r="Z156" i="13"/>
  <c r="AD156" i="13" s="1"/>
  <c r="Z63" i="13"/>
  <c r="AD63" i="13" s="1"/>
  <c r="Z163" i="13"/>
  <c r="AD163" i="13" s="1"/>
  <c r="Z57" i="13"/>
  <c r="AD57" i="13" s="1"/>
  <c r="Z155" i="13"/>
  <c r="AD155" i="13" s="1"/>
  <c r="Z64" i="13"/>
  <c r="AD64" i="13" s="1"/>
  <c r="Z168" i="13"/>
  <c r="AD168" i="13" s="1"/>
  <c r="U101" i="4"/>
  <c r="U119" i="4"/>
  <c r="Z139" i="13" s="1"/>
  <c r="AD139" i="13" s="1"/>
  <c r="Z45" i="13"/>
  <c r="AD45" i="13" s="1"/>
  <c r="U23" i="4"/>
  <c r="Z32" i="13" s="1"/>
  <c r="AD32" i="13" s="1"/>
  <c r="Z49" i="13"/>
  <c r="AD49" i="13" s="1"/>
  <c r="Z48" i="13"/>
  <c r="AD48" i="13" s="1"/>
  <c r="Z50" i="13"/>
  <c r="AD50" i="13" s="1"/>
  <c r="Z52" i="13"/>
  <c r="AD52" i="13" s="1"/>
  <c r="Z51" i="13"/>
  <c r="AD51" i="13" s="1"/>
  <c r="Z47" i="13"/>
  <c r="AD47" i="13" s="1"/>
  <c r="U93" i="4"/>
  <c r="Z151" i="13"/>
  <c r="AD151" i="13" s="1"/>
  <c r="Z150" i="13"/>
  <c r="AD150" i="13" s="1"/>
  <c r="Z147" i="13"/>
  <c r="AD147" i="13" s="1"/>
  <c r="Z152" i="13"/>
  <c r="AD152" i="13" s="1"/>
  <c r="Z148" i="13"/>
  <c r="AD148" i="13" s="1"/>
  <c r="Z146" i="13"/>
  <c r="AD146" i="13" s="1"/>
  <c r="Z149" i="13"/>
  <c r="AD149" i="13" s="1"/>
  <c r="Z15" i="13"/>
  <c r="AD15" i="13" s="1"/>
  <c r="Z14" i="13"/>
  <c r="AD14" i="13" s="1"/>
  <c r="U57" i="4"/>
  <c r="Z36" i="13"/>
  <c r="AD36" i="13" s="1"/>
  <c r="Z35" i="13"/>
  <c r="AD35" i="13" s="1"/>
  <c r="Z145" i="13"/>
  <c r="AD145" i="13" s="1"/>
  <c r="Z141" i="13"/>
  <c r="AD141" i="13" s="1"/>
  <c r="Z140" i="13"/>
  <c r="AD140" i="13" s="1"/>
  <c r="Z142" i="13"/>
  <c r="AD142" i="13" s="1"/>
  <c r="Z143" i="13"/>
  <c r="AD143" i="13" s="1"/>
  <c r="Z144" i="13"/>
  <c r="AD144" i="13" s="1"/>
  <c r="U31" i="4"/>
  <c r="Z38" i="13"/>
  <c r="AD38" i="13" s="1"/>
  <c r="Z37" i="13"/>
  <c r="AD37" i="13" s="1"/>
  <c r="Z39" i="13"/>
  <c r="AD39" i="13" s="1"/>
  <c r="U128" i="4"/>
  <c r="U79" i="4"/>
  <c r="Z100" i="13" s="1"/>
  <c r="AD100" i="13" s="1"/>
  <c r="U110" i="4"/>
  <c r="O19" i="4"/>
  <c r="O17" i="4"/>
  <c r="U118" i="4" l="1"/>
  <c r="Z28" i="13"/>
  <c r="AD28" i="13" s="1"/>
  <c r="Z30" i="13"/>
  <c r="AD30" i="13" s="1"/>
  <c r="Z29" i="13"/>
  <c r="AD29" i="13" s="1"/>
  <c r="Z27" i="13"/>
  <c r="AD27" i="13" s="1"/>
  <c r="Z31" i="13"/>
  <c r="AD31" i="13" s="1"/>
  <c r="Z129" i="13"/>
  <c r="AD129" i="13" s="1"/>
  <c r="Z127" i="13"/>
  <c r="AD127" i="13" s="1"/>
  <c r="Z126" i="13"/>
  <c r="AD126" i="13" s="1"/>
  <c r="Z125" i="13"/>
  <c r="AD125" i="13" s="1"/>
  <c r="Z128" i="13"/>
  <c r="AD128" i="13" s="1"/>
  <c r="Z124" i="13"/>
  <c r="AD124" i="13" s="1"/>
  <c r="Z123" i="13"/>
  <c r="AD123" i="13" s="1"/>
  <c r="Z121" i="13"/>
  <c r="AD121" i="13" s="1"/>
  <c r="Z21" i="13"/>
  <c r="AD21" i="13" s="1"/>
  <c r="Z19" i="13"/>
  <c r="AD19" i="13" s="1"/>
  <c r="Z20" i="13"/>
  <c r="AD20" i="13" s="1"/>
  <c r="Z17" i="13"/>
  <c r="AD17" i="13" s="1"/>
  <c r="Z18" i="13"/>
  <c r="AD18" i="13" s="1"/>
  <c r="Z130" i="13"/>
  <c r="AD130" i="13" s="1"/>
  <c r="Z135" i="13"/>
  <c r="AD135" i="13" s="1"/>
  <c r="Z136" i="13"/>
  <c r="AD136" i="13" s="1"/>
  <c r="Z133" i="13"/>
  <c r="AD133" i="13" s="1"/>
  <c r="Z137" i="13"/>
  <c r="AD137" i="13" s="1"/>
  <c r="Z134" i="13"/>
  <c r="AD134" i="13" s="1"/>
  <c r="Z132" i="13"/>
  <c r="AD132" i="13" s="1"/>
  <c r="Z131" i="13"/>
  <c r="AD131" i="13" s="1"/>
  <c r="U92" i="4"/>
  <c r="U78" i="4"/>
  <c r="U127" i="4"/>
  <c r="O15" i="4"/>
  <c r="S15" i="4"/>
  <c r="O18" i="4"/>
  <c r="S19" i="4"/>
  <c r="S17" i="4"/>
  <c r="S16" i="4"/>
  <c r="O16" i="4"/>
  <c r="Z122" i="13" l="1"/>
  <c r="AD122" i="13" s="1"/>
  <c r="Z99" i="13"/>
  <c r="AD99" i="13" s="1"/>
  <c r="Z119" i="13"/>
  <c r="AD119" i="13" s="1"/>
  <c r="Z115" i="13"/>
  <c r="AD115" i="13" s="1"/>
  <c r="Z118" i="13"/>
  <c r="AD118" i="13" s="1"/>
  <c r="Z114" i="13"/>
  <c r="AD114" i="13" s="1"/>
  <c r="Z117" i="13"/>
  <c r="AD117" i="13" s="1"/>
  <c r="Z116" i="13"/>
  <c r="AD116" i="13" s="1"/>
  <c r="Z120" i="13"/>
  <c r="AD120" i="13" s="1"/>
  <c r="Z109" i="13"/>
  <c r="AD109" i="13" s="1"/>
  <c r="Z112" i="13"/>
  <c r="AD112" i="13" s="1"/>
  <c r="Z111" i="13"/>
  <c r="AD111" i="13" s="1"/>
  <c r="Z108" i="13"/>
  <c r="AD108" i="13" s="1"/>
  <c r="Z110" i="13"/>
  <c r="AD110" i="13" s="1"/>
  <c r="Z113" i="13"/>
  <c r="AD113" i="13" s="1"/>
  <c r="S18" i="4"/>
  <c r="E20" i="4"/>
  <c r="K20" i="4"/>
  <c r="O20" i="4"/>
  <c r="S20" i="4" l="1"/>
  <c r="E135" i="4"/>
  <c r="K72" i="4"/>
  <c r="K135" i="4"/>
  <c r="O72" i="4"/>
  <c r="E72" i="4"/>
  <c r="O135" i="4"/>
  <c r="E137" i="4" l="1"/>
  <c r="K137" i="4"/>
  <c r="S135" i="4"/>
  <c r="O137" i="4"/>
  <c r="S72" i="4"/>
  <c r="S137" i="4" l="1"/>
  <c r="I135" i="4" l="1"/>
  <c r="Q15" i="4" l="1"/>
  <c r="Q135" i="4" l="1"/>
  <c r="Q19" i="4" l="1"/>
  <c r="Q18" i="4" l="1"/>
  <c r="Q17" i="4" l="1"/>
  <c r="Q16" i="4" l="1"/>
  <c r="Q20" i="4" l="1"/>
  <c r="U20" i="4" s="1"/>
  <c r="U19" i="4" s="1"/>
  <c r="I72" i="4"/>
  <c r="Z90" i="13" l="1"/>
  <c r="AD90" i="13" s="1"/>
  <c r="Z91" i="13"/>
  <c r="AD91" i="13" s="1"/>
  <c r="Z92" i="13"/>
  <c r="AD92" i="13" s="1"/>
  <c r="U18" i="4"/>
  <c r="I137" i="4"/>
  <c r="Q72" i="4"/>
  <c r="Q137" i="4" s="1"/>
  <c r="Z74" i="13" l="1"/>
  <c r="AD74" i="13" s="1"/>
  <c r="Z72" i="13"/>
  <c r="AD72" i="13" s="1"/>
  <c r="Z71" i="13"/>
  <c r="AD71" i="13" s="1"/>
  <c r="Z73" i="13"/>
  <c r="AD73" i="13" s="1"/>
  <c r="U17" i="4"/>
  <c r="Z58" i="13" l="1"/>
  <c r="AD58" i="13" s="1"/>
  <c r="Z59" i="13"/>
  <c r="AD59" i="13" s="1"/>
  <c r="Z60" i="13"/>
  <c r="AD60" i="13" s="1"/>
  <c r="U16" i="4"/>
  <c r="Z40" i="13" l="1"/>
  <c r="AD40" i="13" s="1"/>
  <c r="Z41" i="13"/>
  <c r="AD41" i="13" s="1"/>
  <c r="Z43" i="13"/>
  <c r="AD43" i="13" s="1"/>
  <c r="Z42" i="13"/>
  <c r="AD42" i="13" s="1"/>
  <c r="U15" i="4"/>
  <c r="Z25" i="13" l="1"/>
  <c r="AD25" i="13" s="1"/>
  <c r="Z22" i="13"/>
  <c r="AD22" i="13" s="1"/>
  <c r="Z24" i="13"/>
  <c r="AD24" i="13" s="1"/>
  <c r="Z23" i="13"/>
  <c r="AD23" i="13" s="1"/>
</calcChain>
</file>

<file path=xl/connections.xml><?xml version="1.0" encoding="utf-8"?>
<connections xmlns="http://schemas.openxmlformats.org/spreadsheetml/2006/main">
  <connection id="1" name="DEPR_LOT" type="6" refreshedVersion="4" background="1" saveData="1">
    <textPr codePage="437" sourceFile="C:\NWA\LGE-KU\KU\2011\Deprate\Final 2011 Calcs\DEPR_LOT.prn" comma="1">
      <textFields count="2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<sst xmlns="http://schemas.openxmlformats.org/spreadsheetml/2006/main" count="1323" uniqueCount="299">
  <si>
    <t>Terminal Retirements</t>
  </si>
  <si>
    <t>Account</t>
  </si>
  <si>
    <t>Retirements</t>
  </si>
  <si>
    <t>(%)</t>
  </si>
  <si>
    <t>Net Salvage</t>
  </si>
  <si>
    <t>Interim Retirements</t>
  </si>
  <si>
    <t>(1)</t>
  </si>
  <si>
    <t>Total</t>
  </si>
  <si>
    <t>($)</t>
  </si>
  <si>
    <t>Estimated</t>
  </si>
  <si>
    <t>GRAND TOTAL</t>
  </si>
  <si>
    <t>(7)=(5)x(6)</t>
  </si>
  <si>
    <t>(10)=(8)/(9)</t>
  </si>
  <si>
    <t>STEAM PRODUCTION PLANT</t>
  </si>
  <si>
    <t>OTHER PRODUCTION PLANT</t>
  </si>
  <si>
    <t>TOTAL OTHER PRODUCTION PLANT</t>
  </si>
  <si>
    <t>TOTAL STEAM PRODUCTION PLANT</t>
  </si>
  <si>
    <t>KENTUCKY UTILITIES COMPANY</t>
  </si>
  <si>
    <t>DIX DAM</t>
  </si>
  <si>
    <t>Site</t>
  </si>
  <si>
    <t>HYDRAULIC PRODUCTION PLANT</t>
  </si>
  <si>
    <t>TOTAL HYDRAULIC PRODUCTION PLANT</t>
  </si>
  <si>
    <t xml:space="preserve">ACCT GROUP          </t>
  </si>
  <si>
    <t xml:space="preserve">   LS DATE</t>
  </si>
  <si>
    <t xml:space="preserve">  LIFE</t>
  </si>
  <si>
    <t>TP CV</t>
  </si>
  <si>
    <t xml:space="preserve">          SAL</t>
  </si>
  <si>
    <t xml:space="preserve">         COST</t>
  </si>
  <si>
    <t xml:space="preserve">      RESERVE</t>
  </si>
  <si>
    <t xml:space="preserve">      FUT-ACC</t>
  </si>
  <si>
    <t xml:space="preserve">       ANNUAL</t>
  </si>
  <si>
    <t xml:space="preserve">         RATE</t>
  </si>
  <si>
    <t xml:space="preserve">       REM LF</t>
  </si>
  <si>
    <t xml:space="preserve">        PR LF</t>
  </si>
  <si>
    <t xml:space="preserve">        PR CV</t>
  </si>
  <si>
    <t xml:space="preserve">         FSAL</t>
  </si>
  <si>
    <t xml:space="preserve">        % RES</t>
  </si>
  <si>
    <t xml:space="preserve">          AGE</t>
  </si>
  <si>
    <t xml:space="preserve">     CALC RES</t>
  </si>
  <si>
    <t xml:space="preserve">     WHLF ANN</t>
  </si>
  <si>
    <t xml:space="preserve">      WHLF RT</t>
  </si>
  <si>
    <t xml:space="preserve">          </t>
  </si>
  <si>
    <t xml:space="preserve">   ND</t>
  </si>
  <si>
    <t xml:space="preserve">               </t>
  </si>
  <si>
    <t xml:space="preserve">   SQ</t>
  </si>
  <si>
    <t xml:space="preserve">310.20 0310         </t>
  </si>
  <si>
    <t xml:space="preserve">310.20 5603         </t>
  </si>
  <si>
    <t xml:space="preserve">310.20 5615         </t>
  </si>
  <si>
    <t xml:space="preserve">310.20 5621         </t>
  </si>
  <si>
    <t xml:space="preserve">310.20 5623         </t>
  </si>
  <si>
    <t xml:space="preserve">310.20 5643         </t>
  </si>
  <si>
    <t xml:space="preserve">310.20 5644         </t>
  </si>
  <si>
    <t xml:space="preserve">310.20 5650         </t>
  </si>
  <si>
    <t xml:space="preserve">311.00 0321         </t>
  </si>
  <si>
    <t xml:space="preserve"> S1.5</t>
  </si>
  <si>
    <t xml:space="preserve">311.00 0322         </t>
  </si>
  <si>
    <t xml:space="preserve">311.00 5591         </t>
  </si>
  <si>
    <t xml:space="preserve">311.00 5603         </t>
  </si>
  <si>
    <t xml:space="preserve">311.00 5604         </t>
  </si>
  <si>
    <t xml:space="preserve">311.00 5613         </t>
  </si>
  <si>
    <t xml:space="preserve">311.00 5614         </t>
  </si>
  <si>
    <t xml:space="preserve">311.00 5615         </t>
  </si>
  <si>
    <t xml:space="preserve">311.00 5621         </t>
  </si>
  <si>
    <t xml:space="preserve">311.00 5622         </t>
  </si>
  <si>
    <t xml:space="preserve">311.00 5623         </t>
  </si>
  <si>
    <t xml:space="preserve">311.00 5630         </t>
  </si>
  <si>
    <t xml:space="preserve">311.00 5643         </t>
  </si>
  <si>
    <t xml:space="preserve">311.00 5650         </t>
  </si>
  <si>
    <t xml:space="preserve">311.00 5651         </t>
  </si>
  <si>
    <t xml:space="preserve">311.00 5652         </t>
  </si>
  <si>
    <t xml:space="preserve">311.00 5653         </t>
  </si>
  <si>
    <t xml:space="preserve">311.00 5654         </t>
  </si>
  <si>
    <t xml:space="preserve">311.00 5658         </t>
  </si>
  <si>
    <t xml:space="preserve">312.00 0321         </t>
  </si>
  <si>
    <t xml:space="preserve">   R2</t>
  </si>
  <si>
    <t xml:space="preserve">312.00 0322         </t>
  </si>
  <si>
    <t xml:space="preserve">312.00 5603         </t>
  </si>
  <si>
    <t xml:space="preserve">312.00 5604         </t>
  </si>
  <si>
    <t xml:space="preserve">312.00 5613         </t>
  </si>
  <si>
    <t xml:space="preserve">312.00 5614         </t>
  </si>
  <si>
    <t xml:space="preserve">312.00 5615         </t>
  </si>
  <si>
    <t xml:space="preserve">312.00 5621         </t>
  </si>
  <si>
    <t xml:space="preserve">312.00 5622         </t>
  </si>
  <si>
    <t xml:space="preserve">312.00 5623         </t>
  </si>
  <si>
    <t xml:space="preserve">312.00 5630         </t>
  </si>
  <si>
    <t xml:space="preserve">312.00 5643         </t>
  </si>
  <si>
    <t xml:space="preserve">312.00 5650         </t>
  </si>
  <si>
    <t xml:space="preserve">312.00 5651         </t>
  </si>
  <si>
    <t xml:space="preserve">312.00 5652         </t>
  </si>
  <si>
    <t xml:space="preserve">312.00 5653         </t>
  </si>
  <si>
    <t xml:space="preserve">312.00 5654         </t>
  </si>
  <si>
    <t xml:space="preserve">312.00 5658         </t>
  </si>
  <si>
    <t xml:space="preserve">312.00 5660         </t>
  </si>
  <si>
    <t xml:space="preserve">312.00 5661         </t>
  </si>
  <si>
    <t xml:space="preserve">314.00 0321         </t>
  </si>
  <si>
    <t xml:space="preserve"> R2.5</t>
  </si>
  <si>
    <t xml:space="preserve">314.00 5603         </t>
  </si>
  <si>
    <t xml:space="preserve">314.00 5604         </t>
  </si>
  <si>
    <t xml:space="preserve">314.00 5613         </t>
  </si>
  <si>
    <t xml:space="preserve">314.00 5614         </t>
  </si>
  <si>
    <t xml:space="preserve">314.00 5621         </t>
  </si>
  <si>
    <t xml:space="preserve">314.00 5622         </t>
  </si>
  <si>
    <t xml:space="preserve">314.00 5623         </t>
  </si>
  <si>
    <t xml:space="preserve">314.00 5651         </t>
  </si>
  <si>
    <t xml:space="preserve">314.00 5652         </t>
  </si>
  <si>
    <t xml:space="preserve">314.00 5653         </t>
  </si>
  <si>
    <t xml:space="preserve">314.00 5654         </t>
  </si>
  <si>
    <t xml:space="preserve">315.00 0321         </t>
  </si>
  <si>
    <t xml:space="preserve">   S3</t>
  </si>
  <si>
    <t xml:space="preserve">315.00 0322         </t>
  </si>
  <si>
    <t xml:space="preserve">315.00 5603         </t>
  </si>
  <si>
    <t xml:space="preserve">315.00 5604         </t>
  </si>
  <si>
    <t xml:space="preserve">315.00 5613         </t>
  </si>
  <si>
    <t xml:space="preserve">315.00 5614         </t>
  </si>
  <si>
    <t xml:space="preserve">315.00 5621         </t>
  </si>
  <si>
    <t xml:space="preserve">315.00 5622         </t>
  </si>
  <si>
    <t xml:space="preserve">315.00 5623         </t>
  </si>
  <si>
    <t xml:space="preserve">315.00 5630         </t>
  </si>
  <si>
    <t xml:space="preserve">315.00 5650         </t>
  </si>
  <si>
    <t xml:space="preserve">315.00 5651         </t>
  </si>
  <si>
    <t xml:space="preserve">315.00 5652         </t>
  </si>
  <si>
    <t xml:space="preserve">315.00 5653         </t>
  </si>
  <si>
    <t xml:space="preserve">315.00 5654         </t>
  </si>
  <si>
    <t xml:space="preserve">315.00 5658         </t>
  </si>
  <si>
    <t xml:space="preserve">315.00 5660         </t>
  </si>
  <si>
    <t xml:space="preserve">315.00 5661         </t>
  </si>
  <si>
    <t xml:space="preserve">316.00 0321         </t>
  </si>
  <si>
    <t xml:space="preserve"> R1.5</t>
  </si>
  <si>
    <t xml:space="preserve">316.00 5591         </t>
  </si>
  <si>
    <t xml:space="preserve">316.00 5603         </t>
  </si>
  <si>
    <t xml:space="preserve">316.00 5604         </t>
  </si>
  <si>
    <t xml:space="preserve">316.00 5613         </t>
  </si>
  <si>
    <t xml:space="preserve">316.00 5614         </t>
  </si>
  <si>
    <t xml:space="preserve">316.00 5615         </t>
  </si>
  <si>
    <t xml:space="preserve">316.00 5621         </t>
  </si>
  <si>
    <t xml:space="preserve">316.00 5622         </t>
  </si>
  <si>
    <t xml:space="preserve">316.00 5623         </t>
  </si>
  <si>
    <t xml:space="preserve">316.00 5650         </t>
  </si>
  <si>
    <t xml:space="preserve">316.00 5651         </t>
  </si>
  <si>
    <t xml:space="preserve">316.00 5652         </t>
  </si>
  <si>
    <t xml:space="preserve">316.00 5653         </t>
  </si>
  <si>
    <t xml:space="preserve">316.00 5654         </t>
  </si>
  <si>
    <t xml:space="preserve">330.10 5691         </t>
  </si>
  <si>
    <t xml:space="preserve">   R4</t>
  </si>
  <si>
    <t xml:space="preserve">331.00 5691         </t>
  </si>
  <si>
    <t xml:space="preserve"> S2.5</t>
  </si>
  <si>
    <t xml:space="preserve">332.00 5691         </t>
  </si>
  <si>
    <t xml:space="preserve">333.00 5691         </t>
  </si>
  <si>
    <t xml:space="preserve">   R3</t>
  </si>
  <si>
    <t xml:space="preserve">334.00 5691         </t>
  </si>
  <si>
    <t xml:space="preserve"> L2.5</t>
  </si>
  <si>
    <t xml:space="preserve">335.00 5691         </t>
  </si>
  <si>
    <t xml:space="preserve">   L1</t>
  </si>
  <si>
    <t xml:space="preserve">336.00 5691         </t>
  </si>
  <si>
    <t xml:space="preserve">340.10 5645         </t>
  </si>
  <si>
    <t xml:space="preserve">340.20 0470         </t>
  </si>
  <si>
    <t xml:space="preserve">340.20 5638         </t>
  </si>
  <si>
    <t xml:space="preserve">341.00 0470         </t>
  </si>
  <si>
    <t xml:space="preserve">341.00 0471         </t>
  </si>
  <si>
    <t xml:space="preserve">341.00 0474         </t>
  </si>
  <si>
    <t xml:space="preserve">341.00 0475         </t>
  </si>
  <si>
    <t xml:space="preserve">341.00 0476         </t>
  </si>
  <si>
    <t xml:space="preserve">341.00 0477         </t>
  </si>
  <si>
    <t xml:space="preserve">341.00 5635         </t>
  </si>
  <si>
    <t xml:space="preserve">341.00 5636         </t>
  </si>
  <si>
    <t xml:space="preserve">341.00 5637         </t>
  </si>
  <si>
    <t xml:space="preserve">341.00 5638         </t>
  </si>
  <si>
    <t xml:space="preserve">341.00 5639         </t>
  </si>
  <si>
    <t xml:space="preserve">341.00 5640         </t>
  </si>
  <si>
    <t xml:space="preserve">341.00 5641         </t>
  </si>
  <si>
    <t xml:space="preserve">341.00 5696         </t>
  </si>
  <si>
    <t xml:space="preserve">341.00 5697         </t>
  </si>
  <si>
    <t xml:space="preserve">342.00 0470         </t>
  </si>
  <si>
    <t xml:space="preserve">342.00 0471         </t>
  </si>
  <si>
    <t xml:space="preserve">342.00 0473         </t>
  </si>
  <si>
    <t xml:space="preserve">342.00 0474         </t>
  </si>
  <si>
    <t xml:space="preserve">342.00 0475         </t>
  </si>
  <si>
    <t xml:space="preserve">342.00 0476         </t>
  </si>
  <si>
    <t xml:space="preserve">342.00 0477         </t>
  </si>
  <si>
    <t xml:space="preserve">342.00 5635         </t>
  </si>
  <si>
    <t xml:space="preserve">342.00 5636         </t>
  </si>
  <si>
    <t xml:space="preserve">342.00 5637         </t>
  </si>
  <si>
    <t xml:space="preserve">342.00 5638         </t>
  </si>
  <si>
    <t xml:space="preserve">342.00 5639         </t>
  </si>
  <si>
    <t xml:space="preserve">342.00 5640         </t>
  </si>
  <si>
    <t xml:space="preserve">342.00 5641         </t>
  </si>
  <si>
    <t xml:space="preserve">342.00 5645         </t>
  </si>
  <si>
    <t xml:space="preserve">342.00 5696         </t>
  </si>
  <si>
    <t xml:space="preserve">342.00 5697         </t>
  </si>
  <si>
    <t xml:space="preserve">343.00 0470         </t>
  </si>
  <si>
    <t xml:space="preserve">   R1</t>
  </si>
  <si>
    <t xml:space="preserve">343.00 0471         </t>
  </si>
  <si>
    <t xml:space="preserve">343.00 0474         </t>
  </si>
  <si>
    <t xml:space="preserve">343.00 0475         </t>
  </si>
  <si>
    <t xml:space="preserve">343.00 0476         </t>
  </si>
  <si>
    <t xml:space="preserve">343.00 0477         </t>
  </si>
  <si>
    <t xml:space="preserve">343.00 5635         </t>
  </si>
  <si>
    <t xml:space="preserve">343.00 5636         </t>
  </si>
  <si>
    <t xml:space="preserve">343.00 5637         </t>
  </si>
  <si>
    <t xml:space="preserve">343.00 5638         </t>
  </si>
  <si>
    <t xml:space="preserve">343.00 5639         </t>
  </si>
  <si>
    <t xml:space="preserve">343.00 5640         </t>
  </si>
  <si>
    <t xml:space="preserve">343.00 5641         </t>
  </si>
  <si>
    <t xml:space="preserve">343.00 5697         </t>
  </si>
  <si>
    <t xml:space="preserve">344.00 0470         </t>
  </si>
  <si>
    <t xml:space="preserve">344.00 0471         </t>
  </si>
  <si>
    <t xml:space="preserve">344.00 0474         </t>
  </si>
  <si>
    <t xml:space="preserve">344.00 0475         </t>
  </si>
  <si>
    <t xml:space="preserve">344.00 0476         </t>
  </si>
  <si>
    <t xml:space="preserve">344.00 0477         </t>
  </si>
  <si>
    <t xml:space="preserve">344.00 5635         </t>
  </si>
  <si>
    <t xml:space="preserve">344.00 5636         </t>
  </si>
  <si>
    <t xml:space="preserve">344.00 5637         </t>
  </si>
  <si>
    <t xml:space="preserve">344.00 5638         </t>
  </si>
  <si>
    <t xml:space="preserve">344.00 5639         </t>
  </si>
  <si>
    <t xml:space="preserve">344.00 5640         </t>
  </si>
  <si>
    <t xml:space="preserve">344.00 5641         </t>
  </si>
  <si>
    <t xml:space="preserve">344.00 5696         </t>
  </si>
  <si>
    <t xml:space="preserve">344.00 5697         </t>
  </si>
  <si>
    <t xml:space="preserve">345.00 0470         </t>
  </si>
  <si>
    <t xml:space="preserve">345.00 0471         </t>
  </si>
  <si>
    <t xml:space="preserve">345.00 0474         </t>
  </si>
  <si>
    <t xml:space="preserve">345.00 0475         </t>
  </si>
  <si>
    <t xml:space="preserve">345.00 0476         </t>
  </si>
  <si>
    <t xml:space="preserve">345.00 0477         </t>
  </si>
  <si>
    <t xml:space="preserve">345.00 5635         </t>
  </si>
  <si>
    <t xml:space="preserve">345.00 5636         </t>
  </si>
  <si>
    <t xml:space="preserve">345.00 5637         </t>
  </si>
  <si>
    <t xml:space="preserve">345.00 5638         </t>
  </si>
  <si>
    <t xml:space="preserve">345.00 5639         </t>
  </si>
  <si>
    <t xml:space="preserve">345.00 5640         </t>
  </si>
  <si>
    <t xml:space="preserve">345.00 5641         </t>
  </si>
  <si>
    <t xml:space="preserve">345.00 5696         </t>
  </si>
  <si>
    <t xml:space="preserve">345.00 5697         </t>
  </si>
  <si>
    <t xml:space="preserve">346.00 0470         </t>
  </si>
  <si>
    <t xml:space="preserve">346.00 0474         </t>
  </si>
  <si>
    <t xml:space="preserve">346.00 0475         </t>
  </si>
  <si>
    <t xml:space="preserve">346.00 0476         </t>
  </si>
  <si>
    <t xml:space="preserve">346.00 0477         </t>
  </si>
  <si>
    <t xml:space="preserve">346.00 5635         </t>
  </si>
  <si>
    <t xml:space="preserve">346.00 5636         </t>
  </si>
  <si>
    <t xml:space="preserve">346.00 5637         </t>
  </si>
  <si>
    <t xml:space="preserve">346.00 5638         </t>
  </si>
  <si>
    <t xml:space="preserve">346.00 5639         </t>
  </si>
  <si>
    <t xml:space="preserve">346.00 5640         </t>
  </si>
  <si>
    <t xml:space="preserve">346.00 5641         </t>
  </si>
  <si>
    <t xml:space="preserve">346.00 5696         </t>
  </si>
  <si>
    <t xml:space="preserve">346.00 5697         </t>
  </si>
  <si>
    <t xml:space="preserve">   S0</t>
  </si>
  <si>
    <t xml:space="preserve">   O1</t>
  </si>
  <si>
    <t xml:space="preserve">   S2</t>
  </si>
  <si>
    <t>LSMonth</t>
  </si>
  <si>
    <t>LSYear</t>
  </si>
  <si>
    <t>NS</t>
  </si>
  <si>
    <t>Group</t>
  </si>
  <si>
    <t xml:space="preserve">   FA</t>
  </si>
  <si>
    <t>(9)=(2)+(5)</t>
  </si>
  <si>
    <t xml:space="preserve">   S1</t>
  </si>
  <si>
    <t xml:space="preserve">   R5</t>
  </si>
  <si>
    <t>(4)=(2)x(3)</t>
  </si>
  <si>
    <t>STEAM PRODUCTION PLANT (CONT.)</t>
  </si>
  <si>
    <t>(8)=(4)+(7)</t>
  </si>
  <si>
    <t>TRIMBLE COUNTY</t>
  </si>
  <si>
    <t>BROWN GENERATING STATION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</si>
  <si>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</si>
  <si>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</si>
  <si>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</si>
  <si>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</si>
  <si>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</si>
  <si>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TOTAL BROWN GENERATING STATION</t>
  </si>
  <si>
    <t>GHENT GENERATING STATION</t>
  </si>
  <si>
    <t>TOTAL GHENT GENERATING STATION</t>
  </si>
  <si>
    <t>GREEN RIVER GENERATING STATION</t>
  </si>
  <si>
    <t>TOTAL GREEN RIVER GENERATING STATION</t>
  </si>
  <si>
    <t>PINEVILLE GENERATING STATION</t>
  </si>
  <si>
    <t>TOTAL PINEVILLE GENERATING STATION</t>
  </si>
  <si>
    <t>SYSTEM LAB</t>
  </si>
  <si>
    <t>TOTAL SYSTEM LAB</t>
  </si>
  <si>
    <t>TYRONE GENERATING STATION</t>
  </si>
  <si>
    <t>TOTAL TYRONE GENERATING STATION</t>
  </si>
  <si>
    <t>TOTAL TRIMBLE COUNTY</t>
  </si>
  <si>
    <t>RESERVOIRS, DAMS AND WATERWAYS</t>
  </si>
  <si>
    <t>WATER WHEELS, TURBINES AND GENERATORS</t>
  </si>
  <si>
    <t>ROADS, RAILROADS AND BRIDGES</t>
  </si>
  <si>
    <t>TOTAL DIX DAM</t>
  </si>
  <si>
    <t>BROWN CTS</t>
  </si>
  <si>
    <t>FUEL HOLDERS, PRODUCERS AND ACCESSORIES</t>
  </si>
  <si>
    <t>PRIME MOVERS</t>
  </si>
  <si>
    <t>GENERATORS</t>
  </si>
  <si>
    <t>TOTAL BROWN CTS</t>
  </si>
  <si>
    <t>CANE RUN CCS</t>
  </si>
  <si>
    <t>TOTAL CANE RUN CCS</t>
  </si>
  <si>
    <t>HAEFLING CTS</t>
  </si>
  <si>
    <t>TOTAL HAEFLING CTS</t>
  </si>
  <si>
    <t>PADDY'S RUN CTS</t>
  </si>
  <si>
    <t>TOTAL PADDY'S RUN CTS</t>
  </si>
  <si>
    <t>TRIMBLE COUNTY CTS</t>
  </si>
  <si>
    <t>TOTAL TRIMBLE COUNTY CTS</t>
  </si>
  <si>
    <t>TABLE 2.  CALCULATION OF WEIGHTED NET SALVAGE PERCENT FOR GENERATION PLANT AS OF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</si>
</sst>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/>
    <xf numFmtId="167" fontId="22" fillId="0" borderId="0"/>
  </cellStyleXfs>
  <cellXfs count="57"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centerContinuous"/>
    </xf>
    <xf numFmtId="0" fontId="2" fillId="0" borderId="0" xfId="0" applyFont="1" applyFill="1"/>
    <xf numFmtId="166" fontId="2" fillId="0" borderId="0" xfId="0" quotePrefix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0" fontId="3" fillId="0" borderId="0" xfId="1" applyNumberFormat="1" applyFont="1" applyFill="1" applyAlignment="1">
      <alignment horizontal="right"/>
    </xf>
    <xf numFmtId="0" fontId="20" fillId="0" borderId="0" xfId="0" quotePrefix="1" applyNumberFormat="1" applyFont="1" applyFill="1" applyAlignment="1">
      <alignment horizontal="left"/>
    </xf>
    <xf numFmtId="0" fontId="3" fillId="0" borderId="0" xfId="1" applyNumberFormat="1" applyFont="1" applyFill="1"/>
    <xf numFmtId="2" fontId="3" fillId="0" borderId="0" xfId="0" applyNumberFormat="1" applyFont="1" applyFill="1" applyAlignment="1">
      <alignment horizontal="right" indent="1"/>
    </xf>
    <xf numFmtId="37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 indent="1"/>
    </xf>
    <xf numFmtId="37" fontId="3" fillId="0" borderId="0" xfId="0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 applyFill="1"/>
    <xf numFmtId="164" fontId="3" fillId="0" borderId="1" xfId="1" applyNumberFormat="1" applyFont="1" applyFill="1" applyBorder="1" applyAlignment="1">
      <alignment horizontal="right" indent="1"/>
    </xf>
    <xf numFmtId="37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0" fontId="20" fillId="0" borderId="0" xfId="1" applyNumberFormat="1" applyFont="1" applyFill="1" applyAlignment="1">
      <alignment horizontal="left"/>
    </xf>
    <xf numFmtId="164" fontId="20" fillId="0" borderId="0" xfId="1" applyNumberFormat="1" applyFont="1" applyFill="1"/>
    <xf numFmtId="0" fontId="20" fillId="0" borderId="0" xfId="0" applyFont="1" applyFill="1"/>
    <xf numFmtId="37" fontId="20" fillId="0" borderId="0" xfId="0" applyNumberFormat="1" applyFont="1" applyFill="1" applyAlignment="1">
      <alignment horizontal="center"/>
    </xf>
    <xf numFmtId="164" fontId="20" fillId="0" borderId="0" xfId="1" applyNumberFormat="1" applyFont="1" applyFill="1" applyAlignment="1">
      <alignment horizontal="right"/>
    </xf>
    <xf numFmtId="164" fontId="3" fillId="0" borderId="0" xfId="1" applyNumberFormat="1" applyFont="1" applyFill="1"/>
    <xf numFmtId="164" fontId="3" fillId="0" borderId="0" xfId="0" applyNumberFormat="1" applyFont="1" applyFill="1" applyBorder="1"/>
    <xf numFmtId="164" fontId="20" fillId="0" borderId="12" xfId="1" applyNumberFormat="1" applyFont="1" applyFill="1" applyBorder="1"/>
    <xf numFmtId="164" fontId="20" fillId="0" borderId="12" xfId="1" applyNumberFormat="1" applyFont="1" applyFill="1" applyBorder="1" applyAlignment="1">
      <alignment horizontal="right"/>
    </xf>
    <xf numFmtId="0" fontId="2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 indent="1"/>
    </xf>
    <xf numFmtId="37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2" fillId="0" borderId="13" xfId="1" applyNumberFormat="1" applyFont="1" applyFill="1" applyBorder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4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DEPR_LO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"/>
  <sheetViews>
    <sheetView tabSelected="1" zoomScale="90" zoomScaleNormal="90" workbookViewId="0">
      <pane xSplit="3" ySplit="10" topLeftCell="D11" activePane="bottomRight" state="frozen"/>
      <selection activeCell="D1" sqref="D1"/>
      <selection pane="topRight" activeCell="G1" sqref="G1"/>
      <selection pane="bottomLeft" activeCell="D11" sqref="D11"/>
      <selection pane="bottomRight" activeCell="X1" sqref="X1:AH1048576"/>
    </sheetView>
  </sheetViews>
  <sheetFormatPr defaultRowHeight="12.75" x14ac:dyDescent="0.2"/>
  <cols>
    <col min="1" max="1" width="5.42578125" style="3" customWidth="1"/>
    <col min="2" max="2" width="2.7109375" style="3" customWidth="1"/>
    <col min="3" max="3" width="46.7109375" style="3" customWidth="1"/>
    <col min="4" max="4" width="2.85546875" style="3" customWidth="1"/>
    <col min="5" max="5" width="20.140625" style="3" bestFit="1" customWidth="1"/>
    <col min="6" max="6" width="2" style="3" customWidth="1"/>
    <col min="7" max="7" width="12.85546875" style="3" customWidth="1"/>
    <col min="8" max="8" width="2" style="3" customWidth="1"/>
    <col min="9" max="9" width="24.42578125" style="3" customWidth="1"/>
    <col min="10" max="10" width="2.7109375" style="3" customWidth="1"/>
    <col min="11" max="11" width="17" style="3" bestFit="1" customWidth="1"/>
    <col min="12" max="12" width="2.140625" style="3" customWidth="1"/>
    <col min="13" max="13" width="12.140625" style="3" customWidth="1"/>
    <col min="14" max="14" width="2.7109375" style="3" customWidth="1"/>
    <col min="15" max="15" width="17.28515625" style="3" bestFit="1" customWidth="1"/>
    <col min="16" max="16" width="5" style="3" customWidth="1"/>
    <col min="17" max="17" width="18" style="3" bestFit="1" customWidth="1"/>
    <col min="18" max="18" width="5" style="3" customWidth="1"/>
    <col min="19" max="19" width="18.85546875" style="3" bestFit="1" customWidth="1"/>
    <col min="20" max="20" width="4.140625" style="3" customWidth="1"/>
    <col min="21" max="21" width="14.42578125" style="3" customWidth="1"/>
    <col min="22" max="22" width="14.5703125" style="3" bestFit="1" customWidth="1"/>
    <col min="23" max="16384" width="9.140625" style="3"/>
  </cols>
  <sheetData>
    <row r="1" spans="1:2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">
      <c r="A2" s="5" t="s">
        <v>17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x14ac:dyDescent="0.2">
      <c r="A4" s="5" t="s">
        <v>298</v>
      </c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7" spans="1:21" x14ac:dyDescent="0.2">
      <c r="E7" s="6" t="s">
        <v>0</v>
      </c>
      <c r="F7" s="6"/>
      <c r="G7" s="7"/>
      <c r="H7" s="6"/>
      <c r="I7" s="6"/>
      <c r="J7" s="7"/>
      <c r="K7" s="6" t="s">
        <v>5</v>
      </c>
      <c r="L7" s="6"/>
      <c r="M7" s="6"/>
      <c r="N7" s="6"/>
      <c r="O7" s="6"/>
      <c r="Q7" s="8" t="s">
        <v>7</v>
      </c>
      <c r="T7" s="9"/>
      <c r="U7" s="8" t="s">
        <v>9</v>
      </c>
    </row>
    <row r="8" spans="1:21" x14ac:dyDescent="0.2">
      <c r="A8" s="10"/>
      <c r="B8" s="10"/>
      <c r="C8" s="10"/>
      <c r="D8" s="10"/>
      <c r="E8" s="11" t="s">
        <v>2</v>
      </c>
      <c r="F8" s="12"/>
      <c r="G8" s="11" t="s">
        <v>4</v>
      </c>
      <c r="H8" s="12"/>
      <c r="I8" s="11" t="s">
        <v>4</v>
      </c>
      <c r="J8" s="8"/>
      <c r="K8" s="8" t="s">
        <v>2</v>
      </c>
      <c r="L8" s="12"/>
      <c r="M8" s="8" t="s">
        <v>4</v>
      </c>
      <c r="N8" s="8"/>
      <c r="O8" s="8" t="s">
        <v>4</v>
      </c>
      <c r="P8" s="10"/>
      <c r="Q8" s="8" t="s">
        <v>4</v>
      </c>
      <c r="R8" s="10"/>
      <c r="S8" s="8" t="s">
        <v>7</v>
      </c>
      <c r="T8" s="12"/>
      <c r="U8" s="8" t="s">
        <v>4</v>
      </c>
    </row>
    <row r="9" spans="1:21" x14ac:dyDescent="0.2">
      <c r="A9" s="6" t="s">
        <v>1</v>
      </c>
      <c r="B9" s="6"/>
      <c r="C9" s="6"/>
      <c r="D9" s="10"/>
      <c r="E9" s="13" t="s">
        <v>8</v>
      </c>
      <c r="F9" s="8"/>
      <c r="G9" s="13" t="s">
        <v>3</v>
      </c>
      <c r="H9" s="8"/>
      <c r="I9" s="13" t="s">
        <v>8</v>
      </c>
      <c r="J9" s="8"/>
      <c r="K9" s="13" t="s">
        <v>8</v>
      </c>
      <c r="L9" s="8"/>
      <c r="M9" s="13" t="s">
        <v>3</v>
      </c>
      <c r="N9" s="8"/>
      <c r="O9" s="13" t="s">
        <v>8</v>
      </c>
      <c r="P9" s="10"/>
      <c r="Q9" s="13" t="s">
        <v>8</v>
      </c>
      <c r="R9" s="10"/>
      <c r="S9" s="13" t="s">
        <v>2</v>
      </c>
      <c r="T9" s="8"/>
      <c r="U9" s="13" t="s">
        <v>3</v>
      </c>
    </row>
    <row r="10" spans="1:21" x14ac:dyDescent="0.2">
      <c r="A10" s="14" t="s">
        <v>6</v>
      </c>
      <c r="B10" s="14"/>
      <c r="C10" s="5"/>
      <c r="D10" s="15"/>
      <c r="E10" s="16">
        <v>-2</v>
      </c>
      <c r="F10" s="17"/>
      <c r="G10" s="17">
        <v>-3</v>
      </c>
      <c r="H10" s="17"/>
      <c r="I10" s="16" t="s">
        <v>259</v>
      </c>
      <c r="J10" s="16"/>
      <c r="K10" s="16">
        <v>-5</v>
      </c>
      <c r="L10" s="17"/>
      <c r="M10" s="16">
        <v>-6</v>
      </c>
      <c r="N10" s="16"/>
      <c r="O10" s="17" t="s">
        <v>11</v>
      </c>
      <c r="P10" s="17"/>
      <c r="Q10" s="17" t="s">
        <v>261</v>
      </c>
      <c r="R10" s="17"/>
      <c r="S10" s="17" t="s">
        <v>256</v>
      </c>
      <c r="T10" s="17"/>
      <c r="U10" s="17" t="s">
        <v>12</v>
      </c>
    </row>
    <row r="12" spans="1:21" x14ac:dyDescent="0.2">
      <c r="A12" s="18" t="s">
        <v>13</v>
      </c>
      <c r="B12" s="14"/>
      <c r="C12" s="5"/>
      <c r="I12" s="19"/>
    </row>
    <row r="13" spans="1:21" x14ac:dyDescent="0.2">
      <c r="A13" s="18"/>
      <c r="B13" s="14"/>
      <c r="C13" s="5"/>
      <c r="I13" s="19"/>
    </row>
    <row r="14" spans="1:21" x14ac:dyDescent="0.2">
      <c r="A14" s="20"/>
      <c r="B14" s="21" t="s">
        <v>263</v>
      </c>
      <c r="C14" s="22"/>
      <c r="E14" s="23"/>
      <c r="G14" s="24"/>
      <c r="I14" s="24"/>
      <c r="J14" s="24"/>
      <c r="K14" s="23"/>
      <c r="M14" s="24"/>
      <c r="N14" s="24"/>
      <c r="O14" s="24"/>
    </row>
    <row r="15" spans="1:21" x14ac:dyDescent="0.2">
      <c r="A15" s="20">
        <v>311</v>
      </c>
      <c r="B15" s="25"/>
      <c r="C15" s="22" t="s">
        <v>264</v>
      </c>
      <c r="E15" s="26">
        <v>73168775.609999999</v>
      </c>
      <c r="G15" s="24">
        <v>-5</v>
      </c>
      <c r="I15" s="27">
        <f>+E15*G15/100</f>
        <v>-3658438.7805000003</v>
      </c>
      <c r="J15" s="24"/>
      <c r="K15" s="26">
        <v>2037731.330000001</v>
      </c>
      <c r="M15" s="24">
        <v>-30</v>
      </c>
      <c r="N15" s="24"/>
      <c r="O15" s="28">
        <f>-K15*M15/100</f>
        <v>611319.39900000033</v>
      </c>
      <c r="Q15" s="29">
        <f>-E15*G15/100+O15</f>
        <v>4269758.1795000006</v>
      </c>
      <c r="S15" s="30">
        <f>+E15+K15</f>
        <v>75206506.939999998</v>
      </c>
      <c r="U15" s="24">
        <f t="shared" ref="U15:U18" si="0">+U16</f>
        <v>-6</v>
      </c>
    </row>
    <row r="16" spans="1:21" x14ac:dyDescent="0.2">
      <c r="A16" s="20">
        <v>312</v>
      </c>
      <c r="B16" s="25"/>
      <c r="C16" s="22" t="s">
        <v>265</v>
      </c>
      <c r="E16" s="26">
        <v>721019912.32999992</v>
      </c>
      <c r="G16" s="24">
        <v>-5</v>
      </c>
      <c r="I16" s="27">
        <f>+E16*G16/100</f>
        <v>-36050995.616499998</v>
      </c>
      <c r="J16" s="24"/>
      <c r="K16" s="26">
        <v>63259291.300000019</v>
      </c>
      <c r="M16" s="24">
        <v>-25</v>
      </c>
      <c r="N16" s="24"/>
      <c r="O16" s="28">
        <f t="shared" ref="O16:O19" si="1">-K16*M16/100</f>
        <v>15814822.825000005</v>
      </c>
      <c r="Q16" s="29">
        <f>-E16*G16/100+O16</f>
        <v>51865818.441500001</v>
      </c>
      <c r="S16" s="30">
        <f>+E16+K16</f>
        <v>784279203.63</v>
      </c>
      <c r="U16" s="24">
        <f t="shared" si="0"/>
        <v>-6</v>
      </c>
    </row>
    <row r="17" spans="1:23" x14ac:dyDescent="0.2">
      <c r="A17" s="20">
        <v>314</v>
      </c>
      <c r="B17" s="25"/>
      <c r="C17" s="22" t="s">
        <v>266</v>
      </c>
      <c r="E17" s="26">
        <v>59151117.030000001</v>
      </c>
      <c r="G17" s="24">
        <v>-5</v>
      </c>
      <c r="I17" s="27">
        <f>+E17*G17/100</f>
        <v>-2957555.8514999999</v>
      </c>
      <c r="J17" s="24"/>
      <c r="K17" s="26">
        <v>8389399.7699999958</v>
      </c>
      <c r="M17" s="24">
        <v>-10</v>
      </c>
      <c r="N17" s="24"/>
      <c r="O17" s="28">
        <f t="shared" si="1"/>
        <v>838939.97699999961</v>
      </c>
      <c r="Q17" s="29">
        <f>-E17*G17/100+O17</f>
        <v>3796495.8284999994</v>
      </c>
      <c r="S17" s="30">
        <f>+E17+K17</f>
        <v>67540516.799999997</v>
      </c>
      <c r="U17" s="24">
        <f t="shared" si="0"/>
        <v>-6</v>
      </c>
    </row>
    <row r="18" spans="1:23" x14ac:dyDescent="0.2">
      <c r="A18" s="20">
        <v>315</v>
      </c>
      <c r="B18" s="25"/>
      <c r="C18" s="22" t="s">
        <v>267</v>
      </c>
      <c r="E18" s="26">
        <v>43406360.289999999</v>
      </c>
      <c r="G18" s="24">
        <v>-5</v>
      </c>
      <c r="I18" s="27">
        <f>+E18*G18/100</f>
        <v>-2170318.0145</v>
      </c>
      <c r="J18" s="24"/>
      <c r="K18" s="26">
        <v>1495823.91</v>
      </c>
      <c r="M18" s="24">
        <v>-15</v>
      </c>
      <c r="N18" s="24"/>
      <c r="O18" s="28">
        <f t="shared" si="1"/>
        <v>224373.58649999998</v>
      </c>
      <c r="Q18" s="29">
        <f>-E18*G18/100+O18</f>
        <v>2394691.6009999998</v>
      </c>
      <c r="S18" s="30">
        <f>+E18+K18</f>
        <v>44902184.199999996</v>
      </c>
      <c r="U18" s="24">
        <f t="shared" si="0"/>
        <v>-6</v>
      </c>
    </row>
    <row r="19" spans="1:23" x14ac:dyDescent="0.2">
      <c r="A19" s="20">
        <v>316</v>
      </c>
      <c r="B19" s="25"/>
      <c r="C19" s="22" t="s">
        <v>268</v>
      </c>
      <c r="E19" s="31">
        <v>6310938.6199999982</v>
      </c>
      <c r="G19" s="24">
        <v>-5</v>
      </c>
      <c r="I19" s="32">
        <f>+E19*G19/100</f>
        <v>-315546.93099999992</v>
      </c>
      <c r="J19" s="24"/>
      <c r="K19" s="31">
        <v>639169.26000000047</v>
      </c>
      <c r="M19" s="24">
        <v>-5</v>
      </c>
      <c r="N19" s="24"/>
      <c r="O19" s="33">
        <f t="shared" si="1"/>
        <v>31958.463000000025</v>
      </c>
      <c r="Q19" s="34">
        <f>-E19*G19/100+O19</f>
        <v>347505.39399999997</v>
      </c>
      <c r="S19" s="35">
        <f>+E19+K19</f>
        <v>6950107.879999999</v>
      </c>
      <c r="U19" s="24">
        <f>+U20</f>
        <v>-6</v>
      </c>
    </row>
    <row r="20" spans="1:23" x14ac:dyDescent="0.2">
      <c r="A20" s="20"/>
      <c r="B20" s="36" t="s">
        <v>269</v>
      </c>
      <c r="E20" s="37">
        <f>+SUBTOTAL(9,E15:E19)</f>
        <v>903057103.87999988</v>
      </c>
      <c r="F20" s="38"/>
      <c r="G20" s="39"/>
      <c r="H20" s="38"/>
      <c r="I20" s="37">
        <f>+SUBTOTAL(9,I15:I19)</f>
        <v>-45152855.193999998</v>
      </c>
      <c r="J20" s="37"/>
      <c r="K20" s="37">
        <f>+SUBTOTAL(9,K15:K19)</f>
        <v>75821415.570000008</v>
      </c>
      <c r="L20" s="38"/>
      <c r="M20" s="38"/>
      <c r="N20" s="38"/>
      <c r="O20" s="37">
        <f>+SUBTOTAL(9,O15:O19)</f>
        <v>17521414.250500005</v>
      </c>
      <c r="P20" s="38"/>
      <c r="Q20" s="40">
        <f>+SUBTOTAL(9,Q15:Q19)</f>
        <v>62674269.444500007</v>
      </c>
      <c r="R20" s="38"/>
      <c r="S20" s="37">
        <f>+SUBTOTAL(9,S15:S19)</f>
        <v>978878519.44999993</v>
      </c>
      <c r="T20" s="38"/>
      <c r="U20" s="39">
        <f>-ROUND(Q20/S20*100,0)</f>
        <v>-6</v>
      </c>
    </row>
    <row r="21" spans="1:23" x14ac:dyDescent="0.2">
      <c r="A21" s="20"/>
    </row>
    <row r="22" spans="1:23" x14ac:dyDescent="0.2">
      <c r="A22" s="20"/>
      <c r="B22" s="21" t="s">
        <v>270</v>
      </c>
      <c r="C22" s="22"/>
      <c r="E22" s="23"/>
      <c r="G22" s="24"/>
      <c r="I22" s="24"/>
      <c r="J22" s="24"/>
      <c r="K22" s="23"/>
      <c r="M22" s="24"/>
      <c r="N22" s="24"/>
      <c r="O22" s="24"/>
    </row>
    <row r="23" spans="1:23" ht="15" x14ac:dyDescent="0.25">
      <c r="A23" s="20">
        <v>311</v>
      </c>
      <c r="B23" s="25"/>
      <c r="C23" s="22" t="s">
        <v>264</v>
      </c>
      <c r="E23" s="26">
        <v>137535089.65000004</v>
      </c>
      <c r="G23" s="24">
        <v>-5</v>
      </c>
      <c r="I23" s="27">
        <f>+E23*G23/100</f>
        <v>-6876754.4825000027</v>
      </c>
      <c r="J23" s="24"/>
      <c r="K23" s="26">
        <v>7120408.8199999845</v>
      </c>
      <c r="M23" s="24">
        <v>-30</v>
      </c>
      <c r="N23" s="24"/>
      <c r="O23" s="28">
        <f>-K23*M23/100</f>
        <v>2136122.6459999955</v>
      </c>
      <c r="Q23" s="29">
        <f>-E23*G23/100+O23</f>
        <v>9012877.1284999978</v>
      </c>
      <c r="S23" s="30">
        <f>+E23+K23</f>
        <v>144655498.47000003</v>
      </c>
      <c r="U23" s="24">
        <f t="shared" ref="U23:U27" si="2">+U24</f>
        <v>-7</v>
      </c>
      <c r="V23" s="2"/>
      <c r="W23" s="2"/>
    </row>
    <row r="24" spans="1:23" ht="15" x14ac:dyDescent="0.25">
      <c r="A24" s="20">
        <v>312</v>
      </c>
      <c r="B24" s="25"/>
      <c r="C24" s="22" t="s">
        <v>265</v>
      </c>
      <c r="E24" s="26">
        <v>2138231986.9500005</v>
      </c>
      <c r="G24" s="24">
        <v>-5</v>
      </c>
      <c r="I24" s="27">
        <f>+E24*G24/100</f>
        <v>-106911599.34750003</v>
      </c>
      <c r="J24" s="24"/>
      <c r="K24" s="26">
        <v>253402944.20000011</v>
      </c>
      <c r="M24" s="24">
        <v>-25</v>
      </c>
      <c r="N24" s="24"/>
      <c r="O24" s="28">
        <f t="shared" ref="O24:O27" si="3">-K24*M24/100</f>
        <v>63350736.050000027</v>
      </c>
      <c r="Q24" s="29">
        <f>-E24*G24/100+O24</f>
        <v>170262335.39750004</v>
      </c>
      <c r="S24" s="30">
        <f>+E24+K24</f>
        <v>2391634931.1500006</v>
      </c>
      <c r="U24" s="24">
        <f t="shared" si="2"/>
        <v>-7</v>
      </c>
      <c r="V24" s="2"/>
      <c r="W24" s="2"/>
    </row>
    <row r="25" spans="1:23" ht="15" x14ac:dyDescent="0.25">
      <c r="A25" s="20">
        <v>314</v>
      </c>
      <c r="B25" s="25"/>
      <c r="C25" s="22" t="s">
        <v>266</v>
      </c>
      <c r="E25" s="26">
        <v>135959226.90999997</v>
      </c>
      <c r="G25" s="24">
        <v>-5</v>
      </c>
      <c r="I25" s="27">
        <f>+E25*G25/100</f>
        <v>-6797961.345499998</v>
      </c>
      <c r="J25" s="24"/>
      <c r="K25" s="26">
        <v>35640374.989999942</v>
      </c>
      <c r="M25" s="24">
        <v>-10</v>
      </c>
      <c r="N25" s="24"/>
      <c r="O25" s="28">
        <f t="shared" si="3"/>
        <v>3564037.4989999942</v>
      </c>
      <c r="Q25" s="29">
        <f>-E25*G25/100+O25</f>
        <v>10361998.844499992</v>
      </c>
      <c r="S25" s="30">
        <f>+E25+K25</f>
        <v>171599601.89999992</v>
      </c>
      <c r="U25" s="24">
        <f t="shared" si="2"/>
        <v>-7</v>
      </c>
      <c r="V25" s="2"/>
      <c r="W25" s="2"/>
    </row>
    <row r="26" spans="1:23" ht="15" x14ac:dyDescent="0.25">
      <c r="A26" s="20">
        <v>315</v>
      </c>
      <c r="B26" s="25"/>
      <c r="C26" s="22" t="s">
        <v>267</v>
      </c>
      <c r="E26" s="26">
        <v>117419595.41000001</v>
      </c>
      <c r="G26" s="24">
        <v>-5</v>
      </c>
      <c r="I26" s="27">
        <f>+E26*G26/100</f>
        <v>-5870979.7705000006</v>
      </c>
      <c r="J26" s="24"/>
      <c r="K26" s="26">
        <v>9847820.4000000022</v>
      </c>
      <c r="M26" s="24">
        <v>-15</v>
      </c>
      <c r="N26" s="24"/>
      <c r="O26" s="28">
        <f t="shared" si="3"/>
        <v>1477173.0600000003</v>
      </c>
      <c r="Q26" s="29">
        <f>-E26*G26/100+O26</f>
        <v>7348152.8305000011</v>
      </c>
      <c r="S26" s="30">
        <f>+E26+K26</f>
        <v>127267415.81000002</v>
      </c>
      <c r="U26" s="24">
        <f t="shared" si="2"/>
        <v>-7</v>
      </c>
      <c r="V26" s="2"/>
      <c r="W26" s="2"/>
    </row>
    <row r="27" spans="1:23" ht="15" x14ac:dyDescent="0.25">
      <c r="A27" s="20">
        <v>316</v>
      </c>
      <c r="B27" s="25"/>
      <c r="C27" s="22" t="s">
        <v>268</v>
      </c>
      <c r="E27" s="31">
        <v>15020775.570000002</v>
      </c>
      <c r="G27" s="24">
        <v>-5</v>
      </c>
      <c r="I27" s="32">
        <f>+E27*G27/100</f>
        <v>-751038.77850000013</v>
      </c>
      <c r="J27" s="24"/>
      <c r="K27" s="31">
        <v>2179097.5700000022</v>
      </c>
      <c r="M27" s="24">
        <v>-5</v>
      </c>
      <c r="N27" s="24"/>
      <c r="O27" s="33">
        <f t="shared" si="3"/>
        <v>108954.87850000011</v>
      </c>
      <c r="Q27" s="34">
        <f>-E27*G27/100+O27</f>
        <v>859993.65700000024</v>
      </c>
      <c r="S27" s="35">
        <f>+E27+K27</f>
        <v>17199873.140000004</v>
      </c>
      <c r="U27" s="24">
        <f t="shared" si="2"/>
        <v>-7</v>
      </c>
      <c r="V27" s="2"/>
      <c r="W27" s="2"/>
    </row>
    <row r="28" spans="1:23" ht="15" x14ac:dyDescent="0.25">
      <c r="A28" s="20"/>
      <c r="B28" s="36" t="s">
        <v>271</v>
      </c>
      <c r="E28" s="37">
        <f>+SUBTOTAL(9,E23:E27)</f>
        <v>2544166674.4900002</v>
      </c>
      <c r="F28" s="38"/>
      <c r="G28" s="39"/>
      <c r="H28" s="38"/>
      <c r="I28" s="37">
        <f>+SUBTOTAL(9,I23:I27)</f>
        <v>-127208333.72450003</v>
      </c>
      <c r="J28" s="37"/>
      <c r="K28" s="37">
        <f>+SUBTOTAL(9,K23:K27)</f>
        <v>308190645.98000002</v>
      </c>
      <c r="L28" s="38"/>
      <c r="M28" s="38"/>
      <c r="N28" s="38"/>
      <c r="O28" s="37">
        <f>+SUBTOTAL(9,O23:O27)</f>
        <v>70637024.133500025</v>
      </c>
      <c r="P28" s="38"/>
      <c r="Q28" s="40">
        <f>+SUBTOTAL(9,Q23:Q27)</f>
        <v>197845357.85800004</v>
      </c>
      <c r="R28" s="38"/>
      <c r="S28" s="37">
        <f>+SUBTOTAL(9,S23:S27)</f>
        <v>2852357320.4700007</v>
      </c>
      <c r="T28" s="38"/>
      <c r="U28" s="39">
        <f t="shared" ref="U28" si="4">-ROUND(Q28/S28*100,0)</f>
        <v>-7</v>
      </c>
      <c r="V28" s="2"/>
      <c r="W28" s="2"/>
    </row>
    <row r="29" spans="1:23" ht="15" x14ac:dyDescent="0.25">
      <c r="A29" s="20"/>
      <c r="B29" s="36"/>
      <c r="E29" s="41"/>
      <c r="G29" s="24"/>
      <c r="I29" s="41"/>
      <c r="J29" s="41"/>
      <c r="K29" s="41"/>
      <c r="O29" s="41"/>
      <c r="Q29" s="29"/>
      <c r="S29" s="41"/>
      <c r="V29" s="2"/>
      <c r="W29" s="2"/>
    </row>
    <row r="30" spans="1:23" s="9" customFormat="1" x14ac:dyDescent="0.2">
      <c r="A30" s="20"/>
      <c r="B30" s="21" t="s">
        <v>272</v>
      </c>
      <c r="C30" s="22"/>
      <c r="D30" s="3"/>
      <c r="E30" s="23"/>
      <c r="F30" s="3"/>
      <c r="G30" s="24"/>
      <c r="H30" s="3"/>
      <c r="I30" s="24"/>
      <c r="J30" s="24"/>
      <c r="K30" s="23"/>
      <c r="L30" s="3"/>
      <c r="M30" s="24"/>
      <c r="N30" s="24"/>
      <c r="O30" s="24"/>
      <c r="P30" s="3"/>
      <c r="Q30" s="3"/>
      <c r="R30" s="3"/>
      <c r="S30" s="3"/>
      <c r="T30" s="3"/>
      <c r="U30" s="3"/>
    </row>
    <row r="31" spans="1:23" s="9" customFormat="1" x14ac:dyDescent="0.2">
      <c r="A31" s="20">
        <v>311</v>
      </c>
      <c r="B31" s="25"/>
      <c r="C31" s="22" t="s">
        <v>264</v>
      </c>
      <c r="D31" s="3"/>
      <c r="E31" s="26">
        <v>8667845.3300000001</v>
      </c>
      <c r="F31" s="3"/>
      <c r="G31" s="24">
        <v>-10</v>
      </c>
      <c r="H31" s="3"/>
      <c r="I31" s="27">
        <f>+E31*G31/100</f>
        <v>-866784.53299999994</v>
      </c>
      <c r="J31" s="24"/>
      <c r="K31" s="26">
        <v>0</v>
      </c>
      <c r="L31" s="3"/>
      <c r="M31" s="24">
        <v>-30</v>
      </c>
      <c r="N31" s="24"/>
      <c r="O31" s="28">
        <f>-K31*M31/100</f>
        <v>0</v>
      </c>
      <c r="P31" s="3"/>
      <c r="Q31" s="29">
        <f>-E31*G31/100+O31</f>
        <v>866784.53299999994</v>
      </c>
      <c r="R31" s="3"/>
      <c r="S31" s="30">
        <f>+E31+K31</f>
        <v>8667845.3300000001</v>
      </c>
      <c r="T31" s="3"/>
      <c r="U31" s="24">
        <f t="shared" ref="U31:U35" si="5">+U32</f>
        <v>-10</v>
      </c>
    </row>
    <row r="32" spans="1:23" s="9" customFormat="1" x14ac:dyDescent="0.2">
      <c r="A32" s="20">
        <v>312</v>
      </c>
      <c r="B32" s="25"/>
      <c r="C32" s="22" t="s">
        <v>265</v>
      </c>
      <c r="D32" s="3"/>
      <c r="E32" s="26">
        <v>2624701.17</v>
      </c>
      <c r="F32" s="3"/>
      <c r="G32" s="24">
        <v>-10</v>
      </c>
      <c r="H32" s="3"/>
      <c r="I32" s="27">
        <f>+E32*G32/100</f>
        <v>-262470.11699999997</v>
      </c>
      <c r="J32" s="24"/>
      <c r="K32" s="26">
        <v>0</v>
      </c>
      <c r="L32" s="3"/>
      <c r="M32" s="24">
        <v>-25</v>
      </c>
      <c r="N32" s="24"/>
      <c r="O32" s="28">
        <f t="shared" ref="O32:O35" si="6">-K32*M32/100</f>
        <v>0</v>
      </c>
      <c r="P32" s="3"/>
      <c r="Q32" s="29">
        <f>-E32*G32/100+O32</f>
        <v>262470.11699999997</v>
      </c>
      <c r="R32" s="3"/>
      <c r="S32" s="30">
        <f>+E32+K32</f>
        <v>2624701.17</v>
      </c>
      <c r="T32" s="3"/>
      <c r="U32" s="24">
        <f t="shared" si="5"/>
        <v>-10</v>
      </c>
    </row>
    <row r="33" spans="1:21" s="9" customFormat="1" x14ac:dyDescent="0.2">
      <c r="A33" s="20">
        <v>314</v>
      </c>
      <c r="B33" s="25"/>
      <c r="C33" s="22" t="s">
        <v>266</v>
      </c>
      <c r="D33" s="3"/>
      <c r="E33" s="26">
        <v>0</v>
      </c>
      <c r="F33" s="3"/>
      <c r="G33" s="24">
        <v>-10</v>
      </c>
      <c r="H33" s="3"/>
      <c r="I33" s="27">
        <f>+E33*G33/100</f>
        <v>0</v>
      </c>
      <c r="J33" s="24"/>
      <c r="K33" s="26">
        <v>0</v>
      </c>
      <c r="L33" s="3"/>
      <c r="M33" s="24">
        <v>-10</v>
      </c>
      <c r="N33" s="24"/>
      <c r="O33" s="28">
        <f t="shared" si="6"/>
        <v>0</v>
      </c>
      <c r="P33" s="3"/>
      <c r="Q33" s="29">
        <f>-E33*G33/100+O33</f>
        <v>0</v>
      </c>
      <c r="R33" s="3"/>
      <c r="S33" s="30">
        <f>+E33+K33</f>
        <v>0</v>
      </c>
      <c r="T33" s="3"/>
      <c r="U33" s="24">
        <f t="shared" si="5"/>
        <v>-10</v>
      </c>
    </row>
    <row r="34" spans="1:21" s="9" customFormat="1" x14ac:dyDescent="0.2">
      <c r="A34" s="20">
        <v>315</v>
      </c>
      <c r="B34" s="25"/>
      <c r="C34" s="22" t="s">
        <v>267</v>
      </c>
      <c r="D34" s="3"/>
      <c r="E34" s="26">
        <v>646149.69999999995</v>
      </c>
      <c r="F34" s="3"/>
      <c r="G34" s="24">
        <v>-10</v>
      </c>
      <c r="H34" s="3"/>
      <c r="I34" s="27">
        <f>+E34*G34/100</f>
        <v>-64614.97</v>
      </c>
      <c r="J34" s="24"/>
      <c r="K34" s="26">
        <v>0</v>
      </c>
      <c r="L34" s="3"/>
      <c r="M34" s="24">
        <v>-15</v>
      </c>
      <c r="N34" s="24"/>
      <c r="O34" s="28">
        <f t="shared" si="6"/>
        <v>0</v>
      </c>
      <c r="P34" s="3"/>
      <c r="Q34" s="29">
        <f>-E34*G34/100+O34</f>
        <v>64614.97</v>
      </c>
      <c r="R34" s="3"/>
      <c r="S34" s="30">
        <f>+E34+K34</f>
        <v>646149.69999999995</v>
      </c>
      <c r="T34" s="3"/>
      <c r="U34" s="24">
        <f t="shared" si="5"/>
        <v>-10</v>
      </c>
    </row>
    <row r="35" spans="1:21" s="9" customFormat="1" x14ac:dyDescent="0.2">
      <c r="A35" s="20">
        <v>316</v>
      </c>
      <c r="B35" s="25"/>
      <c r="C35" s="22" t="s">
        <v>268</v>
      </c>
      <c r="D35" s="3"/>
      <c r="E35" s="31">
        <v>425880.77</v>
      </c>
      <c r="F35" s="3"/>
      <c r="G35" s="24">
        <v>-10</v>
      </c>
      <c r="H35" s="3"/>
      <c r="I35" s="32">
        <f>+E35*G35/100</f>
        <v>-42588.077000000005</v>
      </c>
      <c r="J35" s="24"/>
      <c r="K35" s="31">
        <v>0</v>
      </c>
      <c r="L35" s="3"/>
      <c r="M35" s="24">
        <v>-5</v>
      </c>
      <c r="N35" s="24"/>
      <c r="O35" s="33">
        <f t="shared" si="6"/>
        <v>0</v>
      </c>
      <c r="P35" s="3"/>
      <c r="Q35" s="34">
        <f>-E35*G35/100+O35</f>
        <v>42588.077000000005</v>
      </c>
      <c r="R35" s="3"/>
      <c r="S35" s="35">
        <f>+E35+K35</f>
        <v>425880.77</v>
      </c>
      <c r="T35" s="3"/>
      <c r="U35" s="24">
        <f t="shared" si="5"/>
        <v>-10</v>
      </c>
    </row>
    <row r="36" spans="1:21" s="9" customFormat="1" x14ac:dyDescent="0.2">
      <c r="A36" s="20"/>
      <c r="B36" s="36" t="s">
        <v>273</v>
      </c>
      <c r="C36" s="3"/>
      <c r="D36" s="3"/>
      <c r="E36" s="37">
        <f>+SUBTOTAL(9,E31:E35)</f>
        <v>12364576.969999999</v>
      </c>
      <c r="F36" s="38"/>
      <c r="G36" s="39"/>
      <c r="H36" s="38"/>
      <c r="I36" s="37">
        <f>+SUBTOTAL(9,I31:I35)</f>
        <v>-1236457.6969999999</v>
      </c>
      <c r="J36" s="37"/>
      <c r="K36" s="37">
        <f>+SUBTOTAL(9,K31:K35)</f>
        <v>0</v>
      </c>
      <c r="L36" s="38"/>
      <c r="M36" s="38"/>
      <c r="N36" s="38"/>
      <c r="O36" s="37">
        <f>+SUBTOTAL(9,O31:O35)</f>
        <v>0</v>
      </c>
      <c r="P36" s="38"/>
      <c r="Q36" s="40">
        <f>+SUBTOTAL(9,Q31:Q35)</f>
        <v>1236457.6969999999</v>
      </c>
      <c r="R36" s="38"/>
      <c r="S36" s="37">
        <f>+SUBTOTAL(9,S31:S35)</f>
        <v>12364576.969999999</v>
      </c>
      <c r="T36" s="38"/>
      <c r="U36" s="39">
        <f t="shared" ref="U36" si="7">-ROUND(Q36/S36*100,0)</f>
        <v>-10</v>
      </c>
    </row>
    <row r="37" spans="1:21" s="9" customFormat="1" x14ac:dyDescent="0.2">
      <c r="A37" s="20"/>
      <c r="B37" s="36"/>
      <c r="C37" s="3"/>
      <c r="D37" s="3"/>
      <c r="E37" s="37"/>
      <c r="F37" s="38"/>
      <c r="G37" s="39"/>
      <c r="H37" s="38"/>
      <c r="I37" s="37"/>
      <c r="J37" s="37"/>
      <c r="K37" s="37"/>
      <c r="L37" s="38"/>
      <c r="M37" s="38"/>
      <c r="N37" s="38"/>
      <c r="O37" s="37"/>
      <c r="P37" s="38"/>
      <c r="Q37" s="40"/>
      <c r="R37" s="38"/>
      <c r="S37" s="37"/>
      <c r="T37" s="38"/>
      <c r="U37" s="39"/>
    </row>
    <row r="38" spans="1:21" s="9" customFormat="1" x14ac:dyDescent="0.2">
      <c r="A38" s="20"/>
      <c r="B38" s="21" t="s">
        <v>274</v>
      </c>
      <c r="C38" s="22"/>
      <c r="D38" s="3"/>
      <c r="E38" s="23"/>
      <c r="F38" s="3"/>
      <c r="G38" s="24"/>
      <c r="H38" s="3"/>
      <c r="I38" s="24"/>
      <c r="J38" s="24"/>
      <c r="K38" s="23"/>
      <c r="L38" s="3"/>
      <c r="M38" s="24"/>
      <c r="N38" s="24"/>
      <c r="O38" s="24"/>
      <c r="P38" s="3"/>
      <c r="Q38" s="3"/>
      <c r="R38" s="3"/>
      <c r="S38" s="3"/>
      <c r="T38" s="3"/>
      <c r="U38" s="3"/>
    </row>
    <row r="39" spans="1:21" s="9" customFormat="1" x14ac:dyDescent="0.2">
      <c r="A39" s="20">
        <v>311</v>
      </c>
      <c r="B39" s="25"/>
      <c r="C39" s="22" t="s">
        <v>264</v>
      </c>
      <c r="D39" s="3"/>
      <c r="E39" s="26">
        <v>37239.96</v>
      </c>
      <c r="F39" s="3"/>
      <c r="G39" s="24">
        <v>-10</v>
      </c>
      <c r="H39" s="3"/>
      <c r="I39" s="27">
        <f>+E39*G39/100</f>
        <v>-3723.9959999999996</v>
      </c>
      <c r="J39" s="24"/>
      <c r="K39" s="26">
        <v>0</v>
      </c>
      <c r="L39" s="3"/>
      <c r="M39" s="24">
        <v>-30</v>
      </c>
      <c r="N39" s="24"/>
      <c r="O39" s="28">
        <f>-K39*M39/100</f>
        <v>0</v>
      </c>
      <c r="P39" s="3"/>
      <c r="Q39" s="29">
        <f>-E39*G39/100+O39</f>
        <v>3723.9959999999996</v>
      </c>
      <c r="R39" s="3"/>
      <c r="S39" s="30">
        <f>+E39+K39</f>
        <v>37239.96</v>
      </c>
      <c r="T39" s="3"/>
      <c r="U39" s="24">
        <f t="shared" ref="U39:U43" si="8">+U40</f>
        <v>-10</v>
      </c>
    </row>
    <row r="40" spans="1:21" s="9" customFormat="1" x14ac:dyDescent="0.2">
      <c r="A40" s="20">
        <v>312</v>
      </c>
      <c r="B40" s="25"/>
      <c r="C40" s="22" t="s">
        <v>265</v>
      </c>
      <c r="D40" s="3"/>
      <c r="E40" s="26">
        <v>236468.42</v>
      </c>
      <c r="F40" s="3"/>
      <c r="G40" s="24">
        <v>-10</v>
      </c>
      <c r="H40" s="3"/>
      <c r="I40" s="27">
        <f>+E40*G40/100</f>
        <v>-23646.842000000001</v>
      </c>
      <c r="J40" s="24"/>
      <c r="K40" s="26">
        <v>0</v>
      </c>
      <c r="L40" s="3"/>
      <c r="M40" s="24">
        <v>-25</v>
      </c>
      <c r="N40" s="24"/>
      <c r="O40" s="28">
        <f t="shared" ref="O40:O43" si="9">-K40*M40/100</f>
        <v>0</v>
      </c>
      <c r="P40" s="3"/>
      <c r="Q40" s="29">
        <f>-E40*G40/100+O40</f>
        <v>23646.842000000001</v>
      </c>
      <c r="R40" s="3"/>
      <c r="S40" s="30">
        <f>+E40+K40</f>
        <v>236468.42</v>
      </c>
      <c r="T40" s="3"/>
      <c r="U40" s="24">
        <f t="shared" si="8"/>
        <v>-10</v>
      </c>
    </row>
    <row r="41" spans="1:21" s="9" customFormat="1" x14ac:dyDescent="0.2">
      <c r="A41" s="20">
        <v>314</v>
      </c>
      <c r="B41" s="25"/>
      <c r="C41" s="22" t="s">
        <v>266</v>
      </c>
      <c r="D41" s="3"/>
      <c r="E41" s="26">
        <v>0</v>
      </c>
      <c r="F41" s="3"/>
      <c r="G41" s="24">
        <v>-10</v>
      </c>
      <c r="H41" s="3"/>
      <c r="I41" s="27">
        <f>+E41*G41/100</f>
        <v>0</v>
      </c>
      <c r="J41" s="24"/>
      <c r="K41" s="26">
        <v>0</v>
      </c>
      <c r="L41" s="3"/>
      <c r="M41" s="24">
        <v>-10</v>
      </c>
      <c r="N41" s="24"/>
      <c r="O41" s="28">
        <f t="shared" si="9"/>
        <v>0</v>
      </c>
      <c r="P41" s="3"/>
      <c r="Q41" s="29">
        <f>-E41*G41/100+O41</f>
        <v>0</v>
      </c>
      <c r="R41" s="3"/>
      <c r="S41" s="30">
        <f>+E41+K41</f>
        <v>0</v>
      </c>
      <c r="T41" s="3"/>
      <c r="U41" s="24">
        <f t="shared" si="8"/>
        <v>-10</v>
      </c>
    </row>
    <row r="42" spans="1:21" s="9" customFormat="1" x14ac:dyDescent="0.2">
      <c r="A42" s="20">
        <v>315</v>
      </c>
      <c r="B42" s="25"/>
      <c r="C42" s="22" t="s">
        <v>267</v>
      </c>
      <c r="D42" s="3"/>
      <c r="E42" s="26">
        <v>0</v>
      </c>
      <c r="F42" s="3"/>
      <c r="G42" s="24">
        <v>-10</v>
      </c>
      <c r="H42" s="3"/>
      <c r="I42" s="27">
        <f>+E42*G42/100</f>
        <v>0</v>
      </c>
      <c r="J42" s="24"/>
      <c r="K42" s="26">
        <v>0</v>
      </c>
      <c r="L42" s="3"/>
      <c r="M42" s="24">
        <v>-15</v>
      </c>
      <c r="N42" s="24"/>
      <c r="O42" s="28">
        <f t="shared" si="9"/>
        <v>0</v>
      </c>
      <c r="P42" s="3"/>
      <c r="Q42" s="29">
        <f>-E42*G42/100+O42</f>
        <v>0</v>
      </c>
      <c r="R42" s="3"/>
      <c r="S42" s="30">
        <f>+E42+K42</f>
        <v>0</v>
      </c>
      <c r="T42" s="3"/>
      <c r="U42" s="24">
        <f t="shared" si="8"/>
        <v>-10</v>
      </c>
    </row>
    <row r="43" spans="1:21" s="9" customFormat="1" x14ac:dyDescent="0.2">
      <c r="A43" s="20">
        <v>316</v>
      </c>
      <c r="B43" s="25"/>
      <c r="C43" s="22" t="s">
        <v>268</v>
      </c>
      <c r="D43" s="3"/>
      <c r="E43" s="31">
        <v>0</v>
      </c>
      <c r="F43" s="3"/>
      <c r="G43" s="24">
        <v>-10</v>
      </c>
      <c r="H43" s="3"/>
      <c r="I43" s="32">
        <f>+E43*G43/100</f>
        <v>0</v>
      </c>
      <c r="J43" s="24"/>
      <c r="K43" s="31">
        <v>0</v>
      </c>
      <c r="L43" s="3"/>
      <c r="M43" s="24">
        <v>-5</v>
      </c>
      <c r="N43" s="24"/>
      <c r="O43" s="33">
        <f t="shared" si="9"/>
        <v>0</v>
      </c>
      <c r="P43" s="3"/>
      <c r="Q43" s="34">
        <f>-E43*G43/100+O43</f>
        <v>0</v>
      </c>
      <c r="R43" s="3"/>
      <c r="S43" s="35">
        <f>+E43+K43</f>
        <v>0</v>
      </c>
      <c r="T43" s="3"/>
      <c r="U43" s="24">
        <f t="shared" si="8"/>
        <v>-10</v>
      </c>
    </row>
    <row r="44" spans="1:21" s="9" customFormat="1" x14ac:dyDescent="0.2">
      <c r="A44" s="20"/>
      <c r="B44" s="36" t="s">
        <v>275</v>
      </c>
      <c r="C44" s="3"/>
      <c r="D44" s="3"/>
      <c r="E44" s="37">
        <f>+SUBTOTAL(9,E39:E43)</f>
        <v>273708.38</v>
      </c>
      <c r="F44" s="38"/>
      <c r="G44" s="39"/>
      <c r="H44" s="38"/>
      <c r="I44" s="37">
        <f>+SUBTOTAL(9,I39:I43)</f>
        <v>-27370.838</v>
      </c>
      <c r="J44" s="37"/>
      <c r="K44" s="37">
        <f>+SUBTOTAL(9,K39:K43)</f>
        <v>0</v>
      </c>
      <c r="L44" s="38"/>
      <c r="M44" s="38"/>
      <c r="N44" s="38"/>
      <c r="O44" s="37">
        <f>+SUBTOTAL(9,O39:O43)</f>
        <v>0</v>
      </c>
      <c r="P44" s="38"/>
      <c r="Q44" s="40">
        <f>+SUBTOTAL(9,Q39:Q43)</f>
        <v>27370.838</v>
      </c>
      <c r="R44" s="38"/>
      <c r="S44" s="37">
        <f>+SUBTOTAL(9,S39:S43)</f>
        <v>273708.38</v>
      </c>
      <c r="T44" s="38"/>
      <c r="U44" s="39">
        <f t="shared" ref="U44" si="10">-ROUND(Q44/S44*100,0)</f>
        <v>-10</v>
      </c>
    </row>
    <row r="45" spans="1:21" s="9" customFormat="1" x14ac:dyDescent="0.2">
      <c r="A45" s="20"/>
      <c r="B45" s="36"/>
      <c r="C45" s="3"/>
      <c r="D45" s="3"/>
      <c r="E45" s="37"/>
      <c r="F45" s="38"/>
      <c r="G45" s="39"/>
      <c r="H45" s="38"/>
      <c r="I45" s="37"/>
      <c r="J45" s="37"/>
      <c r="K45" s="37"/>
      <c r="L45" s="38"/>
      <c r="M45" s="38"/>
      <c r="N45" s="38"/>
      <c r="O45" s="37"/>
      <c r="P45" s="38"/>
      <c r="Q45" s="40"/>
      <c r="R45" s="38"/>
      <c r="S45" s="37"/>
      <c r="T45" s="38"/>
      <c r="U45" s="39"/>
    </row>
    <row r="46" spans="1:21" s="9" customFormat="1" x14ac:dyDescent="0.2">
      <c r="A46" s="20"/>
      <c r="B46" s="21" t="s">
        <v>276</v>
      </c>
      <c r="C46" s="22"/>
      <c r="D46" s="3"/>
      <c r="E46" s="23"/>
      <c r="F46" s="3"/>
      <c r="G46" s="24"/>
      <c r="H46" s="3"/>
      <c r="I46" s="24"/>
      <c r="J46" s="24"/>
      <c r="K46" s="23"/>
      <c r="L46" s="3"/>
      <c r="M46" s="24"/>
      <c r="N46" s="24"/>
      <c r="O46" s="24"/>
      <c r="P46" s="3"/>
      <c r="Q46" s="3"/>
      <c r="R46" s="3"/>
      <c r="S46" s="3"/>
      <c r="T46" s="3"/>
      <c r="U46" s="3"/>
    </row>
    <row r="47" spans="1:21" s="9" customFormat="1" x14ac:dyDescent="0.2">
      <c r="A47" s="20">
        <v>311</v>
      </c>
      <c r="B47" s="25"/>
      <c r="C47" s="22" t="s">
        <v>264</v>
      </c>
      <c r="D47" s="3"/>
      <c r="E47" s="26">
        <v>1047780.9800000001</v>
      </c>
      <c r="F47" s="3"/>
      <c r="G47" s="24">
        <v>0</v>
      </c>
      <c r="H47" s="3"/>
      <c r="I47" s="27">
        <f>+E47*G47/100</f>
        <v>0</v>
      </c>
      <c r="J47" s="24"/>
      <c r="K47" s="26">
        <v>55175.409999999974</v>
      </c>
      <c r="L47" s="3"/>
      <c r="M47" s="24">
        <v>-30</v>
      </c>
      <c r="N47" s="24"/>
      <c r="O47" s="28">
        <f>-K47*M47/100</f>
        <v>16552.622999999992</v>
      </c>
      <c r="P47" s="3"/>
      <c r="Q47" s="29">
        <f>-E47*G47/100+O47</f>
        <v>16552.622999999992</v>
      </c>
      <c r="R47" s="3"/>
      <c r="S47" s="30">
        <f>+E47+K47</f>
        <v>1102956.3900000001</v>
      </c>
      <c r="T47" s="3"/>
      <c r="U47" s="24">
        <f t="shared" ref="U47:U51" si="11">+U48</f>
        <v>-1</v>
      </c>
    </row>
    <row r="48" spans="1:21" s="9" customFormat="1" x14ac:dyDescent="0.2">
      <c r="A48" s="20">
        <v>312</v>
      </c>
      <c r="B48" s="25"/>
      <c r="C48" s="22" t="s">
        <v>265</v>
      </c>
      <c r="D48" s="3"/>
      <c r="E48" s="26">
        <v>0</v>
      </c>
      <c r="F48" s="3"/>
      <c r="G48" s="24">
        <v>0</v>
      </c>
      <c r="H48" s="3"/>
      <c r="I48" s="27">
        <f>+E48*G48/100</f>
        <v>0</v>
      </c>
      <c r="J48" s="24"/>
      <c r="K48" s="26">
        <v>0</v>
      </c>
      <c r="L48" s="3"/>
      <c r="M48" s="24">
        <v>-25</v>
      </c>
      <c r="N48" s="24"/>
      <c r="O48" s="28">
        <f t="shared" ref="O48:O51" si="12">-K48*M48/100</f>
        <v>0</v>
      </c>
      <c r="P48" s="3"/>
      <c r="Q48" s="29">
        <f>-E48*G48/100+O48</f>
        <v>0</v>
      </c>
      <c r="R48" s="3"/>
      <c r="S48" s="30">
        <f>+E48+K48</f>
        <v>0</v>
      </c>
      <c r="T48" s="3"/>
      <c r="U48" s="24">
        <f t="shared" si="11"/>
        <v>-1</v>
      </c>
    </row>
    <row r="49" spans="1:23" s="9" customFormat="1" x14ac:dyDescent="0.2">
      <c r="A49" s="20">
        <v>314</v>
      </c>
      <c r="B49" s="25"/>
      <c r="C49" s="22" t="s">
        <v>266</v>
      </c>
      <c r="D49" s="3"/>
      <c r="E49" s="26">
        <v>0</v>
      </c>
      <c r="F49" s="3"/>
      <c r="G49" s="24">
        <v>0</v>
      </c>
      <c r="H49" s="3"/>
      <c r="I49" s="27">
        <f>+E49*G49/100</f>
        <v>0</v>
      </c>
      <c r="J49" s="24"/>
      <c r="K49" s="26">
        <v>0</v>
      </c>
      <c r="L49" s="3"/>
      <c r="M49" s="24">
        <v>-10</v>
      </c>
      <c r="N49" s="24"/>
      <c r="O49" s="28">
        <f t="shared" si="12"/>
        <v>0</v>
      </c>
      <c r="P49" s="3"/>
      <c r="Q49" s="29">
        <f>-E49*G49/100+O49</f>
        <v>0</v>
      </c>
      <c r="R49" s="3"/>
      <c r="S49" s="30">
        <f>+E49+K49</f>
        <v>0</v>
      </c>
      <c r="T49" s="3"/>
      <c r="U49" s="24">
        <f t="shared" si="11"/>
        <v>-1</v>
      </c>
    </row>
    <row r="50" spans="1:23" s="9" customFormat="1" x14ac:dyDescent="0.2">
      <c r="A50" s="20">
        <v>315</v>
      </c>
      <c r="B50" s="25"/>
      <c r="C50" s="22" t="s">
        <v>267</v>
      </c>
      <c r="D50" s="3"/>
      <c r="E50" s="26">
        <v>0</v>
      </c>
      <c r="F50" s="3"/>
      <c r="G50" s="24">
        <v>0</v>
      </c>
      <c r="H50" s="3"/>
      <c r="I50" s="27">
        <f>+E50*G50/100</f>
        <v>0</v>
      </c>
      <c r="J50" s="24"/>
      <c r="K50" s="26">
        <v>0</v>
      </c>
      <c r="L50" s="3"/>
      <c r="M50" s="24">
        <v>-15</v>
      </c>
      <c r="N50" s="24"/>
      <c r="O50" s="28">
        <f t="shared" si="12"/>
        <v>0</v>
      </c>
      <c r="P50" s="3"/>
      <c r="Q50" s="29">
        <f>-E50*G50/100+O50</f>
        <v>0</v>
      </c>
      <c r="R50" s="3"/>
      <c r="S50" s="30">
        <f>+E50+K50</f>
        <v>0</v>
      </c>
      <c r="T50" s="3"/>
      <c r="U50" s="24">
        <f t="shared" si="11"/>
        <v>-1</v>
      </c>
    </row>
    <row r="51" spans="1:23" s="9" customFormat="1" x14ac:dyDescent="0.2">
      <c r="A51" s="20">
        <v>316</v>
      </c>
      <c r="B51" s="25"/>
      <c r="C51" s="22" t="s">
        <v>268</v>
      </c>
      <c r="D51" s="3"/>
      <c r="E51" s="31">
        <v>2934145.0900000008</v>
      </c>
      <c r="F51" s="3"/>
      <c r="G51" s="24">
        <v>0</v>
      </c>
      <c r="H51" s="3"/>
      <c r="I51" s="32">
        <f>+E51*G51/100</f>
        <v>0</v>
      </c>
      <c r="J51" s="24"/>
      <c r="K51" s="31">
        <v>299969.19999999984</v>
      </c>
      <c r="L51" s="3"/>
      <c r="M51" s="24">
        <v>-5</v>
      </c>
      <c r="N51" s="24"/>
      <c r="O51" s="33">
        <f t="shared" si="12"/>
        <v>14998.45999999999</v>
      </c>
      <c r="P51" s="3"/>
      <c r="Q51" s="34">
        <f>-E51*G51/100+O51</f>
        <v>14998.45999999999</v>
      </c>
      <c r="R51" s="3"/>
      <c r="S51" s="35">
        <f>+E51+K51</f>
        <v>3234114.2900000005</v>
      </c>
      <c r="T51" s="3"/>
      <c r="U51" s="24">
        <f t="shared" si="11"/>
        <v>-1</v>
      </c>
    </row>
    <row r="52" spans="1:23" s="9" customFormat="1" x14ac:dyDescent="0.2">
      <c r="A52" s="20"/>
      <c r="B52" s="36" t="s">
        <v>277</v>
      </c>
      <c r="C52" s="3"/>
      <c r="D52" s="3"/>
      <c r="E52" s="37">
        <f>+SUBTOTAL(9,E47:E51)</f>
        <v>3981926.0700000008</v>
      </c>
      <c r="F52" s="38"/>
      <c r="G52" s="39"/>
      <c r="H52" s="38"/>
      <c r="I52" s="37">
        <f>+SUBTOTAL(9,I47:I51)</f>
        <v>0</v>
      </c>
      <c r="J52" s="37"/>
      <c r="K52" s="37">
        <f>+SUBTOTAL(9,K47:K51)</f>
        <v>355144.60999999981</v>
      </c>
      <c r="L52" s="38"/>
      <c r="M52" s="38"/>
      <c r="N52" s="38"/>
      <c r="O52" s="37">
        <f>+SUBTOTAL(9,O47:O51)</f>
        <v>31551.082999999984</v>
      </c>
      <c r="P52" s="38"/>
      <c r="Q52" s="40">
        <f>+SUBTOTAL(9,Q47:Q51)</f>
        <v>31551.082999999984</v>
      </c>
      <c r="R52" s="38"/>
      <c r="S52" s="37">
        <f>+SUBTOTAL(9,S47:S51)</f>
        <v>4337070.6800000006</v>
      </c>
      <c r="T52" s="38"/>
      <c r="U52" s="39">
        <f t="shared" ref="U52" si="13">-ROUND(Q52/S52*100,0)</f>
        <v>-1</v>
      </c>
    </row>
    <row r="53" spans="1:23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x14ac:dyDescent="0.25">
      <c r="A54" s="18" t="s">
        <v>260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x14ac:dyDescent="0.25">
      <c r="A56" s="20"/>
      <c r="B56" s="21" t="s">
        <v>278</v>
      </c>
      <c r="C56" s="22"/>
      <c r="E56" s="23"/>
      <c r="G56" s="24"/>
      <c r="I56" s="24"/>
      <c r="J56" s="24"/>
      <c r="K56" s="23"/>
      <c r="M56" s="24"/>
      <c r="N56" s="24"/>
      <c r="O56" s="24"/>
      <c r="V56" s="2"/>
      <c r="W56" s="2"/>
    </row>
    <row r="57" spans="1:23" ht="15" x14ac:dyDescent="0.25">
      <c r="A57" s="20">
        <v>311</v>
      </c>
      <c r="B57" s="25"/>
      <c r="C57" s="22" t="s">
        <v>264</v>
      </c>
      <c r="E57" s="26">
        <v>2276358</v>
      </c>
      <c r="G57" s="24">
        <v>-10</v>
      </c>
      <c r="I57" s="27">
        <f>+E57*G57/100</f>
        <v>-227635.8</v>
      </c>
      <c r="J57" s="24"/>
      <c r="K57" s="26">
        <v>0</v>
      </c>
      <c r="M57" s="24">
        <v>-30</v>
      </c>
      <c r="N57" s="24"/>
      <c r="O57" s="28">
        <f>-K57*M57/100</f>
        <v>0</v>
      </c>
      <c r="Q57" s="29">
        <f>-E57*G57/100+O57</f>
        <v>227635.8</v>
      </c>
      <c r="S57" s="30">
        <f>+E57+K57</f>
        <v>2276358</v>
      </c>
      <c r="U57" s="24">
        <f t="shared" ref="U57:U61" si="14">+U58</f>
        <v>-10</v>
      </c>
      <c r="V57" s="2"/>
      <c r="W57" s="2"/>
    </row>
    <row r="58" spans="1:23" ht="15" x14ac:dyDescent="0.25">
      <c r="A58" s="20">
        <v>312</v>
      </c>
      <c r="B58" s="25"/>
      <c r="C58" s="22" t="s">
        <v>265</v>
      </c>
      <c r="E58" s="26">
        <v>702555.64</v>
      </c>
      <c r="G58" s="24">
        <v>-10</v>
      </c>
      <c r="I58" s="27">
        <f>+E58*G58/100</f>
        <v>-70255.563999999998</v>
      </c>
      <c r="J58" s="24"/>
      <c r="K58" s="26">
        <v>0</v>
      </c>
      <c r="M58" s="24">
        <v>-25</v>
      </c>
      <c r="N58" s="24"/>
      <c r="O58" s="28">
        <f t="shared" ref="O58:O61" si="15">-K58*M58/100</f>
        <v>0</v>
      </c>
      <c r="Q58" s="29">
        <f>-E58*G58/100+O58</f>
        <v>70255.563999999998</v>
      </c>
      <c r="S58" s="30">
        <f>+E58+K58</f>
        <v>702555.64</v>
      </c>
      <c r="U58" s="24">
        <f t="shared" si="14"/>
        <v>-10</v>
      </c>
      <c r="V58" s="2"/>
      <c r="W58" s="2"/>
    </row>
    <row r="59" spans="1:23" ht="15" x14ac:dyDescent="0.25">
      <c r="A59" s="20">
        <v>314</v>
      </c>
      <c r="B59" s="25"/>
      <c r="C59" s="22" t="s">
        <v>266</v>
      </c>
      <c r="E59" s="26">
        <v>0</v>
      </c>
      <c r="G59" s="24">
        <v>-10</v>
      </c>
      <c r="I59" s="27">
        <f>+E59*G59/100</f>
        <v>0</v>
      </c>
      <c r="J59" s="24"/>
      <c r="K59" s="26">
        <v>0</v>
      </c>
      <c r="M59" s="24">
        <v>-10</v>
      </c>
      <c r="N59" s="24"/>
      <c r="O59" s="28">
        <f t="shared" si="15"/>
        <v>0</v>
      </c>
      <c r="Q59" s="29">
        <f>-E59*G59/100+O59</f>
        <v>0</v>
      </c>
      <c r="S59" s="30">
        <f>+E59+K59</f>
        <v>0</v>
      </c>
      <c r="U59" s="24">
        <f t="shared" si="14"/>
        <v>-10</v>
      </c>
      <c r="V59" s="2"/>
      <c r="W59" s="2"/>
    </row>
    <row r="60" spans="1:23" ht="15" x14ac:dyDescent="0.25">
      <c r="A60" s="20">
        <v>315</v>
      </c>
      <c r="B60" s="25"/>
      <c r="C60" s="22" t="s">
        <v>267</v>
      </c>
      <c r="E60" s="26">
        <v>24678.67</v>
      </c>
      <c r="G60" s="24">
        <v>-10</v>
      </c>
      <c r="I60" s="27">
        <f>+E60*G60/100</f>
        <v>-2467.8669999999997</v>
      </c>
      <c r="J60" s="24"/>
      <c r="K60" s="26">
        <v>0</v>
      </c>
      <c r="M60" s="24">
        <v>-15</v>
      </c>
      <c r="N60" s="24"/>
      <c r="O60" s="28">
        <f t="shared" si="15"/>
        <v>0</v>
      </c>
      <c r="Q60" s="29">
        <f>-E60*G60/100+O60</f>
        <v>2467.8669999999997</v>
      </c>
      <c r="S60" s="30">
        <f>+E60+K60</f>
        <v>24678.67</v>
      </c>
      <c r="U60" s="24">
        <f t="shared" si="14"/>
        <v>-10</v>
      </c>
      <c r="V60" s="2"/>
      <c r="W60" s="2"/>
    </row>
    <row r="61" spans="1:23" ht="15" x14ac:dyDescent="0.25">
      <c r="A61" s="20">
        <v>316</v>
      </c>
      <c r="B61" s="25"/>
      <c r="C61" s="22" t="s">
        <v>268</v>
      </c>
      <c r="E61" s="31">
        <v>86032.84</v>
      </c>
      <c r="G61" s="24">
        <v>-10</v>
      </c>
      <c r="I61" s="32">
        <f>+E61*G61/100</f>
        <v>-8603.2839999999997</v>
      </c>
      <c r="J61" s="24"/>
      <c r="K61" s="31">
        <v>0</v>
      </c>
      <c r="M61" s="24">
        <v>-5</v>
      </c>
      <c r="N61" s="24"/>
      <c r="O61" s="33">
        <f t="shared" si="15"/>
        <v>0</v>
      </c>
      <c r="Q61" s="34">
        <f>-E61*G61/100+O61</f>
        <v>8603.2839999999997</v>
      </c>
      <c r="S61" s="35">
        <f>+E61+K61</f>
        <v>86032.84</v>
      </c>
      <c r="U61" s="24">
        <f t="shared" si="14"/>
        <v>-10</v>
      </c>
      <c r="V61" s="2"/>
      <c r="W61" s="2"/>
    </row>
    <row r="62" spans="1:23" ht="15" x14ac:dyDescent="0.25">
      <c r="A62" s="20"/>
      <c r="B62" s="36" t="s">
        <v>279</v>
      </c>
      <c r="E62" s="37">
        <f>+SUBTOTAL(9,E57:E61)</f>
        <v>3089625.15</v>
      </c>
      <c r="F62" s="38"/>
      <c r="G62" s="39"/>
      <c r="H62" s="38"/>
      <c r="I62" s="37">
        <f>+SUBTOTAL(9,I57:I61)</f>
        <v>-308962.51500000001</v>
      </c>
      <c r="J62" s="37"/>
      <c r="K62" s="37">
        <f>+SUBTOTAL(9,K57:K61)</f>
        <v>0</v>
      </c>
      <c r="L62" s="38"/>
      <c r="M62" s="38"/>
      <c r="N62" s="38"/>
      <c r="O62" s="37">
        <f>+SUBTOTAL(9,O57:O61)</f>
        <v>0</v>
      </c>
      <c r="P62" s="38"/>
      <c r="Q62" s="40">
        <f>+SUBTOTAL(9,Q57:Q61)</f>
        <v>308962.51500000001</v>
      </c>
      <c r="R62" s="38"/>
      <c r="S62" s="37">
        <f>+SUBTOTAL(9,S57:S61)</f>
        <v>3089625.15</v>
      </c>
      <c r="T62" s="38"/>
      <c r="U62" s="39">
        <f t="shared" ref="U62" si="16">-ROUND(Q62/S62*100,0)</f>
        <v>-10</v>
      </c>
      <c r="V62" s="2"/>
      <c r="W62" s="2"/>
    </row>
    <row r="63" spans="1:23" ht="15" x14ac:dyDescent="0.25">
      <c r="A63" s="20"/>
      <c r="B63" s="36"/>
      <c r="E63" s="37"/>
      <c r="F63" s="38"/>
      <c r="G63" s="39"/>
      <c r="H63" s="38"/>
      <c r="I63" s="37"/>
      <c r="J63" s="37"/>
      <c r="K63" s="37"/>
      <c r="L63" s="38"/>
      <c r="M63" s="38"/>
      <c r="N63" s="38"/>
      <c r="O63" s="37"/>
      <c r="P63" s="38"/>
      <c r="Q63" s="40"/>
      <c r="R63" s="38"/>
      <c r="S63" s="37"/>
      <c r="T63" s="38"/>
      <c r="U63" s="38"/>
      <c r="V63" s="2"/>
      <c r="W63" s="2"/>
    </row>
    <row r="64" spans="1:23" ht="15" x14ac:dyDescent="0.25">
      <c r="A64" s="20"/>
      <c r="B64" s="21" t="s">
        <v>262</v>
      </c>
      <c r="C64" s="22"/>
      <c r="E64" s="23"/>
      <c r="G64" s="24"/>
      <c r="I64" s="24"/>
      <c r="J64" s="24"/>
      <c r="K64" s="23"/>
      <c r="M64" s="24"/>
      <c r="N64" s="24"/>
      <c r="O64" s="24"/>
      <c r="V64" s="2"/>
      <c r="W64" s="2"/>
    </row>
    <row r="65" spans="1:23" ht="15" x14ac:dyDescent="0.25">
      <c r="A65" s="20">
        <v>311</v>
      </c>
      <c r="B65" s="25"/>
      <c r="C65" s="22" t="s">
        <v>264</v>
      </c>
      <c r="E65" s="26">
        <v>91880684.859999999</v>
      </c>
      <c r="G65" s="24">
        <v>-8</v>
      </c>
      <c r="I65" s="27">
        <f>+E65*G65/100</f>
        <v>-7350454.7888000002</v>
      </c>
      <c r="J65" s="24"/>
      <c r="K65" s="26">
        <v>13772116.029999992</v>
      </c>
      <c r="M65" s="24">
        <v>-30</v>
      </c>
      <c r="N65" s="24"/>
      <c r="O65" s="28">
        <f>-K65*M65/100</f>
        <v>4131634.8089999976</v>
      </c>
      <c r="Q65" s="29">
        <f>-E65*G65/100+O65</f>
        <v>11482089.597799998</v>
      </c>
      <c r="S65" s="30">
        <f>+E65+K65</f>
        <v>105652800.88999999</v>
      </c>
      <c r="U65" s="24">
        <f t="shared" ref="U65:U69" si="17">+U66</f>
        <v>-13</v>
      </c>
      <c r="V65" s="2"/>
      <c r="W65" s="2"/>
    </row>
    <row r="66" spans="1:23" ht="15" x14ac:dyDescent="0.25">
      <c r="A66" s="20">
        <v>312</v>
      </c>
      <c r="B66" s="25"/>
      <c r="C66" s="22" t="s">
        <v>265</v>
      </c>
      <c r="E66" s="26">
        <v>403063217.63999999</v>
      </c>
      <c r="G66" s="24">
        <v>-8</v>
      </c>
      <c r="I66" s="27">
        <f>+E66*G66/100</f>
        <v>-32245057.411199998</v>
      </c>
      <c r="J66" s="24"/>
      <c r="K66" s="26">
        <v>206502713.63999987</v>
      </c>
      <c r="M66" s="24">
        <v>-25</v>
      </c>
      <c r="N66" s="24"/>
      <c r="O66" s="28">
        <f t="shared" ref="O66:O69" si="18">-K66*M66/100</f>
        <v>51625678.409999959</v>
      </c>
      <c r="Q66" s="29">
        <f>-E66*G66/100+O66</f>
        <v>83870735.821199954</v>
      </c>
      <c r="S66" s="30">
        <f>+E66+K66</f>
        <v>609565931.27999985</v>
      </c>
      <c r="U66" s="24">
        <f t="shared" si="17"/>
        <v>-13</v>
      </c>
      <c r="V66" s="2"/>
      <c r="W66" s="2"/>
    </row>
    <row r="67" spans="1:23" ht="15" x14ac:dyDescent="0.25">
      <c r="A67" s="20">
        <v>314</v>
      </c>
      <c r="B67" s="25"/>
      <c r="C67" s="22" t="s">
        <v>266</v>
      </c>
      <c r="E67" s="26">
        <v>53089792.109999999</v>
      </c>
      <c r="G67" s="24">
        <v>-8</v>
      </c>
      <c r="I67" s="27">
        <f>+E67*G67/100</f>
        <v>-4247183.3688000003</v>
      </c>
      <c r="J67" s="24"/>
      <c r="K67" s="26">
        <v>36817217.830000006</v>
      </c>
      <c r="M67" s="24">
        <v>-10</v>
      </c>
      <c r="N67" s="24"/>
      <c r="O67" s="28">
        <f t="shared" si="18"/>
        <v>3681721.7830000008</v>
      </c>
      <c r="Q67" s="29">
        <f>-E67*G67/100+O67</f>
        <v>7928905.151800001</v>
      </c>
      <c r="S67" s="30">
        <f>+E67+K67</f>
        <v>89907009.939999998</v>
      </c>
      <c r="U67" s="24">
        <f t="shared" si="17"/>
        <v>-13</v>
      </c>
      <c r="V67" s="2"/>
      <c r="W67" s="2"/>
    </row>
    <row r="68" spans="1:23" ht="15" x14ac:dyDescent="0.25">
      <c r="A68" s="20">
        <v>315</v>
      </c>
      <c r="B68" s="25"/>
      <c r="C68" s="22" t="s">
        <v>267</v>
      </c>
      <c r="E68" s="26">
        <v>36593893.709999993</v>
      </c>
      <c r="G68" s="24">
        <v>-8</v>
      </c>
      <c r="I68" s="27">
        <f>+E68*G68/100</f>
        <v>-2927511.4967999994</v>
      </c>
      <c r="J68" s="24"/>
      <c r="K68" s="26">
        <v>11978182.329999994</v>
      </c>
      <c r="M68" s="24">
        <v>-15</v>
      </c>
      <c r="N68" s="24"/>
      <c r="O68" s="28">
        <f t="shared" si="18"/>
        <v>1796727.3494999993</v>
      </c>
      <c r="Q68" s="29">
        <f>-E68*G68/100+O68</f>
        <v>4724238.8462999985</v>
      </c>
      <c r="S68" s="30">
        <f>+E68+K68</f>
        <v>48572076.039999992</v>
      </c>
      <c r="U68" s="24">
        <f t="shared" si="17"/>
        <v>-13</v>
      </c>
      <c r="V68" s="2"/>
      <c r="W68" s="2"/>
    </row>
    <row r="69" spans="1:23" ht="15" x14ac:dyDescent="0.25">
      <c r="A69" s="20">
        <v>316</v>
      </c>
      <c r="B69" s="25"/>
      <c r="C69" s="22" t="s">
        <v>268</v>
      </c>
      <c r="E69" s="31">
        <v>6242201.8000000007</v>
      </c>
      <c r="G69" s="24">
        <v>-8</v>
      </c>
      <c r="I69" s="32">
        <f>+E69*G69/100</f>
        <v>-499376.14400000009</v>
      </c>
      <c r="J69" s="24"/>
      <c r="K69" s="31">
        <v>2127308.1800000006</v>
      </c>
      <c r="M69" s="24">
        <v>-5</v>
      </c>
      <c r="N69" s="24"/>
      <c r="O69" s="33">
        <f t="shared" si="18"/>
        <v>106365.40900000003</v>
      </c>
      <c r="Q69" s="34">
        <f>-E69*G69/100+O69</f>
        <v>605741.55300000007</v>
      </c>
      <c r="S69" s="35">
        <f>+E69+K69</f>
        <v>8369509.9800000014</v>
      </c>
      <c r="U69" s="24">
        <f t="shared" si="17"/>
        <v>-13</v>
      </c>
      <c r="V69" s="2"/>
      <c r="W69" s="2"/>
    </row>
    <row r="70" spans="1:23" ht="15" x14ac:dyDescent="0.25">
      <c r="A70" s="20"/>
      <c r="B70" s="36" t="s">
        <v>280</v>
      </c>
      <c r="E70" s="43">
        <f>+SUBTOTAL(9,E65:E69)</f>
        <v>590869790.12</v>
      </c>
      <c r="F70" s="38"/>
      <c r="G70" s="39"/>
      <c r="H70" s="38"/>
      <c r="I70" s="43">
        <f>+SUBTOTAL(9,I65:I69)</f>
        <v>-47269583.209599994</v>
      </c>
      <c r="J70" s="37"/>
      <c r="K70" s="43">
        <f>+SUBTOTAL(9,K65:K69)</f>
        <v>271197538.00999987</v>
      </c>
      <c r="L70" s="38"/>
      <c r="M70" s="38"/>
      <c r="N70" s="38"/>
      <c r="O70" s="43">
        <f>+SUBTOTAL(9,O65:O69)</f>
        <v>61342127.760499962</v>
      </c>
      <c r="P70" s="38"/>
      <c r="Q70" s="44">
        <f>+SUBTOTAL(9,Q65:Q69)</f>
        <v>108611710.97009996</v>
      </c>
      <c r="R70" s="38"/>
      <c r="S70" s="43">
        <f>+SUBTOTAL(9,S65:S69)</f>
        <v>862067328.12999988</v>
      </c>
      <c r="T70" s="38"/>
      <c r="U70" s="39">
        <f t="shared" ref="U70" si="19">-ROUND(Q70/S70*100,0)</f>
        <v>-13</v>
      </c>
      <c r="V70" s="2"/>
      <c r="W70" s="2"/>
    </row>
    <row r="71" spans="1:23" ht="15" x14ac:dyDescent="0.25">
      <c r="A71" s="20"/>
      <c r="B71" s="36"/>
      <c r="E71" s="37"/>
      <c r="F71" s="38"/>
      <c r="G71" s="39"/>
      <c r="H71" s="38"/>
      <c r="I71" s="37"/>
      <c r="J71" s="37"/>
      <c r="K71" s="37"/>
      <c r="L71" s="38"/>
      <c r="M71" s="38"/>
      <c r="N71" s="38"/>
      <c r="O71" s="37"/>
      <c r="P71" s="38"/>
      <c r="Q71" s="40"/>
      <c r="R71" s="38"/>
      <c r="S71" s="37"/>
      <c r="T71" s="38"/>
      <c r="U71" s="38"/>
      <c r="V71" s="2"/>
      <c r="W71" s="2"/>
    </row>
    <row r="72" spans="1:23" x14ac:dyDescent="0.2">
      <c r="A72" s="45" t="s">
        <v>16</v>
      </c>
      <c r="E72" s="46">
        <f>+SUBTOTAL(9,E15:E71)</f>
        <v>4057803405.0600009</v>
      </c>
      <c r="I72" s="46">
        <f>+SUBTOTAL(9,I15:I71)</f>
        <v>-221203563.17810005</v>
      </c>
      <c r="K72" s="46">
        <f>+SUBTOTAL(9,K15:K71)</f>
        <v>655564744.16999996</v>
      </c>
      <c r="O72" s="46">
        <f>+SUBTOTAL(9,O15:O71)</f>
        <v>149532117.22749999</v>
      </c>
      <c r="Q72" s="46">
        <f>+SUBTOTAL(9,Q15:Q71)</f>
        <v>370735680.40560001</v>
      </c>
      <c r="S72" s="46">
        <f>+SUBTOTAL(9,S15:S71)</f>
        <v>4713368149.2299995</v>
      </c>
      <c r="U72" s="30"/>
      <c r="V72" s="30"/>
    </row>
    <row r="73" spans="1:23" x14ac:dyDescent="0.2">
      <c r="A73" s="45"/>
      <c r="E73" s="46"/>
      <c r="I73" s="46"/>
      <c r="K73" s="46"/>
      <c r="O73" s="46"/>
      <c r="Q73" s="46"/>
      <c r="S73" s="46"/>
    </row>
    <row r="74" spans="1:23" x14ac:dyDescent="0.2">
      <c r="A74" s="45"/>
      <c r="E74" s="46"/>
      <c r="I74" s="46"/>
      <c r="K74" s="46"/>
      <c r="O74" s="46"/>
      <c r="Q74" s="46"/>
      <c r="S74" s="46"/>
    </row>
    <row r="75" spans="1:23" x14ac:dyDescent="0.2">
      <c r="A75" s="45" t="s">
        <v>20</v>
      </c>
      <c r="E75" s="46"/>
      <c r="I75" s="46"/>
      <c r="K75" s="46"/>
      <c r="O75" s="46"/>
      <c r="Q75" s="46"/>
      <c r="S75" s="46"/>
    </row>
    <row r="76" spans="1:23" x14ac:dyDescent="0.2">
      <c r="A76" s="45"/>
      <c r="E76" s="46"/>
      <c r="I76" s="46"/>
      <c r="K76" s="46"/>
      <c r="O76" s="46"/>
      <c r="Q76" s="46"/>
      <c r="S76" s="46"/>
    </row>
    <row r="77" spans="1:23" x14ac:dyDescent="0.2">
      <c r="A77" s="20"/>
      <c r="B77" s="21" t="s">
        <v>18</v>
      </c>
      <c r="C77" s="22"/>
      <c r="E77" s="23"/>
      <c r="G77" s="24"/>
      <c r="I77" s="24"/>
      <c r="J77" s="24"/>
      <c r="K77" s="23"/>
      <c r="M77" s="24"/>
      <c r="N77" s="24"/>
      <c r="O77" s="24"/>
    </row>
    <row r="78" spans="1:23" x14ac:dyDescent="0.2">
      <c r="A78" s="20">
        <v>331</v>
      </c>
      <c r="B78" s="25"/>
      <c r="C78" s="22" t="s">
        <v>264</v>
      </c>
      <c r="E78" s="26">
        <v>698416.14</v>
      </c>
      <c r="G78" s="24">
        <v>-1</v>
      </c>
      <c r="I78" s="27">
        <f t="shared" ref="I78:I83" si="20">+E78*G78/100</f>
        <v>-6984.1614</v>
      </c>
      <c r="J78" s="24"/>
      <c r="K78" s="26">
        <v>129186.49999999993</v>
      </c>
      <c r="M78" s="24">
        <v>-5</v>
      </c>
      <c r="N78" s="24"/>
      <c r="O78" s="28">
        <f>-K78*M78/100</f>
        <v>6459.3249999999962</v>
      </c>
      <c r="Q78" s="29">
        <f t="shared" ref="Q78:Q83" si="21">-E78*G78/100+O78</f>
        <v>13443.486399999996</v>
      </c>
      <c r="S78" s="30">
        <f t="shared" ref="S78:S83" si="22">+E78+K78</f>
        <v>827602.6399999999</v>
      </c>
      <c r="U78" s="24">
        <f t="shared" ref="U78:U83" si="23">+U79</f>
        <v>-3</v>
      </c>
    </row>
    <row r="79" spans="1:23" x14ac:dyDescent="0.2">
      <c r="A79" s="20">
        <v>332</v>
      </c>
      <c r="B79" s="25"/>
      <c r="C79" s="22" t="s">
        <v>281</v>
      </c>
      <c r="E79" s="26">
        <v>19848593</v>
      </c>
      <c r="G79" s="24">
        <v>-1</v>
      </c>
      <c r="I79" s="27">
        <f t="shared" si="20"/>
        <v>-198485.93</v>
      </c>
      <c r="J79" s="24"/>
      <c r="K79" s="26">
        <v>2037053.3699999996</v>
      </c>
      <c r="M79" s="24">
        <v>-25</v>
      </c>
      <c r="N79" s="24"/>
      <c r="O79" s="28">
        <f t="shared" ref="O79:O83" si="24">-K79*M79/100</f>
        <v>509263.34249999991</v>
      </c>
      <c r="Q79" s="29">
        <f t="shared" si="21"/>
        <v>707749.27249999996</v>
      </c>
      <c r="S79" s="30">
        <f t="shared" si="22"/>
        <v>21885646.370000001</v>
      </c>
      <c r="U79" s="24">
        <f t="shared" si="23"/>
        <v>-3</v>
      </c>
    </row>
    <row r="80" spans="1:23" x14ac:dyDescent="0.2">
      <c r="A80" s="20">
        <v>333</v>
      </c>
      <c r="B80" s="25"/>
      <c r="C80" s="22" t="s">
        <v>282</v>
      </c>
      <c r="E80" s="26">
        <v>13599509.290000001</v>
      </c>
      <c r="G80" s="24">
        <v>-1</v>
      </c>
      <c r="I80" s="27">
        <f t="shared" si="20"/>
        <v>-135995.09290000002</v>
      </c>
      <c r="J80" s="24"/>
      <c r="K80" s="26">
        <v>459387.03</v>
      </c>
      <c r="M80" s="24">
        <v>-25</v>
      </c>
      <c r="N80" s="24"/>
      <c r="O80" s="28">
        <f t="shared" ref="O80" si="25">-K80*M80/100</f>
        <v>114846.75750000001</v>
      </c>
      <c r="Q80" s="29">
        <f t="shared" si="21"/>
        <v>250841.85040000002</v>
      </c>
      <c r="S80" s="30">
        <f t="shared" si="22"/>
        <v>14058896.32</v>
      </c>
      <c r="U80" s="24">
        <f t="shared" si="23"/>
        <v>-3</v>
      </c>
    </row>
    <row r="81" spans="1:21" x14ac:dyDescent="0.2">
      <c r="A81" s="20">
        <v>334</v>
      </c>
      <c r="B81" s="25"/>
      <c r="C81" s="22" t="s">
        <v>267</v>
      </c>
      <c r="E81" s="26">
        <v>938404.44</v>
      </c>
      <c r="G81" s="24">
        <v>-1</v>
      </c>
      <c r="I81" s="27">
        <f t="shared" si="20"/>
        <v>-9384.0443999999989</v>
      </c>
      <c r="J81" s="24"/>
      <c r="K81" s="26">
        <v>383284.33000000025</v>
      </c>
      <c r="M81" s="24">
        <v>0</v>
      </c>
      <c r="N81" s="24"/>
      <c r="O81" s="28">
        <f t="shared" si="24"/>
        <v>0</v>
      </c>
      <c r="Q81" s="29">
        <f t="shared" si="21"/>
        <v>9384.0443999999989</v>
      </c>
      <c r="S81" s="30">
        <f t="shared" si="22"/>
        <v>1321688.7700000003</v>
      </c>
      <c r="U81" s="24">
        <f t="shared" si="23"/>
        <v>-3</v>
      </c>
    </row>
    <row r="82" spans="1:21" x14ac:dyDescent="0.2">
      <c r="A82" s="20">
        <v>335</v>
      </c>
      <c r="B82" s="25"/>
      <c r="C82" s="22" t="s">
        <v>268</v>
      </c>
      <c r="E82" s="26">
        <v>157108.05000000002</v>
      </c>
      <c r="G82" s="24">
        <v>-1</v>
      </c>
      <c r="I82" s="27">
        <f t="shared" si="20"/>
        <v>-1571.0805000000003</v>
      </c>
      <c r="J82" s="24"/>
      <c r="K82" s="26">
        <v>159838.69000000012</v>
      </c>
      <c r="M82" s="24">
        <v>-5</v>
      </c>
      <c r="N82" s="24"/>
      <c r="O82" s="28">
        <f t="shared" si="24"/>
        <v>7991.9345000000067</v>
      </c>
      <c r="Q82" s="29">
        <f t="shared" si="21"/>
        <v>9563.0150000000067</v>
      </c>
      <c r="S82" s="30">
        <f t="shared" si="22"/>
        <v>316946.74000000011</v>
      </c>
      <c r="U82" s="24">
        <f t="shared" si="23"/>
        <v>-3</v>
      </c>
    </row>
    <row r="83" spans="1:21" x14ac:dyDescent="0.2">
      <c r="A83" s="20">
        <v>336</v>
      </c>
      <c r="B83" s="25"/>
      <c r="C83" s="22" t="s">
        <v>283</v>
      </c>
      <c r="E83" s="31">
        <v>183844.44</v>
      </c>
      <c r="G83" s="24">
        <v>-1</v>
      </c>
      <c r="I83" s="32">
        <f t="shared" si="20"/>
        <v>-1838.4444000000001</v>
      </c>
      <c r="J83" s="24"/>
      <c r="K83" s="31">
        <v>50664.689999999995</v>
      </c>
      <c r="M83" s="24">
        <v>0</v>
      </c>
      <c r="N83" s="24"/>
      <c r="O83" s="33">
        <f t="shared" si="24"/>
        <v>0</v>
      </c>
      <c r="Q83" s="34">
        <f t="shared" si="21"/>
        <v>1838.4444000000001</v>
      </c>
      <c r="S83" s="35">
        <f t="shared" si="22"/>
        <v>234509.13</v>
      </c>
      <c r="U83" s="24">
        <f t="shared" si="23"/>
        <v>-3</v>
      </c>
    </row>
    <row r="84" spans="1:21" x14ac:dyDescent="0.2">
      <c r="A84" s="20"/>
      <c r="B84" s="36" t="s">
        <v>284</v>
      </c>
      <c r="E84" s="43">
        <f>+SUBTOTAL(9,E78:E83)</f>
        <v>35425875.359999992</v>
      </c>
      <c r="F84" s="38"/>
      <c r="G84" s="39"/>
      <c r="H84" s="38"/>
      <c r="I84" s="43">
        <f>+SUBTOTAL(9,I78:I83)</f>
        <v>-354258.7536</v>
      </c>
      <c r="J84" s="37"/>
      <c r="K84" s="43">
        <f>+SUBTOTAL(9,K78:K83)</f>
        <v>3219414.6099999994</v>
      </c>
      <c r="L84" s="38"/>
      <c r="M84" s="38"/>
      <c r="N84" s="38"/>
      <c r="O84" s="43">
        <f>+SUBTOTAL(9,O78:O83)</f>
        <v>638561.3594999999</v>
      </c>
      <c r="P84" s="38"/>
      <c r="Q84" s="44">
        <f>+SUBTOTAL(9,Q78:Q83)</f>
        <v>992820.11310000008</v>
      </c>
      <c r="R84" s="38"/>
      <c r="S84" s="43">
        <f>+SUBTOTAL(9,S78:S83)</f>
        <v>38645289.970000006</v>
      </c>
      <c r="T84" s="38"/>
      <c r="U84" s="39">
        <f t="shared" ref="U84" si="26">-ROUND(Q84/S84*100,0)</f>
        <v>-3</v>
      </c>
    </row>
    <row r="85" spans="1:21" x14ac:dyDescent="0.2">
      <c r="A85" s="45"/>
      <c r="E85" s="46"/>
      <c r="I85" s="46"/>
      <c r="K85" s="46"/>
      <c r="O85" s="46"/>
      <c r="Q85" s="46"/>
      <c r="S85" s="46"/>
    </row>
    <row r="86" spans="1:21" x14ac:dyDescent="0.2">
      <c r="A86" s="45" t="s">
        <v>21</v>
      </c>
      <c r="E86" s="46">
        <f>+SUBTOTAL(9,E78:E85)</f>
        <v>35425875.359999992</v>
      </c>
      <c r="I86" s="46">
        <f>+SUBTOTAL(9,I78:I85)</f>
        <v>-354258.7536</v>
      </c>
      <c r="K86" s="46">
        <f>+SUBTOTAL(9,K78:K85)</f>
        <v>3219414.6099999994</v>
      </c>
      <c r="O86" s="46">
        <f>+SUBTOTAL(9,O78:O85)</f>
        <v>638561.3594999999</v>
      </c>
      <c r="Q86" s="46">
        <f>+SUBTOTAL(9,Q78:Q85)</f>
        <v>992820.11310000008</v>
      </c>
      <c r="S86" s="46">
        <f>+SUBTOTAL(9,S78:S85)</f>
        <v>38645289.970000006</v>
      </c>
    </row>
    <row r="87" spans="1:21" x14ac:dyDescent="0.2">
      <c r="A87" s="45"/>
      <c r="E87" s="46"/>
      <c r="I87" s="46"/>
      <c r="K87" s="46"/>
      <c r="O87" s="46"/>
      <c r="Q87" s="46"/>
      <c r="S87" s="46"/>
    </row>
    <row r="88" spans="1:21" x14ac:dyDescent="0.2">
      <c r="A88" s="45"/>
      <c r="E88" s="46"/>
      <c r="I88" s="46"/>
      <c r="K88" s="46"/>
      <c r="O88" s="46"/>
      <c r="Q88" s="46"/>
      <c r="S88" s="46"/>
    </row>
    <row r="89" spans="1:21" x14ac:dyDescent="0.2">
      <c r="A89" s="45" t="s">
        <v>14</v>
      </c>
    </row>
    <row r="90" spans="1:21" x14ac:dyDescent="0.2">
      <c r="A90" s="20"/>
    </row>
    <row r="91" spans="1:21" s="9" customFormat="1" x14ac:dyDescent="0.2">
      <c r="A91" s="20"/>
      <c r="B91" s="21" t="s">
        <v>285</v>
      </c>
      <c r="C91" s="22"/>
      <c r="D91" s="3"/>
      <c r="E91" s="23"/>
      <c r="F91" s="3"/>
      <c r="G91" s="24"/>
      <c r="H91" s="3"/>
      <c r="I91" s="24"/>
      <c r="J91" s="24"/>
      <c r="K91" s="23"/>
      <c r="L91" s="3"/>
      <c r="M91" s="24"/>
      <c r="N91" s="24"/>
      <c r="O91" s="24"/>
      <c r="P91" s="3"/>
      <c r="Q91" s="3"/>
      <c r="R91" s="3"/>
      <c r="S91" s="3"/>
      <c r="T91" s="3"/>
      <c r="U91" s="3"/>
    </row>
    <row r="92" spans="1:21" s="9" customFormat="1" x14ac:dyDescent="0.2">
      <c r="A92" s="20">
        <v>341</v>
      </c>
      <c r="B92" s="25"/>
      <c r="C92" s="22" t="s">
        <v>264</v>
      </c>
      <c r="D92" s="3"/>
      <c r="E92" s="26">
        <v>10729190.02</v>
      </c>
      <c r="F92" s="3"/>
      <c r="G92" s="24">
        <v>-5</v>
      </c>
      <c r="H92" s="3"/>
      <c r="I92" s="27">
        <f t="shared" ref="I92:I97" si="27">+E92*G92/100</f>
        <v>-536459.50099999993</v>
      </c>
      <c r="J92" s="24"/>
      <c r="K92" s="26">
        <v>1274580.6200000001</v>
      </c>
      <c r="L92" s="3"/>
      <c r="M92" s="24">
        <v>0</v>
      </c>
      <c r="N92" s="24"/>
      <c r="O92" s="28">
        <f>-K92*M92/100</f>
        <v>0</v>
      </c>
      <c r="P92" s="3"/>
      <c r="Q92" s="29">
        <f t="shared" ref="Q92:Q97" si="28">-E92*G92/100+O92</f>
        <v>536459.50099999993</v>
      </c>
      <c r="R92" s="3"/>
      <c r="S92" s="30">
        <f t="shared" ref="S92:S97" si="29">+E92+K92</f>
        <v>12003770.640000001</v>
      </c>
      <c r="T92" s="3"/>
      <c r="U92" s="24">
        <f t="shared" ref="U92:U97" si="30">+U93</f>
        <v>-7</v>
      </c>
    </row>
    <row r="93" spans="1:21" s="9" customFormat="1" x14ac:dyDescent="0.2">
      <c r="A93" s="20">
        <v>342</v>
      </c>
      <c r="B93" s="25"/>
      <c r="C93" s="22" t="s">
        <v>286</v>
      </c>
      <c r="D93" s="3"/>
      <c r="E93" s="26">
        <v>12737484.179999998</v>
      </c>
      <c r="F93" s="3"/>
      <c r="G93" s="24">
        <v>-5</v>
      </c>
      <c r="H93" s="3"/>
      <c r="I93" s="27">
        <f t="shared" si="27"/>
        <v>-636874.20899999992</v>
      </c>
      <c r="J93" s="24"/>
      <c r="K93" s="26">
        <v>2187292.3099999991</v>
      </c>
      <c r="L93" s="3"/>
      <c r="M93" s="24">
        <v>-5</v>
      </c>
      <c r="N93" s="24"/>
      <c r="O93" s="28">
        <f t="shared" ref="O93:O97" si="31">-K93*M93/100</f>
        <v>109364.61549999996</v>
      </c>
      <c r="P93" s="3"/>
      <c r="Q93" s="29">
        <f t="shared" si="28"/>
        <v>746238.82449999987</v>
      </c>
      <c r="R93" s="3"/>
      <c r="S93" s="30">
        <f t="shared" si="29"/>
        <v>14924776.489999996</v>
      </c>
      <c r="T93" s="3"/>
      <c r="U93" s="24">
        <f t="shared" si="30"/>
        <v>-7</v>
      </c>
    </row>
    <row r="94" spans="1:21" s="9" customFormat="1" x14ac:dyDescent="0.2">
      <c r="A94" s="20">
        <v>343</v>
      </c>
      <c r="B94" s="25"/>
      <c r="C94" s="22" t="s">
        <v>287</v>
      </c>
      <c r="D94" s="3"/>
      <c r="E94" s="26">
        <v>154519736.08999997</v>
      </c>
      <c r="F94" s="3"/>
      <c r="G94" s="24">
        <v>-5</v>
      </c>
      <c r="H94" s="3"/>
      <c r="I94" s="27">
        <f t="shared" si="27"/>
        <v>-7725986.8044999978</v>
      </c>
      <c r="J94" s="24"/>
      <c r="K94" s="26">
        <v>42783190.480000034</v>
      </c>
      <c r="L94" s="3"/>
      <c r="M94" s="24">
        <v>-15</v>
      </c>
      <c r="N94" s="24"/>
      <c r="O94" s="28">
        <f t="shared" si="31"/>
        <v>6417478.5720000053</v>
      </c>
      <c r="P94" s="3"/>
      <c r="Q94" s="29">
        <f t="shared" si="28"/>
        <v>14143465.376500003</v>
      </c>
      <c r="R94" s="3"/>
      <c r="S94" s="30">
        <f t="shared" si="29"/>
        <v>197302926.56999999</v>
      </c>
      <c r="T94" s="3"/>
      <c r="U94" s="24">
        <f t="shared" si="30"/>
        <v>-7</v>
      </c>
    </row>
    <row r="95" spans="1:21" s="9" customFormat="1" x14ac:dyDescent="0.2">
      <c r="A95" s="20">
        <v>344</v>
      </c>
      <c r="B95" s="25"/>
      <c r="C95" s="22" t="s">
        <v>288</v>
      </c>
      <c r="D95" s="3"/>
      <c r="E95" s="26">
        <v>29533958.050000001</v>
      </c>
      <c r="F95" s="3"/>
      <c r="G95" s="24">
        <v>-5</v>
      </c>
      <c r="H95" s="3"/>
      <c r="I95" s="27">
        <f t="shared" si="27"/>
        <v>-1476697.9025000001</v>
      </c>
      <c r="J95" s="24"/>
      <c r="K95" s="26">
        <v>1924961.6400000001</v>
      </c>
      <c r="L95" s="3"/>
      <c r="M95" s="24">
        <v>-10</v>
      </c>
      <c r="N95" s="24"/>
      <c r="O95" s="28">
        <f t="shared" si="31"/>
        <v>192496.16400000002</v>
      </c>
      <c r="P95" s="3"/>
      <c r="Q95" s="29">
        <f t="shared" si="28"/>
        <v>1669194.0665000002</v>
      </c>
      <c r="R95" s="3"/>
      <c r="S95" s="30">
        <f t="shared" si="29"/>
        <v>31458919.690000001</v>
      </c>
      <c r="T95" s="3"/>
      <c r="U95" s="24">
        <f t="shared" si="30"/>
        <v>-7</v>
      </c>
    </row>
    <row r="96" spans="1:21" s="9" customFormat="1" x14ac:dyDescent="0.2">
      <c r="A96" s="20">
        <v>345</v>
      </c>
      <c r="B96" s="25"/>
      <c r="C96" s="22" t="s">
        <v>267</v>
      </c>
      <c r="D96" s="3"/>
      <c r="E96" s="26">
        <v>18460394.640000004</v>
      </c>
      <c r="F96" s="3"/>
      <c r="G96" s="24">
        <v>-5</v>
      </c>
      <c r="H96" s="3"/>
      <c r="I96" s="27">
        <f t="shared" si="27"/>
        <v>-923019.73200000019</v>
      </c>
      <c r="J96" s="24"/>
      <c r="K96" s="26">
        <v>1597332.0400000012</v>
      </c>
      <c r="L96" s="3"/>
      <c r="M96" s="24">
        <v>-10</v>
      </c>
      <c r="N96" s="24"/>
      <c r="O96" s="28">
        <f t="shared" si="31"/>
        <v>159733.20400000011</v>
      </c>
      <c r="P96" s="3"/>
      <c r="Q96" s="29">
        <f t="shared" si="28"/>
        <v>1082752.9360000002</v>
      </c>
      <c r="R96" s="3"/>
      <c r="S96" s="30">
        <f t="shared" si="29"/>
        <v>20057726.680000007</v>
      </c>
      <c r="T96" s="3"/>
      <c r="U96" s="24">
        <f t="shared" si="30"/>
        <v>-7</v>
      </c>
    </row>
    <row r="97" spans="1:21" s="9" customFormat="1" x14ac:dyDescent="0.2">
      <c r="A97" s="20">
        <v>346</v>
      </c>
      <c r="B97" s="25"/>
      <c r="C97" s="22" t="s">
        <v>268</v>
      </c>
      <c r="D97" s="3"/>
      <c r="E97" s="31">
        <v>3557524.1799999997</v>
      </c>
      <c r="F97" s="3"/>
      <c r="G97" s="24">
        <v>-5</v>
      </c>
      <c r="H97" s="3"/>
      <c r="I97" s="32">
        <f t="shared" si="27"/>
        <v>-177876.20899999997</v>
      </c>
      <c r="J97" s="24"/>
      <c r="K97" s="31">
        <v>784781.8600000001</v>
      </c>
      <c r="L97" s="3"/>
      <c r="M97" s="24">
        <v>0</v>
      </c>
      <c r="N97" s="24"/>
      <c r="O97" s="33">
        <f t="shared" si="31"/>
        <v>0</v>
      </c>
      <c r="P97" s="3"/>
      <c r="Q97" s="34">
        <f t="shared" si="28"/>
        <v>177876.20899999997</v>
      </c>
      <c r="R97" s="3"/>
      <c r="S97" s="35">
        <f t="shared" si="29"/>
        <v>4342306.04</v>
      </c>
      <c r="T97" s="3"/>
      <c r="U97" s="24">
        <f t="shared" si="30"/>
        <v>-7</v>
      </c>
    </row>
    <row r="98" spans="1:21" s="9" customFormat="1" x14ac:dyDescent="0.2">
      <c r="A98" s="20"/>
      <c r="B98" s="36" t="s">
        <v>289</v>
      </c>
      <c r="C98" s="3"/>
      <c r="D98" s="3"/>
      <c r="E98" s="37">
        <f>+SUBTOTAL(9,E92:E97)</f>
        <v>229538287.16</v>
      </c>
      <c r="F98" s="38"/>
      <c r="G98" s="39"/>
      <c r="H98" s="38"/>
      <c r="I98" s="37">
        <f>+SUBTOTAL(9,I92:I97)</f>
        <v>-11476914.357999999</v>
      </c>
      <c r="J98" s="37"/>
      <c r="K98" s="37">
        <f>+SUBTOTAL(9,K92:K97)</f>
        <v>50552138.950000033</v>
      </c>
      <c r="L98" s="38"/>
      <c r="M98" s="38"/>
      <c r="N98" s="38"/>
      <c r="O98" s="37">
        <f>+SUBTOTAL(9,O92:O97)</f>
        <v>6879072.5555000054</v>
      </c>
      <c r="P98" s="38"/>
      <c r="Q98" s="40">
        <f>+SUBTOTAL(9,Q92:Q97)</f>
        <v>18355986.913500004</v>
      </c>
      <c r="R98" s="38"/>
      <c r="S98" s="37">
        <f>+SUBTOTAL(9,S92:S97)</f>
        <v>280090426.11000001</v>
      </c>
      <c r="T98" s="38"/>
      <c r="U98" s="39">
        <f t="shared" ref="U98" si="32">-ROUND(Q98/S98*100,0)</f>
        <v>-7</v>
      </c>
    </row>
    <row r="99" spans="1:21" s="9" customFormat="1" x14ac:dyDescent="0.2">
      <c r="A99" s="47"/>
      <c r="B99" s="48"/>
      <c r="C99" s="49"/>
      <c r="E99" s="50"/>
      <c r="G99" s="51"/>
      <c r="I99" s="52"/>
      <c r="J99" s="51"/>
      <c r="K99" s="50"/>
      <c r="M99" s="51"/>
      <c r="N99" s="51"/>
      <c r="O99" s="53"/>
      <c r="Q99" s="54"/>
      <c r="S99" s="42"/>
      <c r="U99" s="51"/>
    </row>
    <row r="100" spans="1:21" s="9" customFormat="1" x14ac:dyDescent="0.2">
      <c r="A100" s="20"/>
      <c r="B100" s="21" t="s">
        <v>290</v>
      </c>
      <c r="C100" s="22"/>
      <c r="E100" s="50"/>
      <c r="G100" s="51"/>
      <c r="I100" s="52"/>
      <c r="J100" s="51"/>
      <c r="K100" s="50"/>
      <c r="M100" s="51"/>
      <c r="N100" s="51"/>
      <c r="O100" s="53"/>
      <c r="Q100" s="54"/>
      <c r="S100" s="42"/>
      <c r="U100" s="51"/>
    </row>
    <row r="101" spans="1:21" s="9" customFormat="1" x14ac:dyDescent="0.2">
      <c r="A101" s="20">
        <v>341</v>
      </c>
      <c r="B101" s="25"/>
      <c r="C101" s="22" t="s">
        <v>264</v>
      </c>
      <c r="E101" s="26">
        <v>35590778.399999999</v>
      </c>
      <c r="G101" s="24">
        <v>-13</v>
      </c>
      <c r="H101" s="3"/>
      <c r="I101" s="27">
        <f t="shared" ref="I101:I106" si="33">+E101*G101/100</f>
        <v>-4626801.1919999998</v>
      </c>
      <c r="J101" s="24"/>
      <c r="K101" s="26">
        <v>11304695.390000001</v>
      </c>
      <c r="L101" s="3"/>
      <c r="M101" s="24">
        <v>0</v>
      </c>
      <c r="N101" s="24"/>
      <c r="O101" s="28">
        <f>-K101*M101/100</f>
        <v>0</v>
      </c>
      <c r="P101" s="3"/>
      <c r="Q101" s="29">
        <f t="shared" ref="Q101:Q106" si="34">-E101*G101/100+O101</f>
        <v>4626801.1919999998</v>
      </c>
      <c r="R101" s="3"/>
      <c r="S101" s="30">
        <f t="shared" ref="S101:S106" si="35">+E101+K101</f>
        <v>46895473.789999999</v>
      </c>
      <c r="T101" s="3"/>
      <c r="U101" s="24">
        <f t="shared" ref="U101:U106" si="36">+U102</f>
        <v>-12</v>
      </c>
    </row>
    <row r="102" spans="1:21" s="9" customFormat="1" x14ac:dyDescent="0.2">
      <c r="A102" s="20">
        <v>342</v>
      </c>
      <c r="B102" s="25"/>
      <c r="C102" s="22" t="s">
        <v>286</v>
      </c>
      <c r="E102" s="26">
        <v>99261761.25</v>
      </c>
      <c r="G102" s="24">
        <v>-13</v>
      </c>
      <c r="H102" s="3"/>
      <c r="I102" s="27">
        <f t="shared" si="33"/>
        <v>-12904028.9625</v>
      </c>
      <c r="J102" s="24"/>
      <c r="K102" s="26">
        <v>35688317.57</v>
      </c>
      <c r="L102" s="3"/>
      <c r="M102" s="24">
        <v>-5</v>
      </c>
      <c r="N102" s="24"/>
      <c r="O102" s="28">
        <f t="shared" ref="O102:O106" si="37">-K102*M102/100</f>
        <v>1784415.8784999999</v>
      </c>
      <c r="P102" s="3"/>
      <c r="Q102" s="29">
        <f t="shared" si="34"/>
        <v>14688444.841</v>
      </c>
      <c r="R102" s="3"/>
      <c r="S102" s="30">
        <f t="shared" si="35"/>
        <v>134950078.81999999</v>
      </c>
      <c r="T102" s="3"/>
      <c r="U102" s="24">
        <f t="shared" si="36"/>
        <v>-12</v>
      </c>
    </row>
    <row r="103" spans="1:21" s="9" customFormat="1" x14ac:dyDescent="0.2">
      <c r="A103" s="20">
        <v>343</v>
      </c>
      <c r="B103" s="25"/>
      <c r="C103" s="22" t="s">
        <v>287</v>
      </c>
      <c r="E103" s="26">
        <v>37556392.659999996</v>
      </c>
      <c r="G103" s="24">
        <v>-13</v>
      </c>
      <c r="H103" s="3"/>
      <c r="I103" s="27">
        <f t="shared" si="33"/>
        <v>-4882331.0457999995</v>
      </c>
      <c r="J103" s="24"/>
      <c r="K103" s="26">
        <v>52316944.220000014</v>
      </c>
      <c r="L103" s="3"/>
      <c r="M103" s="24">
        <v>-15</v>
      </c>
      <c r="N103" s="24"/>
      <c r="O103" s="28">
        <f t="shared" si="37"/>
        <v>7847541.6330000022</v>
      </c>
      <c r="P103" s="3"/>
      <c r="Q103" s="29">
        <f t="shared" si="34"/>
        <v>12729872.678800002</v>
      </c>
      <c r="R103" s="3"/>
      <c r="S103" s="30">
        <f t="shared" si="35"/>
        <v>89873336.88000001</v>
      </c>
      <c r="T103" s="3"/>
      <c r="U103" s="24">
        <f t="shared" si="36"/>
        <v>-12</v>
      </c>
    </row>
    <row r="104" spans="1:21" s="9" customFormat="1" x14ac:dyDescent="0.2">
      <c r="A104" s="20">
        <v>344</v>
      </c>
      <c r="B104" s="25"/>
      <c r="C104" s="22" t="s">
        <v>288</v>
      </c>
      <c r="E104" s="26">
        <v>94945376.349999994</v>
      </c>
      <c r="G104" s="24">
        <v>-13</v>
      </c>
      <c r="H104" s="3"/>
      <c r="I104" s="27">
        <f t="shared" si="33"/>
        <v>-12342898.9255</v>
      </c>
      <c r="J104" s="24"/>
      <c r="K104" s="26">
        <v>18444829.98</v>
      </c>
      <c r="L104" s="3"/>
      <c r="M104" s="24">
        <v>-10</v>
      </c>
      <c r="N104" s="24"/>
      <c r="O104" s="28">
        <f t="shared" si="37"/>
        <v>1844482.9980000001</v>
      </c>
      <c r="P104" s="3"/>
      <c r="Q104" s="29">
        <f t="shared" si="34"/>
        <v>14187381.9235</v>
      </c>
      <c r="R104" s="3"/>
      <c r="S104" s="30">
        <f t="shared" si="35"/>
        <v>113390206.33</v>
      </c>
      <c r="T104" s="3"/>
      <c r="U104" s="24">
        <f t="shared" si="36"/>
        <v>-12</v>
      </c>
    </row>
    <row r="105" spans="1:21" s="9" customFormat="1" x14ac:dyDescent="0.2">
      <c r="A105" s="20">
        <v>345</v>
      </c>
      <c r="B105" s="25"/>
      <c r="C105" s="22" t="s">
        <v>267</v>
      </c>
      <c r="E105" s="26">
        <v>20740206.600000001</v>
      </c>
      <c r="G105" s="24">
        <v>-13</v>
      </c>
      <c r="H105" s="3"/>
      <c r="I105" s="27">
        <f t="shared" si="33"/>
        <v>-2696226.858</v>
      </c>
      <c r="J105" s="24"/>
      <c r="K105" s="26">
        <v>5546245.96</v>
      </c>
      <c r="L105" s="3"/>
      <c r="M105" s="24">
        <v>-10</v>
      </c>
      <c r="N105" s="24"/>
      <c r="O105" s="28">
        <f t="shared" si="37"/>
        <v>554624.59600000002</v>
      </c>
      <c r="P105" s="3"/>
      <c r="Q105" s="29">
        <f t="shared" si="34"/>
        <v>3250851.4539999999</v>
      </c>
      <c r="R105" s="3"/>
      <c r="S105" s="30">
        <f t="shared" si="35"/>
        <v>26286452.560000002</v>
      </c>
      <c r="T105" s="3"/>
      <c r="U105" s="24">
        <f t="shared" si="36"/>
        <v>-12</v>
      </c>
    </row>
    <row r="106" spans="1:21" s="9" customFormat="1" x14ac:dyDescent="0.2">
      <c r="A106" s="20">
        <v>346</v>
      </c>
      <c r="B106" s="25"/>
      <c r="C106" s="22" t="s">
        <v>268</v>
      </c>
      <c r="E106" s="31">
        <v>11662.39</v>
      </c>
      <c r="G106" s="24">
        <v>-13</v>
      </c>
      <c r="H106" s="3"/>
      <c r="I106" s="32">
        <f t="shared" si="33"/>
        <v>-1516.1107000000002</v>
      </c>
      <c r="J106" s="24"/>
      <c r="K106" s="31">
        <v>9403.16</v>
      </c>
      <c r="L106" s="3"/>
      <c r="M106" s="24">
        <v>0</v>
      </c>
      <c r="N106" s="24"/>
      <c r="O106" s="33">
        <f t="shared" si="37"/>
        <v>0</v>
      </c>
      <c r="P106" s="3"/>
      <c r="Q106" s="34">
        <f t="shared" si="34"/>
        <v>1516.1107000000002</v>
      </c>
      <c r="R106" s="3"/>
      <c r="S106" s="35">
        <f t="shared" si="35"/>
        <v>21065.55</v>
      </c>
      <c r="T106" s="3"/>
      <c r="U106" s="24">
        <f t="shared" si="36"/>
        <v>-12</v>
      </c>
    </row>
    <row r="107" spans="1:21" s="9" customFormat="1" x14ac:dyDescent="0.2">
      <c r="A107" s="20"/>
      <c r="B107" s="36" t="s">
        <v>291</v>
      </c>
      <c r="C107" s="3"/>
      <c r="E107" s="37">
        <f>+SUBTOTAL(9,E101:E106)</f>
        <v>288106177.64999998</v>
      </c>
      <c r="G107" s="39"/>
      <c r="H107" s="38"/>
      <c r="I107" s="37">
        <f>+SUBTOTAL(9,I101:I106)</f>
        <v>-37453803.094499998</v>
      </c>
      <c r="J107" s="37"/>
      <c r="K107" s="37">
        <f>+SUBTOTAL(9,K101:K106)</f>
        <v>123310436.28</v>
      </c>
      <c r="L107" s="38"/>
      <c r="M107" s="38"/>
      <c r="N107" s="38"/>
      <c r="O107" s="37">
        <f>+SUBTOTAL(9,O101:O106)</f>
        <v>12031065.105500003</v>
      </c>
      <c r="P107" s="38"/>
      <c r="Q107" s="40">
        <f>+SUBTOTAL(9,Q101:Q106)</f>
        <v>49484868.200000003</v>
      </c>
      <c r="R107" s="38"/>
      <c r="S107" s="37">
        <f>+SUBTOTAL(9,S101:S106)</f>
        <v>411416613.93000001</v>
      </c>
      <c r="T107" s="38"/>
      <c r="U107" s="39">
        <f t="shared" ref="U107" si="38">-ROUND(Q107/S107*100,0)</f>
        <v>-12</v>
      </c>
    </row>
    <row r="108" spans="1:21" s="9" customFormat="1" x14ac:dyDescent="0.2">
      <c r="A108" s="47"/>
      <c r="B108" s="48"/>
      <c r="C108" s="49"/>
      <c r="E108" s="50"/>
      <c r="G108" s="51"/>
      <c r="I108" s="52"/>
      <c r="J108" s="51"/>
      <c r="K108" s="50"/>
      <c r="M108" s="51"/>
      <c r="N108" s="51"/>
      <c r="O108" s="53"/>
      <c r="Q108" s="54"/>
      <c r="S108" s="42"/>
      <c r="U108" s="51"/>
    </row>
    <row r="109" spans="1:21" s="9" customFormat="1" x14ac:dyDescent="0.2">
      <c r="A109" s="20"/>
      <c r="B109" s="21" t="s">
        <v>292</v>
      </c>
      <c r="C109" s="22"/>
      <c r="D109" s="3"/>
      <c r="E109" s="23"/>
      <c r="F109" s="3"/>
      <c r="G109" s="24"/>
      <c r="H109" s="3"/>
      <c r="I109" s="24"/>
      <c r="J109" s="24"/>
      <c r="K109" s="23"/>
      <c r="L109" s="3"/>
      <c r="M109" s="24"/>
      <c r="N109" s="24"/>
      <c r="O109" s="24"/>
      <c r="P109" s="3"/>
      <c r="Q109" s="3"/>
      <c r="R109" s="3"/>
      <c r="S109" s="3"/>
      <c r="T109" s="3"/>
      <c r="U109" s="3"/>
    </row>
    <row r="110" spans="1:21" s="9" customFormat="1" x14ac:dyDescent="0.2">
      <c r="A110" s="20">
        <v>341</v>
      </c>
      <c r="B110" s="25"/>
      <c r="C110" s="22" t="s">
        <v>264</v>
      </c>
      <c r="D110" s="3"/>
      <c r="E110" s="26">
        <v>286342.78999999998</v>
      </c>
      <c r="F110" s="3"/>
      <c r="G110" s="24">
        <v>-10</v>
      </c>
      <c r="H110" s="3"/>
      <c r="I110" s="27">
        <f t="shared" ref="I110:I114" si="39">+E110*G110/100</f>
        <v>-28634.278999999999</v>
      </c>
      <c r="J110" s="24"/>
      <c r="K110" s="26">
        <v>5108.76</v>
      </c>
      <c r="L110" s="3"/>
      <c r="M110" s="24">
        <v>0</v>
      </c>
      <c r="N110" s="24"/>
      <c r="O110" s="28">
        <f>-K110*M110/100</f>
        <v>0</v>
      </c>
      <c r="P110" s="3"/>
      <c r="Q110" s="29">
        <f t="shared" ref="Q110:Q114" si="40">-E110*G110/100+O110</f>
        <v>28634.278999999999</v>
      </c>
      <c r="R110" s="3"/>
      <c r="S110" s="30">
        <f t="shared" ref="S110:S114" si="41">+E110+K110</f>
        <v>291451.55</v>
      </c>
      <c r="T110" s="3"/>
      <c r="U110" s="24">
        <f t="shared" ref="U110:U114" si="42">+U111</f>
        <v>-10</v>
      </c>
    </row>
    <row r="111" spans="1:21" s="9" customFormat="1" x14ac:dyDescent="0.2">
      <c r="A111" s="20">
        <v>342</v>
      </c>
      <c r="B111" s="25"/>
      <c r="C111" s="22" t="s">
        <v>286</v>
      </c>
      <c r="D111" s="3"/>
      <c r="E111" s="26">
        <v>448833.48</v>
      </c>
      <c r="F111" s="3"/>
      <c r="G111" s="24">
        <v>-10</v>
      </c>
      <c r="H111" s="3"/>
      <c r="I111" s="27">
        <f t="shared" si="39"/>
        <v>-44883.347999999998</v>
      </c>
      <c r="J111" s="24"/>
      <c r="K111" s="26">
        <v>23283.35</v>
      </c>
      <c r="L111" s="3"/>
      <c r="M111" s="24">
        <v>-5</v>
      </c>
      <c r="N111" s="24"/>
      <c r="O111" s="28">
        <f t="shared" ref="O111:O114" si="43">-K111*M111/100</f>
        <v>1164.1675</v>
      </c>
      <c r="P111" s="3"/>
      <c r="Q111" s="29">
        <f t="shared" si="40"/>
        <v>46047.515500000001</v>
      </c>
      <c r="R111" s="3"/>
      <c r="S111" s="30">
        <f t="shared" si="41"/>
        <v>472116.82999999996</v>
      </c>
      <c r="T111" s="3"/>
      <c r="U111" s="24">
        <f>+U112</f>
        <v>-10</v>
      </c>
    </row>
    <row r="112" spans="1:21" s="9" customFormat="1" x14ac:dyDescent="0.2">
      <c r="A112" s="20">
        <v>344</v>
      </c>
      <c r="B112" s="25"/>
      <c r="C112" s="22" t="s">
        <v>288</v>
      </c>
      <c r="D112" s="3"/>
      <c r="E112" s="26">
        <v>2379021.5099999998</v>
      </c>
      <c r="F112" s="3"/>
      <c r="G112" s="24">
        <v>-10</v>
      </c>
      <c r="H112" s="3"/>
      <c r="I112" s="27">
        <f t="shared" si="39"/>
        <v>-237902.15099999998</v>
      </c>
      <c r="J112" s="24"/>
      <c r="K112" s="26">
        <v>303114.17</v>
      </c>
      <c r="L112" s="3"/>
      <c r="M112" s="24">
        <v>-10</v>
      </c>
      <c r="N112" s="24"/>
      <c r="O112" s="28">
        <f t="shared" si="43"/>
        <v>30311.416999999998</v>
      </c>
      <c r="P112" s="3"/>
      <c r="Q112" s="29">
        <f t="shared" si="40"/>
        <v>268213.56799999997</v>
      </c>
      <c r="R112" s="3"/>
      <c r="S112" s="30">
        <f t="shared" si="41"/>
        <v>2682135.6799999997</v>
      </c>
      <c r="T112" s="3"/>
      <c r="U112" s="24">
        <f t="shared" si="42"/>
        <v>-10</v>
      </c>
    </row>
    <row r="113" spans="1:21" s="9" customFormat="1" x14ac:dyDescent="0.2">
      <c r="A113" s="20">
        <v>345</v>
      </c>
      <c r="B113" s="25"/>
      <c r="C113" s="22" t="s">
        <v>267</v>
      </c>
      <c r="D113" s="3"/>
      <c r="E113" s="26">
        <v>776731.95</v>
      </c>
      <c r="F113" s="3"/>
      <c r="G113" s="24">
        <v>-10</v>
      </c>
      <c r="H113" s="3"/>
      <c r="I113" s="27">
        <f t="shared" si="39"/>
        <v>-77673.195000000007</v>
      </c>
      <c r="J113" s="24"/>
      <c r="K113" s="26">
        <v>39531.459999999992</v>
      </c>
      <c r="L113" s="3"/>
      <c r="M113" s="24">
        <v>-10</v>
      </c>
      <c r="N113" s="24"/>
      <c r="O113" s="28">
        <f t="shared" si="43"/>
        <v>3953.1459999999993</v>
      </c>
      <c r="P113" s="3"/>
      <c r="Q113" s="29">
        <f t="shared" si="40"/>
        <v>81626.341</v>
      </c>
      <c r="R113" s="3"/>
      <c r="S113" s="30">
        <f t="shared" si="41"/>
        <v>816263.40999999992</v>
      </c>
      <c r="T113" s="3"/>
      <c r="U113" s="24">
        <f t="shared" si="42"/>
        <v>-10</v>
      </c>
    </row>
    <row r="114" spans="1:21" s="9" customFormat="1" x14ac:dyDescent="0.2">
      <c r="A114" s="20">
        <v>346</v>
      </c>
      <c r="B114" s="25"/>
      <c r="C114" s="22" t="s">
        <v>268</v>
      </c>
      <c r="D114" s="3"/>
      <c r="E114" s="31">
        <v>94359.790000000008</v>
      </c>
      <c r="F114" s="3"/>
      <c r="G114" s="24">
        <v>-10</v>
      </c>
      <c r="H114" s="3"/>
      <c r="I114" s="32">
        <f t="shared" si="39"/>
        <v>-9435.9790000000012</v>
      </c>
      <c r="J114" s="24"/>
      <c r="K114" s="31">
        <v>10631.43</v>
      </c>
      <c r="L114" s="3"/>
      <c r="M114" s="24">
        <v>0</v>
      </c>
      <c r="N114" s="24"/>
      <c r="O114" s="33">
        <f t="shared" si="43"/>
        <v>0</v>
      </c>
      <c r="P114" s="3"/>
      <c r="Q114" s="34">
        <f t="shared" si="40"/>
        <v>9435.9790000000012</v>
      </c>
      <c r="R114" s="3"/>
      <c r="S114" s="35">
        <f t="shared" si="41"/>
        <v>104991.22</v>
      </c>
      <c r="T114" s="3"/>
      <c r="U114" s="24">
        <f t="shared" si="42"/>
        <v>-10</v>
      </c>
    </row>
    <row r="115" spans="1:21" s="9" customFormat="1" x14ac:dyDescent="0.2">
      <c r="A115" s="20"/>
      <c r="B115" s="36" t="s">
        <v>293</v>
      </c>
      <c r="C115" s="3"/>
      <c r="D115" s="3"/>
      <c r="E115" s="37">
        <f>+SUBTOTAL(9,E110:E114)</f>
        <v>3985289.5199999996</v>
      </c>
      <c r="F115" s="38"/>
      <c r="G115" s="39"/>
      <c r="H115" s="38"/>
      <c r="I115" s="37">
        <f>+SUBTOTAL(9,I110:I114)</f>
        <v>-398528.95199999999</v>
      </c>
      <c r="J115" s="37"/>
      <c r="K115" s="37">
        <f>+SUBTOTAL(9,K110:K114)</f>
        <v>381669.17</v>
      </c>
      <c r="L115" s="38"/>
      <c r="M115" s="38"/>
      <c r="N115" s="38"/>
      <c r="O115" s="37">
        <f>+SUBTOTAL(9,O110:O114)</f>
        <v>35428.730499999998</v>
      </c>
      <c r="P115" s="38"/>
      <c r="Q115" s="40">
        <f>+SUBTOTAL(9,Q110:Q114)</f>
        <v>433957.6825</v>
      </c>
      <c r="R115" s="38"/>
      <c r="S115" s="37">
        <f>+SUBTOTAL(9,S110:S114)</f>
        <v>4366958.6899999995</v>
      </c>
      <c r="T115" s="38"/>
      <c r="U115" s="39">
        <f t="shared" ref="U115" si="44">-ROUND(Q115/S115*100,0)</f>
        <v>-10</v>
      </c>
    </row>
    <row r="116" spans="1:21" s="9" customFormat="1" x14ac:dyDescent="0.2">
      <c r="A116" s="20"/>
      <c r="B116" s="36"/>
      <c r="C116" s="3"/>
      <c r="D116" s="3"/>
      <c r="E116" s="37"/>
      <c r="F116" s="38"/>
      <c r="G116" s="39"/>
      <c r="H116" s="38"/>
      <c r="I116" s="37"/>
      <c r="J116" s="37"/>
      <c r="K116" s="37"/>
      <c r="L116" s="38"/>
      <c r="M116" s="38"/>
      <c r="N116" s="38"/>
      <c r="O116" s="37"/>
      <c r="P116" s="38"/>
      <c r="Q116" s="40"/>
      <c r="R116" s="38"/>
      <c r="S116" s="37"/>
      <c r="T116" s="38"/>
      <c r="U116" s="39"/>
    </row>
    <row r="117" spans="1:21" s="9" customFormat="1" x14ac:dyDescent="0.2">
      <c r="A117" s="20"/>
      <c r="B117" s="21" t="s">
        <v>294</v>
      </c>
      <c r="C117" s="22"/>
      <c r="D117" s="3"/>
      <c r="E117" s="23"/>
      <c r="F117" s="3"/>
      <c r="G117" s="24"/>
      <c r="H117" s="3"/>
      <c r="I117" s="24"/>
      <c r="J117" s="24"/>
      <c r="K117" s="23"/>
      <c r="L117" s="3"/>
      <c r="M117" s="24"/>
      <c r="N117" s="24"/>
      <c r="O117" s="24"/>
      <c r="P117" s="3"/>
      <c r="Q117" s="3"/>
      <c r="R117" s="3"/>
      <c r="S117" s="3"/>
      <c r="T117" s="3"/>
      <c r="U117" s="3"/>
    </row>
    <row r="118" spans="1:21" s="9" customFormat="1" x14ac:dyDescent="0.2">
      <c r="A118" s="20">
        <v>341</v>
      </c>
      <c r="B118" s="25"/>
      <c r="C118" s="22" t="s">
        <v>264</v>
      </c>
      <c r="D118" s="3"/>
      <c r="E118" s="26">
        <v>1954412.5</v>
      </c>
      <c r="F118" s="3"/>
      <c r="G118" s="24">
        <v>-4</v>
      </c>
      <c r="H118" s="3"/>
      <c r="I118" s="27">
        <f t="shared" ref="I118:I123" si="45">+E118*G118/100</f>
        <v>-78176.5</v>
      </c>
      <c r="J118" s="24"/>
      <c r="K118" s="26">
        <v>181890.33000000002</v>
      </c>
      <c r="L118" s="3"/>
      <c r="M118" s="24">
        <v>0</v>
      </c>
      <c r="N118" s="24"/>
      <c r="O118" s="28">
        <f>-K118*M118/100</f>
        <v>0</v>
      </c>
      <c r="P118" s="3"/>
      <c r="Q118" s="29">
        <f t="shared" ref="Q118:Q123" si="46">-E118*G118/100+O118</f>
        <v>78176.5</v>
      </c>
      <c r="R118" s="3"/>
      <c r="S118" s="30">
        <f t="shared" ref="S118:S123" si="47">+E118+K118</f>
        <v>2136302.83</v>
      </c>
      <c r="T118" s="3"/>
      <c r="U118" s="24">
        <f t="shared" ref="U118:U123" si="48">+U119</f>
        <v>-6</v>
      </c>
    </row>
    <row r="119" spans="1:21" s="9" customFormat="1" x14ac:dyDescent="0.2">
      <c r="A119" s="20">
        <v>342</v>
      </c>
      <c r="B119" s="25"/>
      <c r="C119" s="22" t="s">
        <v>286</v>
      </c>
      <c r="D119" s="3"/>
      <c r="E119" s="26">
        <v>1757935.1700000002</v>
      </c>
      <c r="F119" s="3"/>
      <c r="G119" s="24">
        <v>-4</v>
      </c>
      <c r="H119" s="3"/>
      <c r="I119" s="27">
        <f t="shared" si="45"/>
        <v>-70317.406800000012</v>
      </c>
      <c r="J119" s="24"/>
      <c r="K119" s="26">
        <v>239155.97999999998</v>
      </c>
      <c r="L119" s="3"/>
      <c r="M119" s="24">
        <v>-5</v>
      </c>
      <c r="N119" s="24"/>
      <c r="O119" s="28">
        <f t="shared" ref="O119:O123" si="49">-K119*M119/100</f>
        <v>11957.798999999999</v>
      </c>
      <c r="P119" s="3"/>
      <c r="Q119" s="29">
        <f t="shared" si="46"/>
        <v>82275.205800000011</v>
      </c>
      <c r="R119" s="3"/>
      <c r="S119" s="30">
        <f t="shared" si="47"/>
        <v>1997091.1500000001</v>
      </c>
      <c r="T119" s="3"/>
      <c r="U119" s="24">
        <f t="shared" si="48"/>
        <v>-6</v>
      </c>
    </row>
    <row r="120" spans="1:21" s="9" customFormat="1" x14ac:dyDescent="0.2">
      <c r="A120" s="20">
        <v>343</v>
      </c>
      <c r="B120" s="25"/>
      <c r="C120" s="22" t="s">
        <v>287</v>
      </c>
      <c r="D120" s="3"/>
      <c r="E120" s="26">
        <v>15192424.859999999</v>
      </c>
      <c r="F120" s="3"/>
      <c r="G120" s="24">
        <v>-4</v>
      </c>
      <c r="H120" s="3"/>
      <c r="I120" s="27">
        <f t="shared" si="45"/>
        <v>-607696.99439999997</v>
      </c>
      <c r="J120" s="24"/>
      <c r="K120" s="26">
        <v>4366451.9900000021</v>
      </c>
      <c r="L120" s="3"/>
      <c r="M120" s="24">
        <v>-15</v>
      </c>
      <c r="N120" s="24"/>
      <c r="O120" s="28">
        <f t="shared" si="49"/>
        <v>654967.79850000027</v>
      </c>
      <c r="P120" s="3"/>
      <c r="Q120" s="29">
        <f t="shared" si="46"/>
        <v>1262664.7929000002</v>
      </c>
      <c r="R120" s="3"/>
      <c r="S120" s="30">
        <f t="shared" si="47"/>
        <v>19558876.850000001</v>
      </c>
      <c r="T120" s="3"/>
      <c r="U120" s="24">
        <f t="shared" si="48"/>
        <v>-6</v>
      </c>
    </row>
    <row r="121" spans="1:21" s="9" customFormat="1" x14ac:dyDescent="0.2">
      <c r="A121" s="20">
        <v>344</v>
      </c>
      <c r="B121" s="25"/>
      <c r="C121" s="22" t="s">
        <v>288</v>
      </c>
      <c r="D121" s="3"/>
      <c r="E121" s="26">
        <v>5216426.330000001</v>
      </c>
      <c r="F121" s="3"/>
      <c r="G121" s="24">
        <v>-4</v>
      </c>
      <c r="H121" s="3"/>
      <c r="I121" s="27">
        <f t="shared" si="45"/>
        <v>-208657.05320000005</v>
      </c>
      <c r="J121" s="24"/>
      <c r="K121" s="26">
        <v>234123.08999999997</v>
      </c>
      <c r="L121" s="3"/>
      <c r="M121" s="24">
        <v>-10</v>
      </c>
      <c r="N121" s="24"/>
      <c r="O121" s="28">
        <f t="shared" si="49"/>
        <v>23412.308999999994</v>
      </c>
      <c r="P121" s="3"/>
      <c r="Q121" s="29">
        <f t="shared" si="46"/>
        <v>232069.36220000003</v>
      </c>
      <c r="R121" s="3"/>
      <c r="S121" s="30">
        <f t="shared" si="47"/>
        <v>5450549.4200000009</v>
      </c>
      <c r="T121" s="3"/>
      <c r="U121" s="24">
        <f t="shared" si="48"/>
        <v>-6</v>
      </c>
    </row>
    <row r="122" spans="1:21" s="9" customFormat="1" x14ac:dyDescent="0.2">
      <c r="A122" s="20">
        <v>345</v>
      </c>
      <c r="B122" s="25"/>
      <c r="C122" s="22" t="s">
        <v>267</v>
      </c>
      <c r="D122" s="3"/>
      <c r="E122" s="26">
        <v>2318863.2199999997</v>
      </c>
      <c r="F122" s="3"/>
      <c r="G122" s="24">
        <v>-4</v>
      </c>
      <c r="H122" s="3"/>
      <c r="I122" s="27">
        <f t="shared" si="45"/>
        <v>-92754.528799999985</v>
      </c>
      <c r="J122" s="24"/>
      <c r="K122" s="26">
        <v>180787.39999999994</v>
      </c>
      <c r="L122" s="3"/>
      <c r="M122" s="24">
        <v>-10</v>
      </c>
      <c r="N122" s="24"/>
      <c r="O122" s="28">
        <f t="shared" si="49"/>
        <v>18078.739999999994</v>
      </c>
      <c r="P122" s="3"/>
      <c r="Q122" s="29">
        <f t="shared" si="46"/>
        <v>110833.26879999998</v>
      </c>
      <c r="R122" s="3"/>
      <c r="S122" s="30">
        <f t="shared" si="47"/>
        <v>2499650.6199999996</v>
      </c>
      <c r="T122" s="3"/>
      <c r="U122" s="24">
        <f t="shared" si="48"/>
        <v>-6</v>
      </c>
    </row>
    <row r="123" spans="1:21" s="9" customFormat="1" x14ac:dyDescent="0.2">
      <c r="A123" s="20">
        <v>346</v>
      </c>
      <c r="B123" s="25"/>
      <c r="C123" s="22" t="s">
        <v>268</v>
      </c>
      <c r="D123" s="3"/>
      <c r="E123" s="31">
        <v>890056.15</v>
      </c>
      <c r="F123" s="3"/>
      <c r="G123" s="24">
        <v>-4</v>
      </c>
      <c r="H123" s="3"/>
      <c r="I123" s="32">
        <f t="shared" si="45"/>
        <v>-35602.245999999999</v>
      </c>
      <c r="J123" s="24"/>
      <c r="K123" s="31">
        <v>199493.88000000003</v>
      </c>
      <c r="L123" s="3"/>
      <c r="M123" s="24">
        <v>0</v>
      </c>
      <c r="N123" s="24"/>
      <c r="O123" s="33">
        <f t="shared" si="49"/>
        <v>0</v>
      </c>
      <c r="P123" s="3"/>
      <c r="Q123" s="34">
        <f t="shared" si="46"/>
        <v>35602.245999999999</v>
      </c>
      <c r="R123" s="3"/>
      <c r="S123" s="35">
        <f t="shared" si="47"/>
        <v>1089550.03</v>
      </c>
      <c r="T123" s="3"/>
      <c r="U123" s="24">
        <f t="shared" si="48"/>
        <v>-6</v>
      </c>
    </row>
    <row r="124" spans="1:21" s="9" customFormat="1" x14ac:dyDescent="0.2">
      <c r="A124" s="20"/>
      <c r="B124" s="36" t="s">
        <v>295</v>
      </c>
      <c r="C124" s="3"/>
      <c r="D124" s="3"/>
      <c r="E124" s="37">
        <f>+SUBTOTAL(9,E118:E123)</f>
        <v>27330118.23</v>
      </c>
      <c r="F124" s="38"/>
      <c r="G124" s="39"/>
      <c r="H124" s="38"/>
      <c r="I124" s="37">
        <f>+SUBTOTAL(9,I118:I123)</f>
        <v>-1093204.7292000002</v>
      </c>
      <c r="J124" s="37"/>
      <c r="K124" s="37">
        <f>+SUBTOTAL(9,K118:K123)</f>
        <v>5401902.6700000018</v>
      </c>
      <c r="L124" s="38"/>
      <c r="M124" s="38"/>
      <c r="N124" s="38"/>
      <c r="O124" s="37">
        <f>+SUBTOTAL(9,O118:O123)</f>
        <v>708416.64650000026</v>
      </c>
      <c r="P124" s="38"/>
      <c r="Q124" s="40">
        <f>+SUBTOTAL(9,Q118:Q123)</f>
        <v>1801621.3757000004</v>
      </c>
      <c r="R124" s="38"/>
      <c r="S124" s="37">
        <f>+SUBTOTAL(9,S118:S123)</f>
        <v>32732020.900000006</v>
      </c>
      <c r="T124" s="38"/>
      <c r="U124" s="39">
        <f t="shared" ref="U124" si="50">-ROUND(Q124/S124*100,0)</f>
        <v>-6</v>
      </c>
    </row>
    <row r="125" spans="1:21" s="9" customFormat="1" x14ac:dyDescent="0.2">
      <c r="A125" s="47"/>
      <c r="B125" s="48"/>
      <c r="C125" s="49"/>
      <c r="E125" s="50"/>
      <c r="G125" s="51"/>
      <c r="I125" s="52"/>
      <c r="J125" s="51"/>
      <c r="K125" s="50"/>
      <c r="M125" s="51"/>
      <c r="N125" s="51"/>
      <c r="O125" s="53"/>
      <c r="Q125" s="54"/>
      <c r="S125" s="42"/>
      <c r="U125" s="51"/>
    </row>
    <row r="126" spans="1:21" s="9" customFormat="1" x14ac:dyDescent="0.2">
      <c r="A126" s="20"/>
      <c r="B126" s="21" t="s">
        <v>296</v>
      </c>
      <c r="C126" s="22"/>
      <c r="D126" s="3"/>
      <c r="E126" s="23"/>
      <c r="F126" s="3"/>
      <c r="G126" s="24"/>
      <c r="H126" s="3"/>
      <c r="I126" s="24"/>
      <c r="J126" s="24"/>
      <c r="K126" s="23"/>
      <c r="L126" s="3"/>
      <c r="M126" s="24"/>
      <c r="N126" s="24"/>
      <c r="O126" s="24"/>
      <c r="P126" s="3"/>
      <c r="Q126" s="3"/>
      <c r="R126" s="3"/>
      <c r="S126" s="3"/>
      <c r="T126" s="3"/>
      <c r="U126" s="3"/>
    </row>
    <row r="127" spans="1:21" s="9" customFormat="1" x14ac:dyDescent="0.2">
      <c r="A127" s="20">
        <v>341</v>
      </c>
      <c r="B127" s="25"/>
      <c r="C127" s="22" t="s">
        <v>264</v>
      </c>
      <c r="D127" s="3"/>
      <c r="E127" s="26">
        <v>19621567.130000003</v>
      </c>
      <c r="F127" s="3"/>
      <c r="G127" s="24">
        <v>-5</v>
      </c>
      <c r="H127" s="3"/>
      <c r="I127" s="27">
        <f t="shared" ref="I127:I132" si="51">+E127*G127/100</f>
        <v>-981078.35650000011</v>
      </c>
      <c r="J127" s="24"/>
      <c r="K127" s="26">
        <v>2124361.5100000002</v>
      </c>
      <c r="L127" s="3"/>
      <c r="M127" s="24">
        <v>0</v>
      </c>
      <c r="N127" s="24"/>
      <c r="O127" s="28">
        <f>-K127*M127/100</f>
        <v>0</v>
      </c>
      <c r="P127" s="3"/>
      <c r="Q127" s="29">
        <f t="shared" ref="Q127:Q132" si="52">-E127*G127/100+O127</f>
        <v>981078.35650000011</v>
      </c>
      <c r="R127" s="3"/>
      <c r="S127" s="30">
        <f t="shared" ref="S127:S132" si="53">+E127+K127</f>
        <v>21745928.640000004</v>
      </c>
      <c r="T127" s="3"/>
      <c r="U127" s="24">
        <f t="shared" ref="U127:U132" si="54">+U128</f>
        <v>-7</v>
      </c>
    </row>
    <row r="128" spans="1:21" s="9" customFormat="1" x14ac:dyDescent="0.2">
      <c r="A128" s="20">
        <v>342</v>
      </c>
      <c r="B128" s="25"/>
      <c r="C128" s="22" t="s">
        <v>286</v>
      </c>
      <c r="D128" s="3"/>
      <c r="E128" s="26">
        <v>6617618.5200000005</v>
      </c>
      <c r="F128" s="3"/>
      <c r="G128" s="24">
        <v>-5</v>
      </c>
      <c r="H128" s="3"/>
      <c r="I128" s="27">
        <f t="shared" si="51"/>
        <v>-330880.92600000004</v>
      </c>
      <c r="J128" s="24"/>
      <c r="K128" s="26">
        <v>1088449.83</v>
      </c>
      <c r="L128" s="3"/>
      <c r="M128" s="24">
        <v>-5</v>
      </c>
      <c r="N128" s="24"/>
      <c r="O128" s="28">
        <f t="shared" ref="O128:O132" si="55">-K128*M128/100</f>
        <v>54422.491500000004</v>
      </c>
      <c r="P128" s="3"/>
      <c r="Q128" s="29">
        <f t="shared" si="52"/>
        <v>385303.41750000004</v>
      </c>
      <c r="R128" s="3"/>
      <c r="S128" s="30">
        <f t="shared" si="53"/>
        <v>7706068.3500000006</v>
      </c>
      <c r="T128" s="3"/>
      <c r="U128" s="24">
        <f t="shared" si="54"/>
        <v>-7</v>
      </c>
    </row>
    <row r="129" spans="1:21" s="9" customFormat="1" x14ac:dyDescent="0.2">
      <c r="A129" s="20">
        <v>343</v>
      </c>
      <c r="B129" s="25"/>
      <c r="C129" s="22" t="s">
        <v>287</v>
      </c>
      <c r="D129" s="3"/>
      <c r="E129" s="26">
        <v>123899670.95</v>
      </c>
      <c r="F129" s="3"/>
      <c r="G129" s="24">
        <v>-5</v>
      </c>
      <c r="H129" s="3"/>
      <c r="I129" s="27">
        <f t="shared" si="51"/>
        <v>-6194983.5475000003</v>
      </c>
      <c r="J129" s="24"/>
      <c r="K129" s="26">
        <v>43179506.429999962</v>
      </c>
      <c r="L129" s="3"/>
      <c r="M129" s="24">
        <v>-15</v>
      </c>
      <c r="N129" s="24"/>
      <c r="O129" s="28">
        <f t="shared" si="55"/>
        <v>6476925.9644999942</v>
      </c>
      <c r="P129" s="3"/>
      <c r="Q129" s="29">
        <f t="shared" si="52"/>
        <v>12671909.511999995</v>
      </c>
      <c r="R129" s="3"/>
      <c r="S129" s="30">
        <f t="shared" si="53"/>
        <v>167079177.37999997</v>
      </c>
      <c r="T129" s="3"/>
      <c r="U129" s="24">
        <f t="shared" si="54"/>
        <v>-7</v>
      </c>
    </row>
    <row r="130" spans="1:21" s="9" customFormat="1" x14ac:dyDescent="0.2">
      <c r="A130" s="20">
        <v>344</v>
      </c>
      <c r="B130" s="25"/>
      <c r="C130" s="22" t="s">
        <v>288</v>
      </c>
      <c r="D130" s="3"/>
      <c r="E130" s="26">
        <v>18599425.329999998</v>
      </c>
      <c r="F130" s="3"/>
      <c r="G130" s="24">
        <v>-5</v>
      </c>
      <c r="H130" s="3"/>
      <c r="I130" s="27">
        <f t="shared" si="51"/>
        <v>-929971.26649999991</v>
      </c>
      <c r="J130" s="24"/>
      <c r="K130" s="26">
        <v>927703.16999999993</v>
      </c>
      <c r="L130" s="3"/>
      <c r="M130" s="24">
        <v>-10</v>
      </c>
      <c r="N130" s="24"/>
      <c r="O130" s="28">
        <f t="shared" si="55"/>
        <v>92770.316999999995</v>
      </c>
      <c r="P130" s="3"/>
      <c r="Q130" s="29">
        <f t="shared" si="52"/>
        <v>1022741.5834999999</v>
      </c>
      <c r="R130" s="3"/>
      <c r="S130" s="30">
        <f t="shared" si="53"/>
        <v>19527128.5</v>
      </c>
      <c r="T130" s="3"/>
      <c r="U130" s="24">
        <f t="shared" si="54"/>
        <v>-7</v>
      </c>
    </row>
    <row r="131" spans="1:21" s="9" customFormat="1" x14ac:dyDescent="0.2">
      <c r="A131" s="20">
        <v>345</v>
      </c>
      <c r="B131" s="25"/>
      <c r="C131" s="22" t="s">
        <v>267</v>
      </c>
      <c r="D131" s="3"/>
      <c r="E131" s="26">
        <v>22071825.740000002</v>
      </c>
      <c r="F131" s="3"/>
      <c r="G131" s="24">
        <v>-5</v>
      </c>
      <c r="H131" s="3"/>
      <c r="I131" s="27">
        <f t="shared" si="51"/>
        <v>-1103591.2870000002</v>
      </c>
      <c r="J131" s="24"/>
      <c r="K131" s="26">
        <v>1809929.1799999997</v>
      </c>
      <c r="L131" s="3"/>
      <c r="M131" s="24">
        <v>-10</v>
      </c>
      <c r="N131" s="24"/>
      <c r="O131" s="28">
        <f t="shared" si="55"/>
        <v>180992.91799999998</v>
      </c>
      <c r="P131" s="3"/>
      <c r="Q131" s="29">
        <f t="shared" si="52"/>
        <v>1284584.2050000003</v>
      </c>
      <c r="R131" s="3"/>
      <c r="S131" s="30">
        <f t="shared" si="53"/>
        <v>23881754.920000002</v>
      </c>
      <c r="T131" s="3"/>
      <c r="U131" s="24">
        <f t="shared" si="54"/>
        <v>-7</v>
      </c>
    </row>
    <row r="132" spans="1:21" s="9" customFormat="1" x14ac:dyDescent="0.2">
      <c r="A132" s="20">
        <v>346</v>
      </c>
      <c r="B132" s="25"/>
      <c r="C132" s="22" t="s">
        <v>268</v>
      </c>
      <c r="D132" s="3"/>
      <c r="E132" s="31">
        <v>82152.189999999988</v>
      </c>
      <c r="F132" s="3"/>
      <c r="G132" s="24">
        <v>-5</v>
      </c>
      <c r="H132" s="3"/>
      <c r="I132" s="32">
        <f t="shared" si="51"/>
        <v>-4107.6094999999996</v>
      </c>
      <c r="J132" s="24"/>
      <c r="K132" s="31">
        <v>15543.410000000003</v>
      </c>
      <c r="L132" s="3"/>
      <c r="M132" s="24">
        <v>0</v>
      </c>
      <c r="N132" s="24"/>
      <c r="O132" s="33">
        <f t="shared" si="55"/>
        <v>0</v>
      </c>
      <c r="P132" s="3"/>
      <c r="Q132" s="34">
        <f t="shared" si="52"/>
        <v>4107.6094999999996</v>
      </c>
      <c r="R132" s="3"/>
      <c r="S132" s="35">
        <f t="shared" si="53"/>
        <v>97695.599999999991</v>
      </c>
      <c r="T132" s="3"/>
      <c r="U132" s="24">
        <f t="shared" si="54"/>
        <v>-7</v>
      </c>
    </row>
    <row r="133" spans="1:21" s="9" customFormat="1" x14ac:dyDescent="0.2">
      <c r="A133" s="20"/>
      <c r="B133" s="36" t="s">
        <v>297</v>
      </c>
      <c r="C133" s="3"/>
      <c r="D133" s="3"/>
      <c r="E133" s="43">
        <f>+SUBTOTAL(9,E127:E132)</f>
        <v>190892259.86000001</v>
      </c>
      <c r="F133" s="38"/>
      <c r="G133" s="39"/>
      <c r="H133" s="38"/>
      <c r="I133" s="43">
        <f>+SUBTOTAL(9,I127:I132)</f>
        <v>-9544612.9930000007</v>
      </c>
      <c r="J133" s="37"/>
      <c r="K133" s="43">
        <f>+SUBTOTAL(9,K127:K132)</f>
        <v>49145493.529999964</v>
      </c>
      <c r="L133" s="38"/>
      <c r="M133" s="38"/>
      <c r="N133" s="38"/>
      <c r="O133" s="43">
        <f>+SUBTOTAL(9,O127:O132)</f>
        <v>6805111.6909999941</v>
      </c>
      <c r="P133" s="38"/>
      <c r="Q133" s="44">
        <f>+SUBTOTAL(9,Q127:Q132)</f>
        <v>16349724.683999995</v>
      </c>
      <c r="R133" s="38"/>
      <c r="S133" s="43">
        <f>+SUBTOTAL(9,S127:S132)</f>
        <v>240037753.38999996</v>
      </c>
      <c r="T133" s="38"/>
      <c r="U133" s="39">
        <f t="shared" ref="U133" si="56">-ROUND(Q133/S133*100,0)</f>
        <v>-7</v>
      </c>
    </row>
    <row r="134" spans="1:21" s="9" customFormat="1" x14ac:dyDescent="0.2">
      <c r="A134" s="47"/>
      <c r="B134" s="48"/>
      <c r="C134" s="49"/>
      <c r="E134" s="50"/>
      <c r="G134" s="51"/>
      <c r="I134" s="52"/>
      <c r="J134" s="51"/>
      <c r="K134" s="50"/>
      <c r="M134" s="51"/>
      <c r="N134" s="51"/>
      <c r="O134" s="53"/>
      <c r="Q134" s="54"/>
      <c r="S134" s="42"/>
      <c r="U134" s="51"/>
    </row>
    <row r="135" spans="1:21" x14ac:dyDescent="0.2">
      <c r="A135" s="45" t="s">
        <v>15</v>
      </c>
      <c r="E135" s="55">
        <f>+SUBTOTAL(9,E91:E134)</f>
        <v>739852132.42000031</v>
      </c>
      <c r="I135" s="55">
        <f>+SUBTOTAL(9,I91:I134)</f>
        <v>-59967064.126699992</v>
      </c>
      <c r="K135" s="55">
        <f>+SUBTOTAL(9,K91:K134)</f>
        <v>228791640.60000002</v>
      </c>
      <c r="O135" s="55">
        <f>+SUBTOTAL(9,O91:O134)</f>
        <v>26459094.72900001</v>
      </c>
      <c r="Q135" s="55">
        <f>+SUBTOTAL(9,Q91:Q134)</f>
        <v>86426158.855700016</v>
      </c>
      <c r="S135" s="55">
        <f>+SUBTOTAL(9,S91:S134)</f>
        <v>968643773.01999986</v>
      </c>
    </row>
    <row r="136" spans="1:21" x14ac:dyDescent="0.2">
      <c r="A136" s="20"/>
    </row>
    <row r="137" spans="1:21" ht="13.5" thickBot="1" x14ac:dyDescent="0.25">
      <c r="A137" s="45" t="s">
        <v>10</v>
      </c>
      <c r="B137" s="15"/>
      <c r="C137" s="15"/>
      <c r="D137" s="15"/>
      <c r="E137" s="56">
        <f>+SUBTOTAL(9,E15:E136)</f>
        <v>4833081412.8400011</v>
      </c>
      <c r="F137" s="15"/>
      <c r="G137" s="15"/>
      <c r="H137" s="15"/>
      <c r="I137" s="56">
        <f>+SUBTOTAL(9,I15:I136)</f>
        <v>-281524886.05840003</v>
      </c>
      <c r="J137" s="15"/>
      <c r="K137" s="56">
        <f>+SUBTOTAL(9,K15:K136)</f>
        <v>887575799.38</v>
      </c>
      <c r="L137" s="15"/>
      <c r="M137" s="15"/>
      <c r="N137" s="15"/>
      <c r="O137" s="56">
        <f>+SUBTOTAL(9,O15:O136)</f>
        <v>176629773.31599995</v>
      </c>
      <c r="P137" s="15"/>
      <c r="Q137" s="56">
        <f>+SUBTOTAL(9,Q15:Q136)</f>
        <v>458154659.37440002</v>
      </c>
      <c r="R137" s="15"/>
      <c r="S137" s="56">
        <f>+SUBTOTAL(9,S15:S136)</f>
        <v>5720657212.2200012</v>
      </c>
      <c r="T137" s="15"/>
      <c r="U137" s="15"/>
    </row>
    <row r="138" spans="1:21" ht="13.5" thickTop="1" x14ac:dyDescent="0.2">
      <c r="A138" s="20"/>
    </row>
    <row r="139" spans="1:21" x14ac:dyDescent="0.2">
      <c r="A139" s="20"/>
    </row>
    <row r="140" spans="1:21" x14ac:dyDescent="0.2">
      <c r="A140" s="20"/>
    </row>
    <row r="141" spans="1:21" x14ac:dyDescent="0.2">
      <c r="A141" s="20"/>
    </row>
    <row r="142" spans="1:21" x14ac:dyDescent="0.2">
      <c r="A142" s="20"/>
    </row>
    <row r="143" spans="1:21" x14ac:dyDescent="0.2">
      <c r="A143" s="20"/>
    </row>
    <row r="144" spans="1:21" x14ac:dyDescent="0.2">
      <c r="A144" s="20"/>
    </row>
    <row r="145" spans="1:1" x14ac:dyDescent="0.2">
      <c r="A145" s="20"/>
    </row>
    <row r="146" spans="1:1" x14ac:dyDescent="0.2">
      <c r="A146" s="20"/>
    </row>
    <row r="147" spans="1:1" x14ac:dyDescent="0.2">
      <c r="A147" s="20"/>
    </row>
    <row r="148" spans="1:1" x14ac:dyDescent="0.2">
      <c r="A148" s="20"/>
    </row>
    <row r="149" spans="1:1" x14ac:dyDescent="0.2">
      <c r="A149" s="20"/>
    </row>
    <row r="150" spans="1:1" x14ac:dyDescent="0.2">
      <c r="A150" s="20"/>
    </row>
    <row r="151" spans="1:1" x14ac:dyDescent="0.2">
      <c r="A151" s="20"/>
    </row>
  </sheetData>
  <pageMargins left="0.7" right="0.7" top="1" bottom="0.75" header="0.3" footer="0.3"/>
  <pageSetup scale="51" fitToHeight="0" orientation="landscape" r:id="rId1"/>
  <headerFooter>
    <oddHeader xml:space="preserve">&amp;R
</oddHeader>
    <oddFooter>&amp;R&amp;"Times New Roman,Bold"&amp;12Attachment to Response to KIUC-1 Question No. 3
Page &amp;P of &amp;N
Spanos</oddFooter>
  </headerFooter>
  <rowBreaks count="2" manualBreakCount="2">
    <brk id="72" max="20" man="1"/>
    <brk id="13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2"/>
  <sheetViews>
    <sheetView workbookViewId="0">
      <selection activeCell="M28" sqref="M28"/>
    </sheetView>
  </sheetViews>
  <sheetFormatPr defaultRowHeight="15" x14ac:dyDescent="0.25"/>
  <cols>
    <col min="1" max="1" width="19" bestFit="1" customWidth="1"/>
    <col min="2" max="2" width="11.42578125" bestFit="1" customWidth="1"/>
    <col min="3" max="3" width="7.5703125" bestFit="1" customWidth="1"/>
    <col min="4" max="4" width="8.28515625" bestFit="1" customWidth="1"/>
    <col min="5" max="5" width="10.7109375" bestFit="1" customWidth="1"/>
    <col min="6" max="6" width="12" bestFit="1" customWidth="1"/>
    <col min="7" max="8" width="13.42578125" bestFit="1" customWidth="1"/>
    <col min="9" max="9" width="13.85546875" bestFit="1" customWidth="1"/>
    <col min="10" max="10" width="11.5703125" bestFit="1" customWidth="1"/>
    <col min="11" max="11" width="12.42578125" bestFit="1" customWidth="1"/>
    <col min="12" max="12" width="11.28515625" bestFit="1" customWidth="1"/>
    <col min="13" max="13" width="11.85546875" bestFit="1" customWidth="1"/>
    <col min="14" max="14" width="11.28515625" bestFit="1" customWidth="1"/>
    <col min="15" max="15" width="11.85546875" bestFit="1" customWidth="1"/>
    <col min="16" max="16" width="11.140625" bestFit="1" customWidth="1"/>
    <col min="17" max="17" width="13.42578125" bestFit="1" customWidth="1"/>
    <col min="18" max="18" width="15" bestFit="1" customWidth="1"/>
    <col min="19" max="19" width="13.42578125" bestFit="1" customWidth="1"/>
    <col min="28" max="28" width="8.7109375" bestFit="1" customWidth="1"/>
  </cols>
  <sheetData>
    <row r="1" spans="1:30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U1" t="s">
        <v>1</v>
      </c>
      <c r="V1" t="s">
        <v>254</v>
      </c>
      <c r="W1" t="s">
        <v>19</v>
      </c>
      <c r="X1" t="s">
        <v>251</v>
      </c>
      <c r="Y1" t="s">
        <v>252</v>
      </c>
      <c r="Z1" t="s">
        <v>253</v>
      </c>
      <c r="AB1" t="s">
        <v>251</v>
      </c>
      <c r="AC1" t="s">
        <v>252</v>
      </c>
      <c r="AD1" t="s">
        <v>253</v>
      </c>
    </row>
    <row r="2" spans="1:30" x14ac:dyDescent="0.25">
      <c r="A2">
        <v>301</v>
      </c>
      <c r="B2" t="s">
        <v>41</v>
      </c>
      <c r="C2">
        <v>0</v>
      </c>
      <c r="D2" t="s">
        <v>42</v>
      </c>
      <c r="E2">
        <v>0</v>
      </c>
      <c r="F2">
        <v>44455.58</v>
      </c>
      <c r="G2">
        <v>0</v>
      </c>
      <c r="H2">
        <v>0</v>
      </c>
      <c r="I2">
        <v>0</v>
      </c>
      <c r="J2">
        <v>0</v>
      </c>
      <c r="K2">
        <v>0</v>
      </c>
      <c r="L2" t="s">
        <v>43</v>
      </c>
      <c r="M2" t="s">
        <v>43</v>
      </c>
      <c r="N2" t="s">
        <v>43</v>
      </c>
      <c r="O2">
        <v>0</v>
      </c>
      <c r="P2">
        <v>70.599999999999994</v>
      </c>
      <c r="Q2">
        <v>0</v>
      </c>
      <c r="R2">
        <v>0</v>
      </c>
      <c r="S2">
        <v>0</v>
      </c>
    </row>
    <row r="3" spans="1:30" x14ac:dyDescent="0.25">
      <c r="A3">
        <v>302</v>
      </c>
      <c r="B3" t="s">
        <v>41</v>
      </c>
      <c r="C3">
        <v>20</v>
      </c>
      <c r="D3" t="s">
        <v>44</v>
      </c>
      <c r="E3">
        <v>0</v>
      </c>
      <c r="F3">
        <v>55918.83</v>
      </c>
      <c r="G3">
        <v>21074</v>
      </c>
      <c r="H3">
        <v>34845</v>
      </c>
      <c r="I3">
        <v>10503</v>
      </c>
      <c r="J3">
        <v>18.78</v>
      </c>
      <c r="K3">
        <v>3.3</v>
      </c>
      <c r="L3" t="s">
        <v>43</v>
      </c>
      <c r="M3" t="s">
        <v>43</v>
      </c>
      <c r="N3" t="s">
        <v>43</v>
      </c>
      <c r="O3">
        <v>37.700000000000003</v>
      </c>
      <c r="P3">
        <v>16.2</v>
      </c>
      <c r="Q3">
        <v>45190</v>
      </c>
      <c r="R3">
        <v>2717</v>
      </c>
      <c r="S3">
        <v>4.8600000000000003</v>
      </c>
    </row>
    <row r="4" spans="1:30" x14ac:dyDescent="0.25">
      <c r="A4">
        <v>303</v>
      </c>
      <c r="B4" t="s">
        <v>41</v>
      </c>
      <c r="C4">
        <v>5</v>
      </c>
      <c r="D4" t="s">
        <v>44</v>
      </c>
      <c r="E4">
        <v>0</v>
      </c>
      <c r="F4">
        <v>18338712.02</v>
      </c>
      <c r="G4">
        <v>7484852</v>
      </c>
      <c r="H4">
        <v>10853860</v>
      </c>
      <c r="I4">
        <v>2801459</v>
      </c>
      <c r="J4">
        <v>15.28</v>
      </c>
      <c r="K4">
        <v>3.9</v>
      </c>
      <c r="L4" t="s">
        <v>43</v>
      </c>
      <c r="M4" t="s">
        <v>43</v>
      </c>
      <c r="N4" t="s">
        <v>43</v>
      </c>
      <c r="O4">
        <v>40.799999999999997</v>
      </c>
      <c r="P4">
        <v>1.9</v>
      </c>
      <c r="Q4">
        <v>6916216</v>
      </c>
      <c r="R4">
        <v>3667742</v>
      </c>
      <c r="S4">
        <v>20</v>
      </c>
    </row>
    <row r="5" spans="1:30" x14ac:dyDescent="0.25">
      <c r="A5">
        <v>303.10000000000002</v>
      </c>
      <c r="B5" s="1">
        <v>43646</v>
      </c>
      <c r="C5">
        <v>200</v>
      </c>
      <c r="D5" t="s">
        <v>44</v>
      </c>
      <c r="E5">
        <v>0</v>
      </c>
      <c r="F5">
        <v>40210208.289999999</v>
      </c>
      <c r="G5">
        <v>10240838</v>
      </c>
      <c r="H5">
        <v>29969370</v>
      </c>
      <c r="I5">
        <v>3995916</v>
      </c>
      <c r="J5">
        <v>9.94</v>
      </c>
      <c r="K5">
        <v>7.5</v>
      </c>
      <c r="L5" t="s">
        <v>43</v>
      </c>
      <c r="M5" t="s">
        <v>43</v>
      </c>
      <c r="N5" t="s">
        <v>43</v>
      </c>
      <c r="O5">
        <v>25.5</v>
      </c>
      <c r="P5">
        <v>2.2999999999999998</v>
      </c>
      <c r="Q5">
        <v>9441087</v>
      </c>
      <c r="R5">
        <v>4102539</v>
      </c>
      <c r="S5">
        <v>10.199999999999999</v>
      </c>
    </row>
    <row r="6" spans="1:30" x14ac:dyDescent="0.25">
      <c r="A6" t="s">
        <v>45</v>
      </c>
      <c r="B6" t="s">
        <v>41</v>
      </c>
      <c r="C6">
        <v>0</v>
      </c>
      <c r="D6" t="s">
        <v>42</v>
      </c>
      <c r="E6">
        <v>0</v>
      </c>
      <c r="F6">
        <v>13682.32</v>
      </c>
      <c r="G6">
        <v>0</v>
      </c>
      <c r="H6">
        <v>0</v>
      </c>
      <c r="I6">
        <v>0</v>
      </c>
      <c r="J6">
        <v>0</v>
      </c>
      <c r="K6">
        <v>0</v>
      </c>
      <c r="L6" t="s">
        <v>43</v>
      </c>
      <c r="M6" t="s">
        <v>43</v>
      </c>
      <c r="N6" t="s">
        <v>43</v>
      </c>
      <c r="O6">
        <v>0</v>
      </c>
      <c r="P6">
        <v>20.5</v>
      </c>
      <c r="Q6">
        <v>0</v>
      </c>
      <c r="R6">
        <v>0</v>
      </c>
      <c r="S6">
        <v>0</v>
      </c>
    </row>
    <row r="7" spans="1:30" x14ac:dyDescent="0.25">
      <c r="A7" t="s">
        <v>46</v>
      </c>
      <c r="B7" s="1">
        <v>40908</v>
      </c>
      <c r="C7">
        <v>0</v>
      </c>
      <c r="D7" t="s">
        <v>42</v>
      </c>
      <c r="E7">
        <v>0</v>
      </c>
      <c r="F7">
        <v>53141.73</v>
      </c>
      <c r="G7">
        <v>0</v>
      </c>
      <c r="H7">
        <v>0</v>
      </c>
      <c r="I7">
        <v>0</v>
      </c>
      <c r="J7">
        <v>0</v>
      </c>
      <c r="K7">
        <v>0</v>
      </c>
      <c r="L7" t="s">
        <v>43</v>
      </c>
      <c r="M7" t="s">
        <v>43</v>
      </c>
      <c r="N7" t="s">
        <v>43</v>
      </c>
      <c r="O7">
        <v>0</v>
      </c>
      <c r="P7">
        <v>27.5</v>
      </c>
      <c r="Q7">
        <v>0</v>
      </c>
      <c r="R7">
        <v>0</v>
      </c>
      <c r="S7">
        <v>0</v>
      </c>
    </row>
    <row r="8" spans="1:30" x14ac:dyDescent="0.25">
      <c r="A8" t="s">
        <v>47</v>
      </c>
      <c r="B8" t="s">
        <v>41</v>
      </c>
      <c r="C8">
        <v>0</v>
      </c>
      <c r="D8" t="s">
        <v>42</v>
      </c>
      <c r="E8">
        <v>0</v>
      </c>
      <c r="F8">
        <v>30764.37</v>
      </c>
      <c r="G8">
        <v>0</v>
      </c>
      <c r="H8">
        <v>0</v>
      </c>
      <c r="I8">
        <v>0</v>
      </c>
      <c r="J8">
        <v>0</v>
      </c>
      <c r="K8">
        <v>0</v>
      </c>
      <c r="L8" t="s">
        <v>43</v>
      </c>
      <c r="M8" t="s">
        <v>43</v>
      </c>
      <c r="N8" t="s">
        <v>43</v>
      </c>
      <c r="O8">
        <v>0</v>
      </c>
      <c r="P8">
        <v>55.7</v>
      </c>
      <c r="Q8">
        <v>0</v>
      </c>
      <c r="R8">
        <v>0</v>
      </c>
      <c r="S8">
        <v>0</v>
      </c>
    </row>
    <row r="9" spans="1:30" x14ac:dyDescent="0.25">
      <c r="A9" t="s">
        <v>48</v>
      </c>
      <c r="B9" s="1">
        <v>46934</v>
      </c>
      <c r="C9">
        <v>0</v>
      </c>
      <c r="D9" t="s">
        <v>42</v>
      </c>
      <c r="E9">
        <v>0</v>
      </c>
      <c r="F9">
        <v>825041.57</v>
      </c>
      <c r="G9">
        <v>0</v>
      </c>
      <c r="H9">
        <v>0</v>
      </c>
      <c r="I9">
        <v>0</v>
      </c>
      <c r="J9">
        <v>0</v>
      </c>
      <c r="K9">
        <v>0</v>
      </c>
      <c r="L9" t="s">
        <v>43</v>
      </c>
      <c r="M9" t="s">
        <v>43</v>
      </c>
      <c r="N9" t="s">
        <v>43</v>
      </c>
      <c r="O9">
        <v>0</v>
      </c>
      <c r="P9">
        <v>25</v>
      </c>
      <c r="Q9">
        <v>0</v>
      </c>
      <c r="R9">
        <v>0</v>
      </c>
      <c r="S9">
        <v>0</v>
      </c>
    </row>
    <row r="10" spans="1:30" x14ac:dyDescent="0.25">
      <c r="A10" t="s">
        <v>49</v>
      </c>
      <c r="B10" s="1">
        <v>49490</v>
      </c>
      <c r="C10">
        <v>0</v>
      </c>
      <c r="D10" t="s">
        <v>42</v>
      </c>
      <c r="E10">
        <v>0</v>
      </c>
      <c r="F10">
        <v>74827.839999999997</v>
      </c>
      <c r="G10">
        <v>0</v>
      </c>
      <c r="H10">
        <v>0</v>
      </c>
      <c r="I10">
        <v>0</v>
      </c>
      <c r="J10">
        <v>0</v>
      </c>
      <c r="K10">
        <v>0</v>
      </c>
      <c r="L10" t="s">
        <v>43</v>
      </c>
      <c r="M10" t="s">
        <v>43</v>
      </c>
      <c r="N10" t="s">
        <v>43</v>
      </c>
      <c r="O10">
        <v>0</v>
      </c>
      <c r="P10">
        <v>35.5</v>
      </c>
      <c r="Q10">
        <v>0</v>
      </c>
      <c r="R10">
        <v>0</v>
      </c>
      <c r="S10">
        <v>0</v>
      </c>
    </row>
    <row r="11" spans="1:30" x14ac:dyDescent="0.25">
      <c r="A11" t="s">
        <v>50</v>
      </c>
      <c r="B11" s="1">
        <v>42369</v>
      </c>
      <c r="C11">
        <v>0</v>
      </c>
      <c r="D11" t="s">
        <v>42</v>
      </c>
      <c r="E11">
        <v>0</v>
      </c>
      <c r="F11">
        <v>9165.64</v>
      </c>
      <c r="G11">
        <v>0</v>
      </c>
      <c r="H11">
        <v>0</v>
      </c>
      <c r="I11">
        <v>0</v>
      </c>
      <c r="J11">
        <v>0</v>
      </c>
      <c r="K11">
        <v>0</v>
      </c>
      <c r="L11" t="s">
        <v>43</v>
      </c>
      <c r="M11" t="s">
        <v>43</v>
      </c>
      <c r="N11" t="s">
        <v>43</v>
      </c>
      <c r="O11">
        <v>0</v>
      </c>
      <c r="P11">
        <v>60.5</v>
      </c>
      <c r="Q11">
        <v>0</v>
      </c>
      <c r="R11">
        <v>0</v>
      </c>
      <c r="S11">
        <v>0</v>
      </c>
    </row>
    <row r="12" spans="1:30" x14ac:dyDescent="0.25">
      <c r="A12" t="s">
        <v>51</v>
      </c>
      <c r="B12" t="s">
        <v>41</v>
      </c>
      <c r="C12">
        <v>0</v>
      </c>
      <c r="D12" t="s">
        <v>42</v>
      </c>
      <c r="E12">
        <v>0</v>
      </c>
      <c r="F12">
        <v>38438.050000000003</v>
      </c>
      <c r="G12">
        <v>0</v>
      </c>
      <c r="H12">
        <v>0</v>
      </c>
      <c r="I12">
        <v>0</v>
      </c>
      <c r="J12">
        <v>0</v>
      </c>
      <c r="K12">
        <v>0</v>
      </c>
      <c r="L12" t="s">
        <v>43</v>
      </c>
      <c r="M12" t="s">
        <v>43</v>
      </c>
      <c r="N12" t="s">
        <v>43</v>
      </c>
      <c r="O12">
        <v>0</v>
      </c>
      <c r="P12">
        <v>65.900000000000006</v>
      </c>
      <c r="Q12">
        <v>0</v>
      </c>
      <c r="R12">
        <v>0</v>
      </c>
      <c r="S12">
        <v>0</v>
      </c>
    </row>
    <row r="13" spans="1:30" x14ac:dyDescent="0.25">
      <c r="A13" t="s">
        <v>52</v>
      </c>
      <c r="B13" s="1">
        <v>49125</v>
      </c>
      <c r="C13">
        <v>0</v>
      </c>
      <c r="D13" t="s">
        <v>42</v>
      </c>
      <c r="E13">
        <v>0</v>
      </c>
      <c r="F13">
        <v>9842883.5</v>
      </c>
      <c r="G13">
        <v>0</v>
      </c>
      <c r="H13">
        <v>0</v>
      </c>
      <c r="I13">
        <v>0</v>
      </c>
      <c r="J13">
        <v>0</v>
      </c>
      <c r="K13">
        <v>0</v>
      </c>
      <c r="L13" t="s">
        <v>43</v>
      </c>
      <c r="M13" t="s">
        <v>43</v>
      </c>
      <c r="N13" t="s">
        <v>43</v>
      </c>
      <c r="O13">
        <v>0</v>
      </c>
      <c r="P13">
        <v>22.5</v>
      </c>
      <c r="Q13">
        <v>0</v>
      </c>
      <c r="R13">
        <v>0</v>
      </c>
      <c r="S13">
        <v>0</v>
      </c>
    </row>
    <row r="14" spans="1:30" x14ac:dyDescent="0.25">
      <c r="A14" t="s">
        <v>53</v>
      </c>
      <c r="B14" s="1">
        <v>62639</v>
      </c>
      <c r="C14">
        <v>100</v>
      </c>
      <c r="D14" t="s">
        <v>257</v>
      </c>
      <c r="E14">
        <v>-16</v>
      </c>
      <c r="F14">
        <v>106290580.94</v>
      </c>
      <c r="G14">
        <v>18699136</v>
      </c>
      <c r="H14">
        <v>104597938</v>
      </c>
      <c r="I14">
        <v>1893992</v>
      </c>
      <c r="J14">
        <v>1.78</v>
      </c>
      <c r="K14">
        <v>55.2</v>
      </c>
      <c r="L14" t="s">
        <v>43</v>
      </c>
      <c r="M14" t="s">
        <v>43</v>
      </c>
      <c r="N14" t="s">
        <v>43</v>
      </c>
      <c r="O14">
        <v>17.600000000000001</v>
      </c>
      <c r="P14">
        <v>8.4</v>
      </c>
      <c r="Q14">
        <v>13952017</v>
      </c>
      <c r="R14">
        <v>1980736</v>
      </c>
      <c r="S14">
        <v>1.86</v>
      </c>
      <c r="U14">
        <f t="shared" ref="U14:U66" si="0">+VALUE(LEFT(A14,6))*100</f>
        <v>31100</v>
      </c>
      <c r="V14" t="str">
        <f t="shared" ref="V14:V66" si="1">+MID(A14,8,4)</f>
        <v>0321</v>
      </c>
      <c r="W14" t="e">
        <f t="shared" ref="W14:W45" si="2">+VLOOKUP(V14,GroupLookups,6,0)</f>
        <v>#REF!</v>
      </c>
      <c r="X14" t="e">
        <f t="shared" ref="X14:X45" si="3">+VLOOKUP(V14,GroupLookups,4,0)</f>
        <v>#REF!</v>
      </c>
      <c r="Y14" t="e">
        <f t="shared" ref="Y14:Y45" si="4">+VLOOKUP(V14,GroupLookups,5,0)</f>
        <v>#REF!</v>
      </c>
      <c r="Z14">
        <f t="shared" ref="Z14:Z45" si="5">+IFERROR(ROUND(VLOOKUP(U14&amp;W14,WeightedNetSalvage,24,0),0),0)</f>
        <v>0</v>
      </c>
      <c r="AB14" t="e">
        <f t="shared" ref="AB14:AB66" si="6">+X14-MONTH(B14)</f>
        <v>#REF!</v>
      </c>
      <c r="AC14" t="e">
        <f t="shared" ref="AC14:AC66" si="7">+Y14-YEAR(B14)</f>
        <v>#REF!</v>
      </c>
      <c r="AD14">
        <f t="shared" ref="AD14:AD66" si="8">+Z14-E14</f>
        <v>16</v>
      </c>
    </row>
    <row r="15" spans="1:30" x14ac:dyDescent="0.25">
      <c r="A15" t="s">
        <v>55</v>
      </c>
      <c r="B15" s="1">
        <v>62639</v>
      </c>
      <c r="C15">
        <v>100</v>
      </c>
      <c r="D15" t="s">
        <v>257</v>
      </c>
      <c r="E15">
        <v>-16</v>
      </c>
      <c r="F15">
        <v>5522306.9800000004</v>
      </c>
      <c r="G15">
        <v>2689746</v>
      </c>
      <c r="H15">
        <v>3716130</v>
      </c>
      <c r="I15">
        <v>71382</v>
      </c>
      <c r="J15">
        <v>1.29</v>
      </c>
      <c r="K15">
        <v>52.1</v>
      </c>
      <c r="L15" t="s">
        <v>43</v>
      </c>
      <c r="M15" t="s">
        <v>43</v>
      </c>
      <c r="N15" t="s">
        <v>43</v>
      </c>
      <c r="O15">
        <v>48.7</v>
      </c>
      <c r="P15">
        <v>21.5</v>
      </c>
      <c r="Q15">
        <v>1826828</v>
      </c>
      <c r="R15">
        <v>87760</v>
      </c>
      <c r="S15">
        <v>1.59</v>
      </c>
      <c r="U15">
        <f t="shared" si="0"/>
        <v>31100</v>
      </c>
      <c r="V15" t="str">
        <f t="shared" si="1"/>
        <v>0322</v>
      </c>
      <c r="W15" t="e">
        <f t="shared" si="2"/>
        <v>#REF!</v>
      </c>
      <c r="X15" t="e">
        <f t="shared" si="3"/>
        <v>#REF!</v>
      </c>
      <c r="Y15" t="e">
        <f t="shared" si="4"/>
        <v>#REF!</v>
      </c>
      <c r="Z15">
        <f t="shared" si="5"/>
        <v>0</v>
      </c>
      <c r="AB15" t="e">
        <f t="shared" si="6"/>
        <v>#REF!</v>
      </c>
      <c r="AC15" t="e">
        <f t="shared" si="7"/>
        <v>#REF!</v>
      </c>
      <c r="AD15">
        <f t="shared" si="8"/>
        <v>16</v>
      </c>
    </row>
    <row r="16" spans="1:30" x14ac:dyDescent="0.25">
      <c r="A16" t="s">
        <v>56</v>
      </c>
      <c r="B16" s="1">
        <v>51317</v>
      </c>
      <c r="C16">
        <v>100</v>
      </c>
      <c r="D16" t="s">
        <v>257</v>
      </c>
      <c r="E16">
        <v>-1</v>
      </c>
      <c r="F16">
        <v>824968.82</v>
      </c>
      <c r="G16">
        <v>609422</v>
      </c>
      <c r="H16">
        <v>223797</v>
      </c>
      <c r="I16">
        <v>8170</v>
      </c>
      <c r="J16">
        <v>0.99</v>
      </c>
      <c r="K16">
        <v>27.4</v>
      </c>
      <c r="L16" t="s">
        <v>43</v>
      </c>
      <c r="M16" t="s">
        <v>43</v>
      </c>
      <c r="N16" t="s">
        <v>43</v>
      </c>
      <c r="O16">
        <v>73.900000000000006</v>
      </c>
      <c r="P16">
        <v>21.7</v>
      </c>
      <c r="Q16">
        <v>360919</v>
      </c>
      <c r="R16">
        <v>17283</v>
      </c>
      <c r="S16">
        <v>2.1</v>
      </c>
      <c r="U16">
        <f t="shared" si="0"/>
        <v>31100</v>
      </c>
      <c r="V16" t="str">
        <f t="shared" si="1"/>
        <v>5591</v>
      </c>
      <c r="W16" t="e">
        <f t="shared" si="2"/>
        <v>#REF!</v>
      </c>
      <c r="X16" t="e">
        <f t="shared" si="3"/>
        <v>#REF!</v>
      </c>
      <c r="Y16" t="e">
        <f t="shared" si="4"/>
        <v>#REF!</v>
      </c>
      <c r="Z16">
        <f t="shared" si="5"/>
        <v>0</v>
      </c>
      <c r="AB16" t="e">
        <f t="shared" si="6"/>
        <v>#REF!</v>
      </c>
      <c r="AC16" t="e">
        <f t="shared" si="7"/>
        <v>#REF!</v>
      </c>
      <c r="AD16">
        <f t="shared" si="8"/>
        <v>1</v>
      </c>
    </row>
    <row r="17" spans="1:30" x14ac:dyDescent="0.25">
      <c r="A17" t="s">
        <v>57</v>
      </c>
      <c r="B17" s="1">
        <v>42369</v>
      </c>
      <c r="C17">
        <v>100</v>
      </c>
      <c r="D17" t="s">
        <v>257</v>
      </c>
      <c r="E17">
        <v>-10</v>
      </c>
      <c r="F17">
        <v>5608825.0700000003</v>
      </c>
      <c r="G17">
        <v>6504699</v>
      </c>
      <c r="H17">
        <v>-334991</v>
      </c>
      <c r="I17">
        <v>0</v>
      </c>
      <c r="J17">
        <v>0</v>
      </c>
      <c r="K17">
        <v>0</v>
      </c>
      <c r="L17" t="s">
        <v>43</v>
      </c>
      <c r="M17" t="s">
        <v>43</v>
      </c>
      <c r="N17" t="s">
        <v>43</v>
      </c>
      <c r="O17">
        <v>116</v>
      </c>
      <c r="P17">
        <v>50.5</v>
      </c>
      <c r="Q17">
        <v>5506768</v>
      </c>
      <c r="R17">
        <v>167155</v>
      </c>
      <c r="S17">
        <v>2.98</v>
      </c>
      <c r="U17">
        <f t="shared" si="0"/>
        <v>31100</v>
      </c>
      <c r="V17" t="str">
        <f t="shared" si="1"/>
        <v>5603</v>
      </c>
      <c r="W17" t="e">
        <f t="shared" si="2"/>
        <v>#REF!</v>
      </c>
      <c r="X17" t="e">
        <f t="shared" si="3"/>
        <v>#REF!</v>
      </c>
      <c r="Y17" t="e">
        <f t="shared" si="4"/>
        <v>#REF!</v>
      </c>
      <c r="Z17">
        <f t="shared" si="5"/>
        <v>0</v>
      </c>
      <c r="AB17" t="e">
        <f t="shared" si="6"/>
        <v>#REF!</v>
      </c>
      <c r="AC17" t="e">
        <f t="shared" si="7"/>
        <v>#REF!</v>
      </c>
      <c r="AD17">
        <f t="shared" si="8"/>
        <v>10</v>
      </c>
    </row>
    <row r="18" spans="1:30" x14ac:dyDescent="0.25">
      <c r="A18" t="s">
        <v>58</v>
      </c>
      <c r="B18" s="1">
        <v>42369</v>
      </c>
      <c r="C18">
        <v>100</v>
      </c>
      <c r="D18" t="s">
        <v>255</v>
      </c>
      <c r="E18">
        <v>-10</v>
      </c>
      <c r="F18">
        <v>583381.43999999994</v>
      </c>
      <c r="G18">
        <v>524285</v>
      </c>
      <c r="H18">
        <v>117435</v>
      </c>
      <c r="I18">
        <v>0</v>
      </c>
      <c r="J18">
        <v>0</v>
      </c>
      <c r="K18">
        <v>0</v>
      </c>
      <c r="L18" t="s">
        <v>43</v>
      </c>
      <c r="M18" t="s">
        <v>43</v>
      </c>
      <c r="N18" t="s">
        <v>43</v>
      </c>
      <c r="O18">
        <v>89.9</v>
      </c>
      <c r="P18">
        <v>53.5</v>
      </c>
      <c r="Q18">
        <v>641720</v>
      </c>
      <c r="R18">
        <v>0</v>
      </c>
      <c r="S18">
        <v>0</v>
      </c>
      <c r="U18">
        <f t="shared" si="0"/>
        <v>31100</v>
      </c>
      <c r="V18" t="str">
        <f t="shared" si="1"/>
        <v>5604</v>
      </c>
      <c r="W18" t="e">
        <f t="shared" si="2"/>
        <v>#REF!</v>
      </c>
      <c r="X18" t="e">
        <f t="shared" si="3"/>
        <v>#REF!</v>
      </c>
      <c r="Y18" t="e">
        <f t="shared" si="4"/>
        <v>#REF!</v>
      </c>
      <c r="Z18">
        <f t="shared" si="5"/>
        <v>0</v>
      </c>
      <c r="AB18" t="e">
        <f t="shared" si="6"/>
        <v>#REF!</v>
      </c>
      <c r="AC18" t="e">
        <f t="shared" si="7"/>
        <v>#REF!</v>
      </c>
      <c r="AD18">
        <f t="shared" si="8"/>
        <v>10</v>
      </c>
    </row>
    <row r="19" spans="1:30" x14ac:dyDescent="0.25">
      <c r="A19" t="s">
        <v>59</v>
      </c>
      <c r="B19" s="1">
        <v>42369</v>
      </c>
      <c r="C19">
        <v>100</v>
      </c>
      <c r="D19" t="s">
        <v>257</v>
      </c>
      <c r="E19">
        <v>-10</v>
      </c>
      <c r="F19">
        <v>2821436.66</v>
      </c>
      <c r="G19">
        <v>3202661</v>
      </c>
      <c r="H19">
        <v>-99081</v>
      </c>
      <c r="I19">
        <v>0</v>
      </c>
      <c r="J19">
        <v>0</v>
      </c>
      <c r="K19">
        <v>0</v>
      </c>
      <c r="L19" t="s">
        <v>43</v>
      </c>
      <c r="M19" t="s">
        <v>43</v>
      </c>
      <c r="N19" t="s">
        <v>43</v>
      </c>
      <c r="O19">
        <v>113.5</v>
      </c>
      <c r="P19">
        <v>46.1</v>
      </c>
      <c r="Q19">
        <v>2736644</v>
      </c>
      <c r="R19">
        <v>92479</v>
      </c>
      <c r="S19">
        <v>3.28</v>
      </c>
      <c r="U19">
        <f t="shared" si="0"/>
        <v>31100</v>
      </c>
      <c r="V19" t="str">
        <f t="shared" si="1"/>
        <v>5613</v>
      </c>
      <c r="W19" t="e">
        <f t="shared" si="2"/>
        <v>#REF!</v>
      </c>
      <c r="X19" t="e">
        <f t="shared" si="3"/>
        <v>#REF!</v>
      </c>
      <c r="Y19" t="e">
        <f t="shared" si="4"/>
        <v>#REF!</v>
      </c>
      <c r="Z19">
        <f t="shared" si="5"/>
        <v>0</v>
      </c>
      <c r="AB19" t="e">
        <f t="shared" si="6"/>
        <v>#REF!</v>
      </c>
      <c r="AC19" t="e">
        <f t="shared" si="7"/>
        <v>#REF!</v>
      </c>
      <c r="AD19">
        <f t="shared" si="8"/>
        <v>10</v>
      </c>
    </row>
    <row r="20" spans="1:30" x14ac:dyDescent="0.25">
      <c r="A20" t="s">
        <v>60</v>
      </c>
      <c r="B20" s="1">
        <v>42369</v>
      </c>
      <c r="C20">
        <v>100</v>
      </c>
      <c r="D20" t="s">
        <v>257</v>
      </c>
      <c r="E20">
        <v>-10</v>
      </c>
      <c r="F20">
        <v>5476054.2999999998</v>
      </c>
      <c r="G20">
        <v>3029403</v>
      </c>
      <c r="H20">
        <v>2994257</v>
      </c>
      <c r="I20">
        <v>752375</v>
      </c>
      <c r="J20">
        <v>13.74</v>
      </c>
      <c r="K20">
        <v>4</v>
      </c>
      <c r="L20" t="s">
        <v>43</v>
      </c>
      <c r="M20" t="s">
        <v>43</v>
      </c>
      <c r="N20" t="s">
        <v>43</v>
      </c>
      <c r="O20">
        <v>55.3</v>
      </c>
      <c r="P20">
        <v>30.2</v>
      </c>
      <c r="Q20">
        <v>4490330</v>
      </c>
      <c r="R20">
        <v>384158</v>
      </c>
      <c r="S20">
        <v>7.02</v>
      </c>
      <c r="U20">
        <f t="shared" si="0"/>
        <v>31100</v>
      </c>
      <c r="V20" t="str">
        <f t="shared" si="1"/>
        <v>5614</v>
      </c>
      <c r="W20" t="e">
        <f t="shared" si="2"/>
        <v>#REF!</v>
      </c>
      <c r="X20" t="e">
        <f t="shared" si="3"/>
        <v>#REF!</v>
      </c>
      <c r="Y20" t="e">
        <f t="shared" si="4"/>
        <v>#REF!</v>
      </c>
      <c r="Z20">
        <f t="shared" si="5"/>
        <v>0</v>
      </c>
      <c r="AB20" t="e">
        <f t="shared" si="6"/>
        <v>#REF!</v>
      </c>
      <c r="AC20" t="e">
        <f t="shared" si="7"/>
        <v>#REF!</v>
      </c>
      <c r="AD20">
        <f t="shared" si="8"/>
        <v>10</v>
      </c>
    </row>
    <row r="21" spans="1:30" x14ac:dyDescent="0.25">
      <c r="A21" t="s">
        <v>61</v>
      </c>
      <c r="B21" s="1" t="s">
        <v>41</v>
      </c>
      <c r="C21">
        <v>100</v>
      </c>
      <c r="D21" t="s">
        <v>255</v>
      </c>
      <c r="E21">
        <v>-10</v>
      </c>
      <c r="F21">
        <v>2560764.1800000002</v>
      </c>
      <c r="G21">
        <v>3366613</v>
      </c>
      <c r="H21">
        <v>-549772</v>
      </c>
      <c r="I21">
        <v>0</v>
      </c>
      <c r="J21">
        <v>0</v>
      </c>
      <c r="K21">
        <v>0</v>
      </c>
      <c r="L21" t="s">
        <v>43</v>
      </c>
      <c r="M21" t="s">
        <v>43</v>
      </c>
      <c r="N21" t="s">
        <v>43</v>
      </c>
      <c r="O21">
        <v>131.5</v>
      </c>
      <c r="P21">
        <v>52.1</v>
      </c>
      <c r="Q21">
        <v>2816841</v>
      </c>
      <c r="R21">
        <v>0</v>
      </c>
      <c r="S21">
        <v>0</v>
      </c>
      <c r="U21">
        <f t="shared" si="0"/>
        <v>31100</v>
      </c>
      <c r="V21" t="str">
        <f t="shared" si="1"/>
        <v>5615</v>
      </c>
      <c r="W21" t="e">
        <f t="shared" si="2"/>
        <v>#REF!</v>
      </c>
      <c r="X21" t="e">
        <f t="shared" si="3"/>
        <v>#REF!</v>
      </c>
      <c r="Y21" t="e">
        <f t="shared" si="4"/>
        <v>#REF!</v>
      </c>
      <c r="Z21">
        <f t="shared" si="5"/>
        <v>0</v>
      </c>
      <c r="AB21" t="e">
        <f t="shared" si="6"/>
        <v>#REF!</v>
      </c>
      <c r="AC21" t="e">
        <f t="shared" si="7"/>
        <v>#REF!</v>
      </c>
      <c r="AD21">
        <f t="shared" si="8"/>
        <v>10</v>
      </c>
    </row>
    <row r="22" spans="1:30" x14ac:dyDescent="0.25">
      <c r="A22" t="s">
        <v>62</v>
      </c>
      <c r="B22" s="1">
        <v>46934</v>
      </c>
      <c r="C22">
        <v>100</v>
      </c>
      <c r="D22" t="s">
        <v>257</v>
      </c>
      <c r="E22">
        <v>-11</v>
      </c>
      <c r="F22">
        <v>4703189.76</v>
      </c>
      <c r="G22">
        <v>4861747</v>
      </c>
      <c r="H22">
        <v>358794</v>
      </c>
      <c r="I22">
        <v>21822</v>
      </c>
      <c r="J22">
        <v>0.46</v>
      </c>
      <c r="K22">
        <v>16.399999999999999</v>
      </c>
      <c r="L22" t="s">
        <v>43</v>
      </c>
      <c r="M22" t="s">
        <v>43</v>
      </c>
      <c r="N22" t="s">
        <v>43</v>
      </c>
      <c r="O22">
        <v>103.4</v>
      </c>
      <c r="P22">
        <v>35.6</v>
      </c>
      <c r="Q22">
        <v>3143534</v>
      </c>
      <c r="R22">
        <v>129346</v>
      </c>
      <c r="S22">
        <v>2.75</v>
      </c>
      <c r="U22">
        <f t="shared" si="0"/>
        <v>31100</v>
      </c>
      <c r="V22" t="str">
        <f t="shared" si="1"/>
        <v>5621</v>
      </c>
      <c r="W22" t="e">
        <f t="shared" si="2"/>
        <v>#REF!</v>
      </c>
      <c r="X22" t="e">
        <f t="shared" si="3"/>
        <v>#REF!</v>
      </c>
      <c r="Y22" t="e">
        <f t="shared" si="4"/>
        <v>#REF!</v>
      </c>
      <c r="Z22">
        <f t="shared" si="5"/>
        <v>0</v>
      </c>
      <c r="AB22" t="e">
        <f t="shared" si="6"/>
        <v>#REF!</v>
      </c>
      <c r="AC22" t="e">
        <f t="shared" si="7"/>
        <v>#REF!</v>
      </c>
      <c r="AD22">
        <f t="shared" si="8"/>
        <v>11</v>
      </c>
    </row>
    <row r="23" spans="1:30" x14ac:dyDescent="0.25">
      <c r="A23" t="s">
        <v>63</v>
      </c>
      <c r="B23" s="1">
        <v>49125</v>
      </c>
      <c r="C23">
        <v>100</v>
      </c>
      <c r="D23" t="s">
        <v>257</v>
      </c>
      <c r="E23">
        <v>-11</v>
      </c>
      <c r="F23">
        <v>2232100.04</v>
      </c>
      <c r="G23">
        <v>2028873</v>
      </c>
      <c r="H23">
        <v>448758</v>
      </c>
      <c r="I23">
        <v>20077</v>
      </c>
      <c r="J23">
        <v>0.9</v>
      </c>
      <c r="K23">
        <v>22.4</v>
      </c>
      <c r="L23" t="s">
        <v>43</v>
      </c>
      <c r="M23" t="s">
        <v>43</v>
      </c>
      <c r="N23" t="s">
        <v>43</v>
      </c>
      <c r="O23">
        <v>90.9</v>
      </c>
      <c r="P23">
        <v>31.1</v>
      </c>
      <c r="Q23">
        <v>1196976</v>
      </c>
      <c r="R23">
        <v>58930</v>
      </c>
      <c r="S23">
        <v>2.64</v>
      </c>
      <c r="U23">
        <f t="shared" si="0"/>
        <v>31100</v>
      </c>
      <c r="V23" t="str">
        <f t="shared" si="1"/>
        <v>5622</v>
      </c>
      <c r="W23" t="e">
        <f t="shared" si="2"/>
        <v>#REF!</v>
      </c>
      <c r="X23" t="e">
        <f t="shared" si="3"/>
        <v>#REF!</v>
      </c>
      <c r="Y23" t="e">
        <f t="shared" si="4"/>
        <v>#REF!</v>
      </c>
      <c r="Z23">
        <f t="shared" si="5"/>
        <v>0</v>
      </c>
      <c r="AB23" t="e">
        <f t="shared" si="6"/>
        <v>#REF!</v>
      </c>
      <c r="AC23" t="e">
        <f t="shared" si="7"/>
        <v>#REF!</v>
      </c>
      <c r="AD23">
        <f t="shared" si="8"/>
        <v>11</v>
      </c>
    </row>
    <row r="24" spans="1:30" x14ac:dyDescent="0.25">
      <c r="A24" t="s">
        <v>64</v>
      </c>
      <c r="B24" s="1">
        <v>49490</v>
      </c>
      <c r="C24">
        <v>100</v>
      </c>
      <c r="D24" t="s">
        <v>257</v>
      </c>
      <c r="E24">
        <v>-11</v>
      </c>
      <c r="F24">
        <v>21039674.359999999</v>
      </c>
      <c r="G24">
        <v>14064263</v>
      </c>
      <c r="H24">
        <v>9289776</v>
      </c>
      <c r="I24">
        <v>400691</v>
      </c>
      <c r="J24">
        <v>1.9</v>
      </c>
      <c r="K24">
        <v>23.2</v>
      </c>
      <c r="L24" t="s">
        <v>43</v>
      </c>
      <c r="M24" t="s">
        <v>43</v>
      </c>
      <c r="N24" t="s">
        <v>43</v>
      </c>
      <c r="O24">
        <v>66.8</v>
      </c>
      <c r="P24">
        <v>21.8</v>
      </c>
      <c r="Q24">
        <v>9393651</v>
      </c>
      <c r="R24">
        <v>610202</v>
      </c>
      <c r="S24">
        <v>2.9</v>
      </c>
      <c r="U24">
        <f t="shared" si="0"/>
        <v>31100</v>
      </c>
      <c r="V24" t="str">
        <f t="shared" si="1"/>
        <v>5623</v>
      </c>
      <c r="W24" t="e">
        <f t="shared" si="2"/>
        <v>#REF!</v>
      </c>
      <c r="X24" t="e">
        <f t="shared" si="3"/>
        <v>#REF!</v>
      </c>
      <c r="Y24" t="e">
        <f t="shared" si="4"/>
        <v>#REF!</v>
      </c>
      <c r="Z24">
        <f t="shared" si="5"/>
        <v>0</v>
      </c>
      <c r="AB24" t="e">
        <f t="shared" si="6"/>
        <v>#REF!</v>
      </c>
      <c r="AC24" t="e">
        <f t="shared" si="7"/>
        <v>#REF!</v>
      </c>
      <c r="AD24">
        <f t="shared" si="8"/>
        <v>11</v>
      </c>
    </row>
    <row r="25" spans="1:30" x14ac:dyDescent="0.25">
      <c r="A25" t="s">
        <v>65</v>
      </c>
      <c r="B25" s="1">
        <v>49490</v>
      </c>
      <c r="C25">
        <v>100</v>
      </c>
      <c r="D25" t="s">
        <v>257</v>
      </c>
      <c r="E25">
        <v>-11</v>
      </c>
      <c r="F25">
        <v>43917221.149999999</v>
      </c>
      <c r="G25">
        <v>1760616</v>
      </c>
      <c r="H25">
        <v>46987499</v>
      </c>
      <c r="I25">
        <v>2010590</v>
      </c>
      <c r="J25">
        <v>4.58</v>
      </c>
      <c r="K25">
        <v>23.4</v>
      </c>
      <c r="L25" t="s">
        <v>43</v>
      </c>
      <c r="M25" t="s">
        <v>43</v>
      </c>
      <c r="N25" t="s">
        <v>43</v>
      </c>
      <c r="O25">
        <v>4</v>
      </c>
      <c r="P25">
        <v>1.5</v>
      </c>
      <c r="Q25">
        <v>2939999</v>
      </c>
      <c r="R25">
        <v>1959674</v>
      </c>
      <c r="S25">
        <v>4.46</v>
      </c>
      <c r="U25">
        <f t="shared" si="0"/>
        <v>31100</v>
      </c>
      <c r="V25" t="str">
        <f t="shared" si="1"/>
        <v>5630</v>
      </c>
      <c r="W25" t="e">
        <f t="shared" si="2"/>
        <v>#REF!</v>
      </c>
      <c r="X25" t="e">
        <f t="shared" si="3"/>
        <v>#REF!</v>
      </c>
      <c r="Y25" t="e">
        <f t="shared" si="4"/>
        <v>#REF!</v>
      </c>
      <c r="Z25">
        <f t="shared" si="5"/>
        <v>0</v>
      </c>
      <c r="AB25" t="e">
        <f t="shared" si="6"/>
        <v>#REF!</v>
      </c>
      <c r="AC25" t="e">
        <f t="shared" si="7"/>
        <v>#REF!</v>
      </c>
      <c r="AD25">
        <f t="shared" si="8"/>
        <v>11</v>
      </c>
    </row>
    <row r="26" spans="1:30" x14ac:dyDescent="0.25">
      <c r="A26" t="s">
        <v>66</v>
      </c>
      <c r="B26" s="1">
        <v>42369</v>
      </c>
      <c r="C26">
        <v>100</v>
      </c>
      <c r="D26" t="s">
        <v>255</v>
      </c>
      <c r="E26">
        <v>-10</v>
      </c>
      <c r="F26">
        <v>16204.29</v>
      </c>
      <c r="G26">
        <v>442830</v>
      </c>
      <c r="H26">
        <v>-425005</v>
      </c>
      <c r="I26">
        <v>0</v>
      </c>
      <c r="J26">
        <v>0</v>
      </c>
      <c r="K26">
        <v>0</v>
      </c>
      <c r="L26" t="s">
        <v>43</v>
      </c>
      <c r="M26" t="s">
        <v>43</v>
      </c>
      <c r="N26" t="s">
        <v>43</v>
      </c>
      <c r="O26">
        <v>2732.8</v>
      </c>
      <c r="P26">
        <v>4.5</v>
      </c>
      <c r="Q26">
        <v>17825</v>
      </c>
      <c r="R26">
        <v>0</v>
      </c>
      <c r="S26">
        <v>0</v>
      </c>
      <c r="U26">
        <f t="shared" si="0"/>
        <v>31100</v>
      </c>
      <c r="V26" t="str">
        <f t="shared" si="1"/>
        <v>5643</v>
      </c>
      <c r="W26" t="e">
        <f t="shared" si="2"/>
        <v>#REF!</v>
      </c>
      <c r="X26" t="e">
        <f t="shared" si="3"/>
        <v>#REF!</v>
      </c>
      <c r="Y26" t="e">
        <f t="shared" si="4"/>
        <v>#REF!</v>
      </c>
      <c r="Z26">
        <f t="shared" si="5"/>
        <v>0</v>
      </c>
      <c r="AB26" t="e">
        <f t="shared" si="6"/>
        <v>#REF!</v>
      </c>
      <c r="AC26" t="e">
        <f t="shared" si="7"/>
        <v>#REF!</v>
      </c>
      <c r="AD26">
        <f t="shared" si="8"/>
        <v>10</v>
      </c>
    </row>
    <row r="27" spans="1:30" x14ac:dyDescent="0.25">
      <c r="A27" t="s">
        <v>67</v>
      </c>
      <c r="B27" s="1">
        <v>49125</v>
      </c>
      <c r="C27">
        <v>100</v>
      </c>
      <c r="D27" t="s">
        <v>257</v>
      </c>
      <c r="E27">
        <v>-12</v>
      </c>
      <c r="F27">
        <v>8483789.2300000004</v>
      </c>
      <c r="G27">
        <v>6985454</v>
      </c>
      <c r="H27">
        <v>2516390</v>
      </c>
      <c r="I27">
        <v>113954</v>
      </c>
      <c r="J27">
        <v>1.34</v>
      </c>
      <c r="K27">
        <v>22.1</v>
      </c>
      <c r="L27" t="s">
        <v>43</v>
      </c>
      <c r="M27" t="s">
        <v>43</v>
      </c>
      <c r="N27" t="s">
        <v>43</v>
      </c>
      <c r="O27">
        <v>82.3</v>
      </c>
      <c r="P27">
        <v>14.5</v>
      </c>
      <c r="Q27">
        <v>3738741</v>
      </c>
      <c r="R27">
        <v>260734</v>
      </c>
      <c r="S27">
        <v>3.07</v>
      </c>
      <c r="U27">
        <f t="shared" si="0"/>
        <v>31100</v>
      </c>
      <c r="V27" t="str">
        <f t="shared" si="1"/>
        <v>5650</v>
      </c>
      <c r="W27" t="e">
        <f t="shared" si="2"/>
        <v>#REF!</v>
      </c>
      <c r="X27" t="e">
        <f t="shared" si="3"/>
        <v>#REF!</v>
      </c>
      <c r="Y27" t="e">
        <f t="shared" si="4"/>
        <v>#REF!</v>
      </c>
      <c r="Z27">
        <f t="shared" si="5"/>
        <v>0</v>
      </c>
      <c r="AB27" t="e">
        <f t="shared" si="6"/>
        <v>#REF!</v>
      </c>
      <c r="AC27" t="e">
        <f t="shared" si="7"/>
        <v>#REF!</v>
      </c>
      <c r="AD27">
        <f t="shared" si="8"/>
        <v>12</v>
      </c>
    </row>
    <row r="28" spans="1:30" x14ac:dyDescent="0.25">
      <c r="A28" t="s">
        <v>68</v>
      </c>
      <c r="B28" s="1">
        <v>49125</v>
      </c>
      <c r="C28">
        <v>100</v>
      </c>
      <c r="D28" t="s">
        <v>257</v>
      </c>
      <c r="E28">
        <v>-12</v>
      </c>
      <c r="F28">
        <v>18842151.210000001</v>
      </c>
      <c r="G28">
        <v>18621064</v>
      </c>
      <c r="H28">
        <v>2482145</v>
      </c>
      <c r="I28">
        <v>111264</v>
      </c>
      <c r="J28">
        <v>0.59</v>
      </c>
      <c r="K28">
        <v>22.3</v>
      </c>
      <c r="L28" t="s">
        <v>43</v>
      </c>
      <c r="M28" t="s">
        <v>43</v>
      </c>
      <c r="N28" t="s">
        <v>43</v>
      </c>
      <c r="O28">
        <v>98.8</v>
      </c>
      <c r="P28">
        <v>32</v>
      </c>
      <c r="Q28">
        <v>11655570</v>
      </c>
      <c r="R28">
        <v>437456</v>
      </c>
      <c r="S28">
        <v>2.3199999999999998</v>
      </c>
      <c r="U28">
        <f t="shared" si="0"/>
        <v>31100</v>
      </c>
      <c r="V28" t="str">
        <f t="shared" si="1"/>
        <v>5651</v>
      </c>
      <c r="W28" t="e">
        <f t="shared" si="2"/>
        <v>#REF!</v>
      </c>
      <c r="X28" t="e">
        <f t="shared" si="3"/>
        <v>#REF!</v>
      </c>
      <c r="Y28" t="e">
        <f t="shared" si="4"/>
        <v>#REF!</v>
      </c>
      <c r="Z28">
        <f t="shared" si="5"/>
        <v>0</v>
      </c>
      <c r="AB28" t="e">
        <f t="shared" si="6"/>
        <v>#REF!</v>
      </c>
      <c r="AC28" t="e">
        <f t="shared" si="7"/>
        <v>#REF!</v>
      </c>
      <c r="AD28">
        <f t="shared" si="8"/>
        <v>12</v>
      </c>
    </row>
    <row r="29" spans="1:30" x14ac:dyDescent="0.25">
      <c r="A29" t="s">
        <v>69</v>
      </c>
      <c r="B29" s="1">
        <v>49125</v>
      </c>
      <c r="C29">
        <v>100</v>
      </c>
      <c r="D29" t="s">
        <v>257</v>
      </c>
      <c r="E29">
        <v>-12</v>
      </c>
      <c r="F29">
        <v>16011012.98</v>
      </c>
      <c r="G29">
        <v>14142566</v>
      </c>
      <c r="H29">
        <v>3789769</v>
      </c>
      <c r="I29">
        <v>176840</v>
      </c>
      <c r="J29">
        <v>1.1000000000000001</v>
      </c>
      <c r="K29">
        <v>21.4</v>
      </c>
      <c r="L29" t="s">
        <v>43</v>
      </c>
      <c r="M29" t="s">
        <v>43</v>
      </c>
      <c r="N29" t="s">
        <v>43</v>
      </c>
      <c r="O29">
        <v>88.3</v>
      </c>
      <c r="P29">
        <v>33.700000000000003</v>
      </c>
      <c r="Q29">
        <v>10751916</v>
      </c>
      <c r="R29">
        <v>334607</v>
      </c>
      <c r="S29">
        <v>2.09</v>
      </c>
      <c r="U29">
        <f t="shared" si="0"/>
        <v>31100</v>
      </c>
      <c r="V29" t="str">
        <f t="shared" si="1"/>
        <v>5652</v>
      </c>
      <c r="W29" t="e">
        <f t="shared" si="2"/>
        <v>#REF!</v>
      </c>
      <c r="X29" t="e">
        <f t="shared" si="3"/>
        <v>#REF!</v>
      </c>
      <c r="Y29" t="e">
        <f t="shared" si="4"/>
        <v>#REF!</v>
      </c>
      <c r="Z29">
        <f t="shared" si="5"/>
        <v>0</v>
      </c>
      <c r="AB29" t="e">
        <f t="shared" si="6"/>
        <v>#REF!</v>
      </c>
      <c r="AC29" t="e">
        <f t="shared" si="7"/>
        <v>#REF!</v>
      </c>
      <c r="AD29">
        <f t="shared" si="8"/>
        <v>12</v>
      </c>
    </row>
    <row r="30" spans="1:30" x14ac:dyDescent="0.25">
      <c r="A30" t="s">
        <v>70</v>
      </c>
      <c r="B30" s="1">
        <v>50221</v>
      </c>
      <c r="C30">
        <v>100</v>
      </c>
      <c r="D30" t="s">
        <v>257</v>
      </c>
      <c r="E30">
        <v>-12</v>
      </c>
      <c r="F30">
        <v>42177125.670000002</v>
      </c>
      <c r="G30">
        <v>30851643</v>
      </c>
      <c r="H30">
        <v>16386738</v>
      </c>
      <c r="I30">
        <v>671100</v>
      </c>
      <c r="J30">
        <v>1.59</v>
      </c>
      <c r="K30">
        <v>24.4</v>
      </c>
      <c r="L30" t="s">
        <v>43</v>
      </c>
      <c r="M30" t="s">
        <v>43</v>
      </c>
      <c r="N30" t="s">
        <v>43</v>
      </c>
      <c r="O30">
        <v>73.099999999999994</v>
      </c>
      <c r="P30">
        <v>27.8</v>
      </c>
      <c r="Q30">
        <v>24192590</v>
      </c>
      <c r="R30">
        <v>944027</v>
      </c>
      <c r="S30">
        <v>2.2400000000000002</v>
      </c>
      <c r="U30">
        <f t="shared" si="0"/>
        <v>31100</v>
      </c>
      <c r="V30" t="str">
        <f t="shared" si="1"/>
        <v>5653</v>
      </c>
      <c r="W30" t="e">
        <f t="shared" si="2"/>
        <v>#REF!</v>
      </c>
      <c r="X30" t="e">
        <f t="shared" si="3"/>
        <v>#REF!</v>
      </c>
      <c r="Y30" t="e">
        <f t="shared" si="4"/>
        <v>#REF!</v>
      </c>
      <c r="Z30">
        <f t="shared" si="5"/>
        <v>0</v>
      </c>
      <c r="AB30" t="e">
        <f t="shared" si="6"/>
        <v>#REF!</v>
      </c>
      <c r="AC30" t="e">
        <f t="shared" si="7"/>
        <v>#REF!</v>
      </c>
      <c r="AD30">
        <f t="shared" si="8"/>
        <v>12</v>
      </c>
    </row>
    <row r="31" spans="1:30" x14ac:dyDescent="0.25">
      <c r="A31" t="s">
        <v>71</v>
      </c>
      <c r="B31" s="1">
        <v>50586</v>
      </c>
      <c r="C31">
        <v>100</v>
      </c>
      <c r="D31" t="s">
        <v>257</v>
      </c>
      <c r="E31">
        <v>-12</v>
      </c>
      <c r="F31">
        <v>31022090.5</v>
      </c>
      <c r="G31">
        <v>14920226</v>
      </c>
      <c r="H31">
        <v>19824515</v>
      </c>
      <c r="I31">
        <v>770327</v>
      </c>
      <c r="J31">
        <v>2.48</v>
      </c>
      <c r="K31">
        <v>25.7</v>
      </c>
      <c r="L31" t="s">
        <v>43</v>
      </c>
      <c r="M31" t="s">
        <v>43</v>
      </c>
      <c r="N31" t="s">
        <v>43</v>
      </c>
      <c r="O31">
        <v>48.1</v>
      </c>
      <c r="P31">
        <v>19.2</v>
      </c>
      <c r="Q31">
        <v>13400778</v>
      </c>
      <c r="R31">
        <v>831528</v>
      </c>
      <c r="S31">
        <v>2.68</v>
      </c>
      <c r="U31">
        <f t="shared" si="0"/>
        <v>31100</v>
      </c>
      <c r="V31" t="str">
        <f t="shared" si="1"/>
        <v>5654</v>
      </c>
      <c r="W31" t="e">
        <f t="shared" si="2"/>
        <v>#REF!</v>
      </c>
      <c r="X31" t="e">
        <f t="shared" si="3"/>
        <v>#REF!</v>
      </c>
      <c r="Y31" t="e">
        <f t="shared" si="4"/>
        <v>#REF!</v>
      </c>
      <c r="Z31">
        <f t="shared" si="5"/>
        <v>0</v>
      </c>
      <c r="AB31" t="e">
        <f t="shared" si="6"/>
        <v>#REF!</v>
      </c>
      <c r="AC31" t="e">
        <f t="shared" si="7"/>
        <v>#REF!</v>
      </c>
      <c r="AD31">
        <f t="shared" si="8"/>
        <v>12</v>
      </c>
    </row>
    <row r="32" spans="1:30" x14ac:dyDescent="0.25">
      <c r="A32" t="s">
        <v>72</v>
      </c>
      <c r="B32" s="1">
        <v>49125</v>
      </c>
      <c r="C32">
        <v>100</v>
      </c>
      <c r="D32" t="s">
        <v>257</v>
      </c>
      <c r="E32">
        <v>-12</v>
      </c>
      <c r="F32">
        <v>15817337.720000001</v>
      </c>
      <c r="G32">
        <v>12919945</v>
      </c>
      <c r="H32">
        <v>4795473</v>
      </c>
      <c r="I32">
        <v>218174</v>
      </c>
      <c r="J32">
        <v>1.38</v>
      </c>
      <c r="K32">
        <v>22</v>
      </c>
      <c r="L32" t="s">
        <v>43</v>
      </c>
      <c r="M32" t="s">
        <v>43</v>
      </c>
      <c r="N32" t="s">
        <v>43</v>
      </c>
      <c r="O32">
        <v>81.7</v>
      </c>
      <c r="P32">
        <v>17.5</v>
      </c>
      <c r="Q32">
        <v>7804882</v>
      </c>
      <c r="R32">
        <v>451743</v>
      </c>
      <c r="S32">
        <v>2.86</v>
      </c>
      <c r="U32">
        <f t="shared" si="0"/>
        <v>31100</v>
      </c>
      <c r="V32" t="str">
        <f t="shared" si="1"/>
        <v>5658</v>
      </c>
      <c r="W32" t="e">
        <f t="shared" si="2"/>
        <v>#REF!</v>
      </c>
      <c r="X32" t="e">
        <f t="shared" si="3"/>
        <v>#REF!</v>
      </c>
      <c r="Y32" t="e">
        <f t="shared" si="4"/>
        <v>#REF!</v>
      </c>
      <c r="Z32">
        <f t="shared" si="5"/>
        <v>0</v>
      </c>
      <c r="AB32" t="e">
        <f t="shared" si="6"/>
        <v>#REF!</v>
      </c>
      <c r="AC32" t="e">
        <f t="shared" si="7"/>
        <v>#REF!</v>
      </c>
      <c r="AD32">
        <f t="shared" si="8"/>
        <v>12</v>
      </c>
    </row>
    <row r="33" spans="1:30" x14ac:dyDescent="0.25">
      <c r="A33" t="s">
        <v>73</v>
      </c>
      <c r="B33" s="1">
        <v>62639</v>
      </c>
      <c r="C33">
        <v>60</v>
      </c>
      <c r="D33" t="s">
        <v>95</v>
      </c>
      <c r="E33">
        <v>-16</v>
      </c>
      <c r="F33">
        <v>505158968.56999999</v>
      </c>
      <c r="G33">
        <v>44042332</v>
      </c>
      <c r="H33">
        <v>541942072</v>
      </c>
      <c r="I33">
        <v>10507850</v>
      </c>
      <c r="J33">
        <v>2.08</v>
      </c>
      <c r="K33">
        <v>51.6</v>
      </c>
      <c r="L33" t="s">
        <v>43</v>
      </c>
      <c r="M33" t="s">
        <v>43</v>
      </c>
      <c r="N33" t="s">
        <v>43</v>
      </c>
      <c r="O33">
        <v>8.6999999999999993</v>
      </c>
      <c r="P33">
        <v>1.8</v>
      </c>
      <c r="Q33">
        <v>16947008</v>
      </c>
      <c r="R33">
        <v>11166912</v>
      </c>
      <c r="S33">
        <v>2.21</v>
      </c>
      <c r="U33">
        <f t="shared" si="0"/>
        <v>31200</v>
      </c>
      <c r="V33" t="str">
        <f t="shared" si="1"/>
        <v>0321</v>
      </c>
      <c r="W33" t="e">
        <f t="shared" si="2"/>
        <v>#REF!</v>
      </c>
      <c r="X33" t="e">
        <f t="shared" si="3"/>
        <v>#REF!</v>
      </c>
      <c r="Y33" t="e">
        <f t="shared" si="4"/>
        <v>#REF!</v>
      </c>
      <c r="Z33">
        <f t="shared" si="5"/>
        <v>0</v>
      </c>
      <c r="AB33" t="e">
        <f t="shared" si="6"/>
        <v>#REF!</v>
      </c>
      <c r="AC33" t="e">
        <f t="shared" si="7"/>
        <v>#REF!</v>
      </c>
      <c r="AD33">
        <f t="shared" si="8"/>
        <v>16</v>
      </c>
    </row>
    <row r="34" spans="1:30" x14ac:dyDescent="0.25">
      <c r="A34" t="s">
        <v>75</v>
      </c>
      <c r="B34" s="1">
        <v>62639</v>
      </c>
      <c r="C34">
        <v>60</v>
      </c>
      <c r="D34" t="s">
        <v>95</v>
      </c>
      <c r="E34">
        <v>-16</v>
      </c>
      <c r="F34">
        <v>70735319.609999999</v>
      </c>
      <c r="G34">
        <v>11271211</v>
      </c>
      <c r="H34">
        <v>70781760</v>
      </c>
      <c r="I34">
        <v>1387143</v>
      </c>
      <c r="J34">
        <v>1.96</v>
      </c>
      <c r="K34">
        <v>51</v>
      </c>
      <c r="L34" t="s">
        <v>43</v>
      </c>
      <c r="M34" t="s">
        <v>43</v>
      </c>
      <c r="N34" t="s">
        <v>43</v>
      </c>
      <c r="O34">
        <v>15.9</v>
      </c>
      <c r="P34">
        <v>3.8</v>
      </c>
      <c r="Q34">
        <v>4907909</v>
      </c>
      <c r="R34">
        <v>1545435</v>
      </c>
      <c r="S34">
        <v>2.1800000000000002</v>
      </c>
      <c r="U34">
        <f t="shared" si="0"/>
        <v>31200</v>
      </c>
      <c r="V34" t="str">
        <f t="shared" si="1"/>
        <v>0322</v>
      </c>
      <c r="W34" t="e">
        <f t="shared" si="2"/>
        <v>#REF!</v>
      </c>
      <c r="X34" t="e">
        <f t="shared" si="3"/>
        <v>#REF!</v>
      </c>
      <c r="Y34" t="e">
        <f t="shared" si="4"/>
        <v>#REF!</v>
      </c>
      <c r="Z34">
        <f t="shared" si="5"/>
        <v>0</v>
      </c>
      <c r="AB34" t="e">
        <f t="shared" si="6"/>
        <v>#REF!</v>
      </c>
      <c r="AC34" t="e">
        <f t="shared" si="7"/>
        <v>#REF!</v>
      </c>
      <c r="AD34">
        <f t="shared" si="8"/>
        <v>16</v>
      </c>
    </row>
    <row r="35" spans="1:30" x14ac:dyDescent="0.25">
      <c r="A35" t="s">
        <v>76</v>
      </c>
      <c r="B35" s="1">
        <v>42369</v>
      </c>
      <c r="C35">
        <v>60</v>
      </c>
      <c r="D35" t="s">
        <v>95</v>
      </c>
      <c r="E35">
        <v>-10</v>
      </c>
      <c r="F35">
        <v>13993285.779999999</v>
      </c>
      <c r="G35">
        <v>10624185</v>
      </c>
      <c r="H35">
        <v>4768429</v>
      </c>
      <c r="I35">
        <v>1205629</v>
      </c>
      <c r="J35">
        <v>8.6199999999999992</v>
      </c>
      <c r="K35">
        <v>4</v>
      </c>
      <c r="L35" t="s">
        <v>43</v>
      </c>
      <c r="M35" t="s">
        <v>43</v>
      </c>
      <c r="N35" t="s">
        <v>43</v>
      </c>
      <c r="O35">
        <v>75.900000000000006</v>
      </c>
      <c r="P35">
        <v>24.6</v>
      </c>
      <c r="Q35">
        <v>11354128</v>
      </c>
      <c r="R35">
        <v>1018274</v>
      </c>
      <c r="S35">
        <v>7.28</v>
      </c>
      <c r="U35">
        <f t="shared" si="0"/>
        <v>31200</v>
      </c>
      <c r="V35" t="str">
        <f t="shared" si="1"/>
        <v>5603</v>
      </c>
      <c r="W35" t="e">
        <f t="shared" si="2"/>
        <v>#REF!</v>
      </c>
      <c r="X35" t="e">
        <f t="shared" si="3"/>
        <v>#REF!</v>
      </c>
      <c r="Y35" t="e">
        <f t="shared" si="4"/>
        <v>#REF!</v>
      </c>
      <c r="Z35">
        <f t="shared" si="5"/>
        <v>0</v>
      </c>
      <c r="AB35" t="e">
        <f t="shared" si="6"/>
        <v>#REF!</v>
      </c>
      <c r="AC35" t="e">
        <f t="shared" si="7"/>
        <v>#REF!</v>
      </c>
      <c r="AD35">
        <f t="shared" si="8"/>
        <v>10</v>
      </c>
    </row>
    <row r="36" spans="1:30" x14ac:dyDescent="0.25">
      <c r="A36" t="s">
        <v>77</v>
      </c>
      <c r="B36" s="1">
        <v>42369</v>
      </c>
      <c r="C36">
        <v>65</v>
      </c>
      <c r="D36" t="s">
        <v>255</v>
      </c>
      <c r="E36">
        <v>-10</v>
      </c>
      <c r="F36">
        <v>421899.96</v>
      </c>
      <c r="G36">
        <v>943582</v>
      </c>
      <c r="H36">
        <v>-479492</v>
      </c>
      <c r="I36">
        <v>0</v>
      </c>
      <c r="J36">
        <v>0</v>
      </c>
      <c r="K36">
        <v>0</v>
      </c>
      <c r="L36" t="s">
        <v>43</v>
      </c>
      <c r="M36" t="s">
        <v>43</v>
      </c>
      <c r="N36" t="s">
        <v>43</v>
      </c>
      <c r="O36">
        <v>223.7</v>
      </c>
      <c r="P36">
        <v>58.2</v>
      </c>
      <c r="Q36">
        <v>464091</v>
      </c>
      <c r="R36">
        <v>0</v>
      </c>
      <c r="S36">
        <v>0</v>
      </c>
      <c r="U36">
        <f t="shared" si="0"/>
        <v>31200</v>
      </c>
      <c r="V36" t="str">
        <f t="shared" si="1"/>
        <v>5604</v>
      </c>
      <c r="W36" t="e">
        <f t="shared" si="2"/>
        <v>#REF!</v>
      </c>
      <c r="X36" t="e">
        <f t="shared" si="3"/>
        <v>#REF!</v>
      </c>
      <c r="Y36" t="e">
        <f t="shared" si="4"/>
        <v>#REF!</v>
      </c>
      <c r="Z36">
        <f t="shared" si="5"/>
        <v>0</v>
      </c>
      <c r="AB36" t="e">
        <f t="shared" si="6"/>
        <v>#REF!</v>
      </c>
      <c r="AC36" t="e">
        <f t="shared" si="7"/>
        <v>#REF!</v>
      </c>
      <c r="AD36">
        <f t="shared" si="8"/>
        <v>10</v>
      </c>
    </row>
    <row r="37" spans="1:30" x14ac:dyDescent="0.25">
      <c r="A37" t="s">
        <v>78</v>
      </c>
      <c r="B37" s="1">
        <v>42369</v>
      </c>
      <c r="C37">
        <v>60</v>
      </c>
      <c r="D37" t="s">
        <v>95</v>
      </c>
      <c r="E37">
        <v>-10</v>
      </c>
      <c r="F37">
        <v>12145770.439999999</v>
      </c>
      <c r="G37">
        <v>9308492</v>
      </c>
      <c r="H37">
        <v>4051855</v>
      </c>
      <c r="I37">
        <v>1029388</v>
      </c>
      <c r="J37">
        <v>8.48</v>
      </c>
      <c r="K37">
        <v>3.9</v>
      </c>
      <c r="L37" t="s">
        <v>43</v>
      </c>
      <c r="M37" t="s">
        <v>43</v>
      </c>
      <c r="N37" t="s">
        <v>43</v>
      </c>
      <c r="O37">
        <v>76.599999999999994</v>
      </c>
      <c r="P37">
        <v>29.2</v>
      </c>
      <c r="Q37">
        <v>10418776</v>
      </c>
      <c r="R37">
        <v>743684</v>
      </c>
      <c r="S37">
        <v>6.12</v>
      </c>
      <c r="U37">
        <f t="shared" si="0"/>
        <v>31200</v>
      </c>
      <c r="V37" t="str">
        <f t="shared" si="1"/>
        <v>5613</v>
      </c>
      <c r="W37" t="e">
        <f t="shared" si="2"/>
        <v>#REF!</v>
      </c>
      <c r="X37" t="e">
        <f t="shared" si="3"/>
        <v>#REF!</v>
      </c>
      <c r="Y37" t="e">
        <f t="shared" si="4"/>
        <v>#REF!</v>
      </c>
      <c r="Z37">
        <f t="shared" si="5"/>
        <v>0</v>
      </c>
      <c r="AB37" t="e">
        <f t="shared" si="6"/>
        <v>#REF!</v>
      </c>
      <c r="AC37" t="e">
        <f t="shared" si="7"/>
        <v>#REF!</v>
      </c>
      <c r="AD37">
        <f t="shared" si="8"/>
        <v>10</v>
      </c>
    </row>
    <row r="38" spans="1:30" x14ac:dyDescent="0.25">
      <c r="A38" t="s">
        <v>79</v>
      </c>
      <c r="B38" s="1">
        <v>42369</v>
      </c>
      <c r="C38">
        <v>60</v>
      </c>
      <c r="D38" t="s">
        <v>95</v>
      </c>
      <c r="E38">
        <v>-10</v>
      </c>
      <c r="F38">
        <v>25165914.239999998</v>
      </c>
      <c r="G38">
        <v>21248339</v>
      </c>
      <c r="H38">
        <v>6434167</v>
      </c>
      <c r="I38">
        <v>1618847</v>
      </c>
      <c r="J38">
        <v>6.43</v>
      </c>
      <c r="K38">
        <v>4</v>
      </c>
      <c r="L38" t="s">
        <v>43</v>
      </c>
      <c r="M38" t="s">
        <v>43</v>
      </c>
      <c r="N38" t="s">
        <v>43</v>
      </c>
      <c r="O38">
        <v>84.4</v>
      </c>
      <c r="P38">
        <v>21.7</v>
      </c>
      <c r="Q38">
        <v>20841490</v>
      </c>
      <c r="R38">
        <v>1722516</v>
      </c>
      <c r="S38">
        <v>6.84</v>
      </c>
      <c r="U38">
        <f t="shared" si="0"/>
        <v>31200</v>
      </c>
      <c r="V38" t="str">
        <f t="shared" si="1"/>
        <v>5614</v>
      </c>
      <c r="W38" t="e">
        <f t="shared" si="2"/>
        <v>#REF!</v>
      </c>
      <c r="X38" t="e">
        <f t="shared" si="3"/>
        <v>#REF!</v>
      </c>
      <c r="Y38" t="e">
        <f t="shared" si="4"/>
        <v>#REF!</v>
      </c>
      <c r="Z38">
        <f t="shared" si="5"/>
        <v>0</v>
      </c>
      <c r="AB38" t="e">
        <f t="shared" si="6"/>
        <v>#REF!</v>
      </c>
      <c r="AC38" t="e">
        <f t="shared" si="7"/>
        <v>#REF!</v>
      </c>
      <c r="AD38">
        <f t="shared" si="8"/>
        <v>10</v>
      </c>
    </row>
    <row r="39" spans="1:30" x14ac:dyDescent="0.25">
      <c r="A39" t="s">
        <v>80</v>
      </c>
      <c r="B39" s="1" t="s">
        <v>41</v>
      </c>
      <c r="C39">
        <v>60</v>
      </c>
      <c r="D39" t="s">
        <v>255</v>
      </c>
      <c r="E39">
        <v>-10</v>
      </c>
      <c r="F39">
        <v>349297.88</v>
      </c>
      <c r="G39">
        <v>-736948</v>
      </c>
      <c r="H39">
        <v>1121176</v>
      </c>
      <c r="I39">
        <v>0</v>
      </c>
      <c r="J39">
        <v>0</v>
      </c>
      <c r="K39">
        <v>0</v>
      </c>
      <c r="L39" t="s">
        <v>43</v>
      </c>
      <c r="M39" t="s">
        <v>43</v>
      </c>
      <c r="N39" t="s">
        <v>43</v>
      </c>
      <c r="O39">
        <v>-211</v>
      </c>
      <c r="P39">
        <v>36.200000000000003</v>
      </c>
      <c r="Q39">
        <v>384227</v>
      </c>
      <c r="R39">
        <v>0</v>
      </c>
      <c r="S39">
        <v>0</v>
      </c>
      <c r="U39">
        <f t="shared" si="0"/>
        <v>31200</v>
      </c>
      <c r="V39" t="str">
        <f t="shared" si="1"/>
        <v>5615</v>
      </c>
      <c r="W39" t="e">
        <f t="shared" si="2"/>
        <v>#REF!</v>
      </c>
      <c r="X39" t="e">
        <f t="shared" si="3"/>
        <v>#REF!</v>
      </c>
      <c r="Y39" t="e">
        <f t="shared" si="4"/>
        <v>#REF!</v>
      </c>
      <c r="Z39">
        <f t="shared" si="5"/>
        <v>0</v>
      </c>
      <c r="AB39" t="e">
        <f t="shared" si="6"/>
        <v>#REF!</v>
      </c>
      <c r="AC39" t="e">
        <f t="shared" si="7"/>
        <v>#REF!</v>
      </c>
      <c r="AD39">
        <f t="shared" si="8"/>
        <v>10</v>
      </c>
    </row>
    <row r="40" spans="1:30" x14ac:dyDescent="0.25">
      <c r="A40" t="s">
        <v>81</v>
      </c>
      <c r="B40" s="1">
        <v>46934</v>
      </c>
      <c r="C40">
        <v>60</v>
      </c>
      <c r="D40" t="s">
        <v>95</v>
      </c>
      <c r="E40">
        <v>-11</v>
      </c>
      <c r="F40">
        <v>45302489.090000004</v>
      </c>
      <c r="G40">
        <v>26739197</v>
      </c>
      <c r="H40">
        <v>23546566</v>
      </c>
      <c r="I40">
        <v>1471865</v>
      </c>
      <c r="J40">
        <v>3.25</v>
      </c>
      <c r="K40">
        <v>16</v>
      </c>
      <c r="L40" t="s">
        <v>43</v>
      </c>
      <c r="M40" t="s">
        <v>43</v>
      </c>
      <c r="N40" t="s">
        <v>43</v>
      </c>
      <c r="O40">
        <v>59</v>
      </c>
      <c r="P40">
        <v>18.7</v>
      </c>
      <c r="Q40">
        <v>22593488</v>
      </c>
      <c r="R40">
        <v>1749118</v>
      </c>
      <c r="S40">
        <v>3.86</v>
      </c>
      <c r="U40">
        <f t="shared" si="0"/>
        <v>31200</v>
      </c>
      <c r="V40" t="str">
        <f t="shared" si="1"/>
        <v>5621</v>
      </c>
      <c r="W40" t="e">
        <f t="shared" si="2"/>
        <v>#REF!</v>
      </c>
      <c r="X40" t="e">
        <f t="shared" si="3"/>
        <v>#REF!</v>
      </c>
      <c r="Y40" t="e">
        <f t="shared" si="4"/>
        <v>#REF!</v>
      </c>
      <c r="Z40">
        <f t="shared" si="5"/>
        <v>0</v>
      </c>
      <c r="AB40" t="e">
        <f t="shared" si="6"/>
        <v>#REF!</v>
      </c>
      <c r="AC40" t="e">
        <f t="shared" si="7"/>
        <v>#REF!</v>
      </c>
      <c r="AD40">
        <f t="shared" si="8"/>
        <v>11</v>
      </c>
    </row>
    <row r="41" spans="1:30" x14ac:dyDescent="0.25">
      <c r="A41" t="s">
        <v>82</v>
      </c>
      <c r="B41" s="1">
        <v>49125</v>
      </c>
      <c r="C41">
        <v>60</v>
      </c>
      <c r="D41" t="s">
        <v>95</v>
      </c>
      <c r="E41">
        <v>-11</v>
      </c>
      <c r="F41">
        <v>41956868.140000001</v>
      </c>
      <c r="G41">
        <v>19641359</v>
      </c>
      <c r="H41">
        <v>26930765</v>
      </c>
      <c r="I41">
        <v>1252209</v>
      </c>
      <c r="J41">
        <v>2.98</v>
      </c>
      <c r="K41">
        <v>21.5</v>
      </c>
      <c r="L41" t="s">
        <v>43</v>
      </c>
      <c r="M41" t="s">
        <v>43</v>
      </c>
      <c r="N41" t="s">
        <v>43</v>
      </c>
      <c r="O41">
        <v>46.8</v>
      </c>
      <c r="P41">
        <v>16.600000000000001</v>
      </c>
      <c r="Q41">
        <v>16023584</v>
      </c>
      <c r="R41">
        <v>1437965</v>
      </c>
      <c r="S41">
        <v>3.43</v>
      </c>
      <c r="U41">
        <f t="shared" si="0"/>
        <v>31200</v>
      </c>
      <c r="V41" t="str">
        <f t="shared" si="1"/>
        <v>5622</v>
      </c>
      <c r="W41" t="e">
        <f t="shared" si="2"/>
        <v>#REF!</v>
      </c>
      <c r="X41" t="e">
        <f t="shared" si="3"/>
        <v>#REF!</v>
      </c>
      <c r="Y41" t="e">
        <f t="shared" si="4"/>
        <v>#REF!</v>
      </c>
      <c r="Z41">
        <f t="shared" si="5"/>
        <v>0</v>
      </c>
      <c r="AB41" t="e">
        <f t="shared" si="6"/>
        <v>#REF!</v>
      </c>
      <c r="AC41" t="e">
        <f t="shared" si="7"/>
        <v>#REF!</v>
      </c>
      <c r="AD41">
        <f t="shared" si="8"/>
        <v>11</v>
      </c>
    </row>
    <row r="42" spans="1:30" x14ac:dyDescent="0.25">
      <c r="A42" t="s">
        <v>83</v>
      </c>
      <c r="B42" s="1">
        <v>49490</v>
      </c>
      <c r="C42">
        <v>60</v>
      </c>
      <c r="D42" t="s">
        <v>95</v>
      </c>
      <c r="E42">
        <v>-11</v>
      </c>
      <c r="F42">
        <v>142628390.37</v>
      </c>
      <c r="G42">
        <v>71929055</v>
      </c>
      <c r="H42">
        <v>86388458</v>
      </c>
      <c r="I42">
        <v>3809860</v>
      </c>
      <c r="J42">
        <v>2.67</v>
      </c>
      <c r="K42">
        <v>22.7</v>
      </c>
      <c r="L42" t="s">
        <v>43</v>
      </c>
      <c r="M42" t="s">
        <v>43</v>
      </c>
      <c r="N42" t="s">
        <v>43</v>
      </c>
      <c r="O42">
        <v>50.4</v>
      </c>
      <c r="P42">
        <v>15.6</v>
      </c>
      <c r="Q42">
        <v>49994758</v>
      </c>
      <c r="R42">
        <v>4876399</v>
      </c>
      <c r="S42">
        <v>3.42</v>
      </c>
      <c r="U42">
        <f t="shared" si="0"/>
        <v>31200</v>
      </c>
      <c r="V42" t="str">
        <f t="shared" si="1"/>
        <v>5623</v>
      </c>
      <c r="W42" t="e">
        <f t="shared" si="2"/>
        <v>#REF!</v>
      </c>
      <c r="X42" t="e">
        <f t="shared" si="3"/>
        <v>#REF!</v>
      </c>
      <c r="Y42" t="e">
        <f t="shared" si="4"/>
        <v>#REF!</v>
      </c>
      <c r="Z42">
        <f t="shared" si="5"/>
        <v>0</v>
      </c>
      <c r="AB42" t="e">
        <f t="shared" si="6"/>
        <v>#REF!</v>
      </c>
      <c r="AC42" t="e">
        <f t="shared" si="7"/>
        <v>#REF!</v>
      </c>
      <c r="AD42">
        <f t="shared" si="8"/>
        <v>11</v>
      </c>
    </row>
    <row r="43" spans="1:30" x14ac:dyDescent="0.25">
      <c r="A43" t="s">
        <v>84</v>
      </c>
      <c r="B43" s="1">
        <v>49490</v>
      </c>
      <c r="C43">
        <v>60</v>
      </c>
      <c r="D43" t="s">
        <v>95</v>
      </c>
      <c r="E43">
        <v>-11</v>
      </c>
      <c r="F43">
        <v>323725098.68000001</v>
      </c>
      <c r="G43">
        <v>18469817</v>
      </c>
      <c r="H43">
        <v>340865043</v>
      </c>
      <c r="I43">
        <v>14820202</v>
      </c>
      <c r="J43">
        <v>4.58</v>
      </c>
      <c r="K43">
        <v>23</v>
      </c>
      <c r="L43" t="s">
        <v>43</v>
      </c>
      <c r="M43" t="s">
        <v>43</v>
      </c>
      <c r="N43" t="s">
        <v>43</v>
      </c>
      <c r="O43">
        <v>5.7</v>
      </c>
      <c r="P43">
        <v>1.5</v>
      </c>
      <c r="Q43">
        <v>21576033</v>
      </c>
      <c r="R43">
        <v>14697171</v>
      </c>
      <c r="S43">
        <v>4.54</v>
      </c>
      <c r="U43">
        <f t="shared" si="0"/>
        <v>31200</v>
      </c>
      <c r="V43" t="str">
        <f t="shared" si="1"/>
        <v>5630</v>
      </c>
      <c r="W43" t="e">
        <f t="shared" si="2"/>
        <v>#REF!</v>
      </c>
      <c r="X43" t="e">
        <f t="shared" si="3"/>
        <v>#REF!</v>
      </c>
      <c r="Y43" t="e">
        <f t="shared" si="4"/>
        <v>#REF!</v>
      </c>
      <c r="Z43">
        <f t="shared" si="5"/>
        <v>0</v>
      </c>
      <c r="AB43" t="e">
        <f t="shared" si="6"/>
        <v>#REF!</v>
      </c>
      <c r="AC43" t="e">
        <f t="shared" si="7"/>
        <v>#REF!</v>
      </c>
      <c r="AD43">
        <f t="shared" si="8"/>
        <v>11</v>
      </c>
    </row>
    <row r="44" spans="1:30" x14ac:dyDescent="0.25">
      <c r="A44" t="s">
        <v>85</v>
      </c>
      <c r="B44" s="1">
        <v>42369</v>
      </c>
      <c r="C44">
        <v>60</v>
      </c>
      <c r="D44" t="s">
        <v>95</v>
      </c>
      <c r="E44">
        <v>-10</v>
      </c>
      <c r="F44">
        <v>236470.42</v>
      </c>
      <c r="G44">
        <v>677167</v>
      </c>
      <c r="H44">
        <v>-417050</v>
      </c>
      <c r="I44">
        <v>0</v>
      </c>
      <c r="J44">
        <v>0</v>
      </c>
      <c r="K44">
        <v>0</v>
      </c>
      <c r="L44" t="s">
        <v>43</v>
      </c>
      <c r="M44" t="s">
        <v>43</v>
      </c>
      <c r="N44" t="s">
        <v>43</v>
      </c>
      <c r="O44">
        <v>286.39999999999998</v>
      </c>
      <c r="P44">
        <v>24.5</v>
      </c>
      <c r="Q44">
        <v>207724</v>
      </c>
      <c r="R44">
        <v>13222</v>
      </c>
      <c r="S44">
        <v>5.59</v>
      </c>
      <c r="U44">
        <f t="shared" si="0"/>
        <v>31200</v>
      </c>
      <c r="V44" t="str">
        <f t="shared" si="1"/>
        <v>5643</v>
      </c>
      <c r="W44" t="e">
        <f t="shared" si="2"/>
        <v>#REF!</v>
      </c>
      <c r="X44" t="e">
        <f t="shared" si="3"/>
        <v>#REF!</v>
      </c>
      <c r="Y44" t="e">
        <f t="shared" si="4"/>
        <v>#REF!</v>
      </c>
      <c r="Z44">
        <f t="shared" si="5"/>
        <v>0</v>
      </c>
      <c r="AB44" t="e">
        <f t="shared" si="6"/>
        <v>#REF!</v>
      </c>
      <c r="AC44" t="e">
        <f t="shared" si="7"/>
        <v>#REF!</v>
      </c>
      <c r="AD44">
        <f t="shared" si="8"/>
        <v>10</v>
      </c>
    </row>
    <row r="45" spans="1:30" x14ac:dyDescent="0.25">
      <c r="A45" t="s">
        <v>86</v>
      </c>
      <c r="B45" s="1">
        <v>49125</v>
      </c>
      <c r="C45">
        <v>60</v>
      </c>
      <c r="D45" t="s">
        <v>95</v>
      </c>
      <c r="E45">
        <v>-12</v>
      </c>
      <c r="F45">
        <v>144202759.28</v>
      </c>
      <c r="G45">
        <v>34075530</v>
      </c>
      <c r="H45">
        <v>127431560</v>
      </c>
      <c r="I45">
        <v>5799995</v>
      </c>
      <c r="J45">
        <v>4.0199999999999996</v>
      </c>
      <c r="K45">
        <v>22</v>
      </c>
      <c r="L45" t="s">
        <v>43</v>
      </c>
      <c r="M45" t="s">
        <v>43</v>
      </c>
      <c r="N45" t="s">
        <v>43</v>
      </c>
      <c r="O45">
        <v>23.6</v>
      </c>
      <c r="P45">
        <v>4.7</v>
      </c>
      <c r="Q45">
        <v>24884814</v>
      </c>
      <c r="R45">
        <v>6227769</v>
      </c>
      <c r="S45">
        <v>4.32</v>
      </c>
      <c r="U45">
        <f t="shared" si="0"/>
        <v>31200</v>
      </c>
      <c r="V45" t="str">
        <f t="shared" si="1"/>
        <v>5650</v>
      </c>
      <c r="W45" t="e">
        <f t="shared" si="2"/>
        <v>#REF!</v>
      </c>
      <c r="X45" t="e">
        <f t="shared" si="3"/>
        <v>#REF!</v>
      </c>
      <c r="Y45" t="e">
        <f t="shared" si="4"/>
        <v>#REF!</v>
      </c>
      <c r="Z45">
        <f t="shared" si="5"/>
        <v>0</v>
      </c>
      <c r="AB45" t="e">
        <f t="shared" si="6"/>
        <v>#REF!</v>
      </c>
      <c r="AC45" t="e">
        <f t="shared" si="7"/>
        <v>#REF!</v>
      </c>
      <c r="AD45">
        <f t="shared" si="8"/>
        <v>12</v>
      </c>
    </row>
    <row r="46" spans="1:30" x14ac:dyDescent="0.25">
      <c r="A46" t="s">
        <v>87</v>
      </c>
      <c r="B46" s="1">
        <v>49125</v>
      </c>
      <c r="C46">
        <v>60</v>
      </c>
      <c r="D46" t="s">
        <v>95</v>
      </c>
      <c r="E46">
        <v>-12</v>
      </c>
      <c r="F46">
        <v>198785055.46000001</v>
      </c>
      <c r="G46">
        <v>96800340</v>
      </c>
      <c r="H46">
        <v>125838922</v>
      </c>
      <c r="I46">
        <v>5834075</v>
      </c>
      <c r="J46">
        <v>2.93</v>
      </c>
      <c r="K46">
        <v>21.6</v>
      </c>
      <c r="L46" t="s">
        <v>43</v>
      </c>
      <c r="M46" t="s">
        <v>43</v>
      </c>
      <c r="N46" t="s">
        <v>43</v>
      </c>
      <c r="O46">
        <v>48.7</v>
      </c>
      <c r="P46">
        <v>15.6</v>
      </c>
      <c r="Q46">
        <v>75819323</v>
      </c>
      <c r="R46">
        <v>6873995</v>
      </c>
      <c r="S46">
        <v>3.46</v>
      </c>
      <c r="U46">
        <f t="shared" si="0"/>
        <v>31200</v>
      </c>
      <c r="V46" t="str">
        <f t="shared" si="1"/>
        <v>5651</v>
      </c>
      <c r="W46" t="e">
        <f t="shared" ref="W46:W77" si="9">+VLOOKUP(V46,GroupLookups,6,0)</f>
        <v>#REF!</v>
      </c>
      <c r="X46" t="e">
        <f t="shared" ref="X46:X77" si="10">+VLOOKUP(V46,GroupLookups,4,0)</f>
        <v>#REF!</v>
      </c>
      <c r="Y46" t="e">
        <f t="shared" ref="Y46:Y77" si="11">+VLOOKUP(V46,GroupLookups,5,0)</f>
        <v>#REF!</v>
      </c>
      <c r="Z46">
        <f t="shared" ref="Z46:Z77" si="12">+IFERROR(ROUND(VLOOKUP(U46&amp;W46,WeightedNetSalvage,24,0),0),0)</f>
        <v>0</v>
      </c>
      <c r="AB46" t="e">
        <f t="shared" si="6"/>
        <v>#REF!</v>
      </c>
      <c r="AC46" t="e">
        <f t="shared" si="7"/>
        <v>#REF!</v>
      </c>
      <c r="AD46">
        <f t="shared" si="8"/>
        <v>12</v>
      </c>
    </row>
    <row r="47" spans="1:30" x14ac:dyDescent="0.25">
      <c r="A47" t="s">
        <v>88</v>
      </c>
      <c r="B47" s="1">
        <v>49125</v>
      </c>
      <c r="C47">
        <v>60</v>
      </c>
      <c r="D47" t="s">
        <v>95</v>
      </c>
      <c r="E47">
        <v>-12</v>
      </c>
      <c r="F47">
        <v>98446686.349999994</v>
      </c>
      <c r="G47">
        <v>73285978</v>
      </c>
      <c r="H47">
        <v>36974311</v>
      </c>
      <c r="I47">
        <v>1779312</v>
      </c>
      <c r="J47">
        <v>1.81</v>
      </c>
      <c r="K47">
        <v>20.8</v>
      </c>
      <c r="L47" t="s">
        <v>43</v>
      </c>
      <c r="M47" t="s">
        <v>43</v>
      </c>
      <c r="N47" t="s">
        <v>43</v>
      </c>
      <c r="O47">
        <v>74.400000000000006</v>
      </c>
      <c r="P47">
        <v>27</v>
      </c>
      <c r="Q47">
        <v>56020860</v>
      </c>
      <c r="R47">
        <v>2653659</v>
      </c>
      <c r="S47">
        <v>2.7</v>
      </c>
      <c r="U47">
        <f t="shared" si="0"/>
        <v>31200</v>
      </c>
      <c r="V47" t="str">
        <f t="shared" si="1"/>
        <v>5652</v>
      </c>
      <c r="W47" t="e">
        <f t="shared" si="9"/>
        <v>#REF!</v>
      </c>
      <c r="X47" t="e">
        <f t="shared" si="10"/>
        <v>#REF!</v>
      </c>
      <c r="Y47" t="e">
        <f t="shared" si="11"/>
        <v>#REF!</v>
      </c>
      <c r="Z47">
        <f t="shared" si="12"/>
        <v>0</v>
      </c>
      <c r="AB47" t="e">
        <f t="shared" si="6"/>
        <v>#REF!</v>
      </c>
      <c r="AC47" t="e">
        <f t="shared" si="7"/>
        <v>#REF!</v>
      </c>
      <c r="AD47">
        <f t="shared" si="8"/>
        <v>12</v>
      </c>
    </row>
    <row r="48" spans="1:30" x14ac:dyDescent="0.25">
      <c r="A48" t="s">
        <v>89</v>
      </c>
      <c r="B48" s="1">
        <v>50221</v>
      </c>
      <c r="C48">
        <v>60</v>
      </c>
      <c r="D48" t="s">
        <v>95</v>
      </c>
      <c r="E48">
        <v>-12</v>
      </c>
      <c r="F48">
        <v>254967909.72</v>
      </c>
      <c r="G48">
        <v>146662379</v>
      </c>
      <c r="H48">
        <v>138901680</v>
      </c>
      <c r="I48">
        <v>5879680</v>
      </c>
      <c r="J48">
        <v>2.31</v>
      </c>
      <c r="K48">
        <v>23.6</v>
      </c>
      <c r="L48" t="s">
        <v>43</v>
      </c>
      <c r="M48" t="s">
        <v>43</v>
      </c>
      <c r="N48" t="s">
        <v>43</v>
      </c>
      <c r="O48">
        <v>57.5</v>
      </c>
      <c r="P48">
        <v>21</v>
      </c>
      <c r="Q48">
        <v>118847253</v>
      </c>
      <c r="R48">
        <v>7116129</v>
      </c>
      <c r="S48">
        <v>2.79</v>
      </c>
      <c r="U48">
        <f t="shared" si="0"/>
        <v>31200</v>
      </c>
      <c r="V48" t="str">
        <f t="shared" si="1"/>
        <v>5653</v>
      </c>
      <c r="W48" t="e">
        <f t="shared" si="9"/>
        <v>#REF!</v>
      </c>
      <c r="X48" t="e">
        <f t="shared" si="10"/>
        <v>#REF!</v>
      </c>
      <c r="Y48" t="e">
        <f t="shared" si="11"/>
        <v>#REF!</v>
      </c>
      <c r="Z48">
        <f t="shared" si="12"/>
        <v>0</v>
      </c>
      <c r="AB48" t="e">
        <f t="shared" si="6"/>
        <v>#REF!</v>
      </c>
      <c r="AC48" t="e">
        <f t="shared" si="7"/>
        <v>#REF!</v>
      </c>
      <c r="AD48">
        <f t="shared" si="8"/>
        <v>12</v>
      </c>
    </row>
    <row r="49" spans="1:30" x14ac:dyDescent="0.25">
      <c r="A49" t="s">
        <v>90</v>
      </c>
      <c r="B49" s="1">
        <v>50586</v>
      </c>
      <c r="C49">
        <v>60</v>
      </c>
      <c r="D49" t="s">
        <v>95</v>
      </c>
      <c r="E49">
        <v>-12</v>
      </c>
      <c r="F49">
        <v>267856280.18000001</v>
      </c>
      <c r="G49">
        <v>128461343</v>
      </c>
      <c r="H49">
        <v>171537691</v>
      </c>
      <c r="I49">
        <v>6953070</v>
      </c>
      <c r="J49">
        <v>2.6</v>
      </c>
      <c r="K49">
        <v>24.7</v>
      </c>
      <c r="L49" t="s">
        <v>43</v>
      </c>
      <c r="M49" t="s">
        <v>43</v>
      </c>
      <c r="N49" t="s">
        <v>43</v>
      </c>
      <c r="O49">
        <v>48</v>
      </c>
      <c r="P49">
        <v>18</v>
      </c>
      <c r="Q49">
        <v>112215208</v>
      </c>
      <c r="R49">
        <v>7631826</v>
      </c>
      <c r="S49">
        <v>2.85</v>
      </c>
      <c r="U49">
        <f t="shared" si="0"/>
        <v>31200</v>
      </c>
      <c r="V49" t="str">
        <f t="shared" si="1"/>
        <v>5654</v>
      </c>
      <c r="W49" t="e">
        <f t="shared" si="9"/>
        <v>#REF!</v>
      </c>
      <c r="X49" t="e">
        <f t="shared" si="10"/>
        <v>#REF!</v>
      </c>
      <c r="Y49" t="e">
        <f t="shared" si="11"/>
        <v>#REF!</v>
      </c>
      <c r="Z49">
        <f t="shared" si="12"/>
        <v>0</v>
      </c>
      <c r="AB49" t="e">
        <f t="shared" si="6"/>
        <v>#REF!</v>
      </c>
      <c r="AC49" t="e">
        <f t="shared" si="7"/>
        <v>#REF!</v>
      </c>
      <c r="AD49">
        <f t="shared" si="8"/>
        <v>12</v>
      </c>
    </row>
    <row r="50" spans="1:30" x14ac:dyDescent="0.25">
      <c r="A50" t="s">
        <v>91</v>
      </c>
      <c r="B50" s="1">
        <v>49125</v>
      </c>
      <c r="C50">
        <v>60</v>
      </c>
      <c r="D50" t="s">
        <v>95</v>
      </c>
      <c r="E50">
        <v>-12</v>
      </c>
      <c r="F50">
        <v>93278511.280000001</v>
      </c>
      <c r="G50">
        <v>55024079</v>
      </c>
      <c r="H50">
        <v>49447854</v>
      </c>
      <c r="I50">
        <v>2270953</v>
      </c>
      <c r="J50">
        <v>2.4300000000000002</v>
      </c>
      <c r="K50">
        <v>21.8</v>
      </c>
      <c r="L50" t="s">
        <v>43</v>
      </c>
      <c r="M50" t="s">
        <v>43</v>
      </c>
      <c r="N50" t="s">
        <v>43</v>
      </c>
      <c r="O50">
        <v>59</v>
      </c>
      <c r="P50">
        <v>11.9</v>
      </c>
      <c r="Q50">
        <v>32670846</v>
      </c>
      <c r="R50">
        <v>3314033</v>
      </c>
      <c r="S50">
        <v>3.55</v>
      </c>
      <c r="U50">
        <f t="shared" si="0"/>
        <v>31200</v>
      </c>
      <c r="V50" t="str">
        <f t="shared" si="1"/>
        <v>5658</v>
      </c>
      <c r="W50" t="e">
        <f t="shared" si="9"/>
        <v>#REF!</v>
      </c>
      <c r="X50" t="e">
        <f t="shared" si="10"/>
        <v>#REF!</v>
      </c>
      <c r="Y50" t="e">
        <f t="shared" si="11"/>
        <v>#REF!</v>
      </c>
      <c r="Z50">
        <f t="shared" si="12"/>
        <v>0</v>
      </c>
      <c r="AB50" t="e">
        <f t="shared" si="6"/>
        <v>#REF!</v>
      </c>
      <c r="AC50" t="e">
        <f t="shared" si="7"/>
        <v>#REF!</v>
      </c>
      <c r="AD50">
        <f t="shared" si="8"/>
        <v>12</v>
      </c>
    </row>
    <row r="51" spans="1:30" x14ac:dyDescent="0.25">
      <c r="A51" t="s">
        <v>92</v>
      </c>
      <c r="B51" s="1">
        <v>50221</v>
      </c>
      <c r="C51">
        <v>60</v>
      </c>
      <c r="D51" t="s">
        <v>95</v>
      </c>
      <c r="E51">
        <v>-12</v>
      </c>
      <c r="F51">
        <v>127988949.01000001</v>
      </c>
      <c r="G51">
        <v>24898056</v>
      </c>
      <c r="H51">
        <v>118449567</v>
      </c>
      <c r="I51">
        <v>4782967</v>
      </c>
      <c r="J51">
        <v>3.74</v>
      </c>
      <c r="K51">
        <v>24.8</v>
      </c>
      <c r="L51" t="s">
        <v>43</v>
      </c>
      <c r="M51" t="s">
        <v>43</v>
      </c>
      <c r="N51" t="s">
        <v>43</v>
      </c>
      <c r="O51">
        <v>19.5</v>
      </c>
      <c r="P51">
        <v>4.2</v>
      </c>
      <c r="Q51">
        <v>20153331</v>
      </c>
      <c r="R51">
        <v>4971310</v>
      </c>
      <c r="S51">
        <v>3.88</v>
      </c>
      <c r="U51">
        <f t="shared" si="0"/>
        <v>31200</v>
      </c>
      <c r="V51" t="str">
        <f t="shared" si="1"/>
        <v>5660</v>
      </c>
      <c r="W51" t="e">
        <f t="shared" si="9"/>
        <v>#REF!</v>
      </c>
      <c r="X51" t="e">
        <f t="shared" si="10"/>
        <v>#REF!</v>
      </c>
      <c r="Y51" t="e">
        <f t="shared" si="11"/>
        <v>#REF!</v>
      </c>
      <c r="Z51">
        <f t="shared" si="12"/>
        <v>0</v>
      </c>
      <c r="AB51" t="e">
        <f t="shared" si="6"/>
        <v>#REF!</v>
      </c>
      <c r="AC51" t="e">
        <f t="shared" si="7"/>
        <v>#REF!</v>
      </c>
      <c r="AD51">
        <f t="shared" si="8"/>
        <v>12</v>
      </c>
    </row>
    <row r="52" spans="1:30" x14ac:dyDescent="0.25">
      <c r="A52" t="s">
        <v>93</v>
      </c>
      <c r="B52" s="1">
        <v>50586</v>
      </c>
      <c r="C52">
        <v>60</v>
      </c>
      <c r="D52" t="s">
        <v>95</v>
      </c>
      <c r="E52">
        <v>-12</v>
      </c>
      <c r="F52">
        <v>307100358.5</v>
      </c>
      <c r="G52">
        <v>41271827</v>
      </c>
      <c r="H52">
        <v>302680575</v>
      </c>
      <c r="I52">
        <v>11768189</v>
      </c>
      <c r="J52">
        <v>3.83</v>
      </c>
      <c r="K52">
        <v>25.7</v>
      </c>
      <c r="L52" t="s">
        <v>43</v>
      </c>
      <c r="M52" t="s">
        <v>43</v>
      </c>
      <c r="N52" t="s">
        <v>43</v>
      </c>
      <c r="O52">
        <v>13.4</v>
      </c>
      <c r="P52">
        <v>3.5</v>
      </c>
      <c r="Q52">
        <v>40211867</v>
      </c>
      <c r="R52">
        <v>11799491</v>
      </c>
      <c r="S52">
        <v>3.84</v>
      </c>
      <c r="U52">
        <f t="shared" si="0"/>
        <v>31200</v>
      </c>
      <c r="V52" t="str">
        <f t="shared" si="1"/>
        <v>5661</v>
      </c>
      <c r="W52" t="e">
        <f t="shared" si="9"/>
        <v>#REF!</v>
      </c>
      <c r="X52" t="e">
        <f t="shared" si="10"/>
        <v>#REF!</v>
      </c>
      <c r="Y52" t="e">
        <f t="shared" si="11"/>
        <v>#REF!</v>
      </c>
      <c r="Z52">
        <f t="shared" si="12"/>
        <v>0</v>
      </c>
      <c r="AB52" t="e">
        <f t="shared" si="6"/>
        <v>#REF!</v>
      </c>
      <c r="AC52" t="e">
        <f t="shared" si="7"/>
        <v>#REF!</v>
      </c>
      <c r="AD52">
        <f t="shared" si="8"/>
        <v>12</v>
      </c>
    </row>
    <row r="53" spans="1:30" x14ac:dyDescent="0.25">
      <c r="A53" t="s">
        <v>94</v>
      </c>
      <c r="B53" s="1">
        <v>62639</v>
      </c>
      <c r="C53">
        <v>55</v>
      </c>
      <c r="D53" t="s">
        <v>54</v>
      </c>
      <c r="E53">
        <v>-16</v>
      </c>
      <c r="F53">
        <v>83994732.760000005</v>
      </c>
      <c r="G53">
        <v>12471959</v>
      </c>
      <c r="H53">
        <v>84961931</v>
      </c>
      <c r="I53">
        <v>1772057</v>
      </c>
      <c r="J53">
        <v>2.11</v>
      </c>
      <c r="K53">
        <v>47.9</v>
      </c>
      <c r="L53" t="s">
        <v>43</v>
      </c>
      <c r="M53" t="s">
        <v>43</v>
      </c>
      <c r="N53" t="s">
        <v>43</v>
      </c>
      <c r="O53">
        <v>14.8</v>
      </c>
      <c r="P53">
        <v>3.5</v>
      </c>
      <c r="Q53">
        <v>6009951</v>
      </c>
      <c r="R53">
        <v>1948950</v>
      </c>
      <c r="S53">
        <v>2.3199999999999998</v>
      </c>
      <c r="U53">
        <f t="shared" si="0"/>
        <v>31400</v>
      </c>
      <c r="V53" t="str">
        <f t="shared" si="1"/>
        <v>0321</v>
      </c>
      <c r="W53" t="e">
        <f t="shared" si="9"/>
        <v>#REF!</v>
      </c>
      <c r="X53" t="e">
        <f t="shared" si="10"/>
        <v>#REF!</v>
      </c>
      <c r="Y53" t="e">
        <f t="shared" si="11"/>
        <v>#REF!</v>
      </c>
      <c r="Z53">
        <f t="shared" si="12"/>
        <v>0</v>
      </c>
      <c r="AB53" t="e">
        <f t="shared" si="6"/>
        <v>#REF!</v>
      </c>
      <c r="AC53" t="e">
        <f t="shared" si="7"/>
        <v>#REF!</v>
      </c>
      <c r="AD53">
        <f t="shared" si="8"/>
        <v>16</v>
      </c>
    </row>
    <row r="54" spans="1:30" x14ac:dyDescent="0.25">
      <c r="A54" t="s">
        <v>96</v>
      </c>
      <c r="B54" s="1">
        <v>42369</v>
      </c>
      <c r="C54">
        <v>55</v>
      </c>
      <c r="D54" t="s">
        <v>54</v>
      </c>
      <c r="E54">
        <v>-10</v>
      </c>
      <c r="F54">
        <v>4805513.66</v>
      </c>
      <c r="G54">
        <v>3590195</v>
      </c>
      <c r="H54">
        <v>1695870</v>
      </c>
      <c r="I54">
        <v>432625</v>
      </c>
      <c r="J54">
        <v>9</v>
      </c>
      <c r="K54">
        <v>3.9</v>
      </c>
      <c r="L54" t="s">
        <v>43</v>
      </c>
      <c r="M54" t="s">
        <v>43</v>
      </c>
      <c r="N54" t="s">
        <v>43</v>
      </c>
      <c r="O54">
        <v>74.7</v>
      </c>
      <c r="P54">
        <v>29.1</v>
      </c>
      <c r="Q54">
        <v>3928192</v>
      </c>
      <c r="R54">
        <v>343833</v>
      </c>
      <c r="S54">
        <v>7.15</v>
      </c>
      <c r="U54">
        <f t="shared" si="0"/>
        <v>31400</v>
      </c>
      <c r="V54" t="str">
        <f t="shared" si="1"/>
        <v>5603</v>
      </c>
      <c r="W54" t="e">
        <f t="shared" si="9"/>
        <v>#REF!</v>
      </c>
      <c r="X54" t="e">
        <f t="shared" si="10"/>
        <v>#REF!</v>
      </c>
      <c r="Y54" t="e">
        <f t="shared" si="11"/>
        <v>#REF!</v>
      </c>
      <c r="Z54">
        <f t="shared" si="12"/>
        <v>0</v>
      </c>
      <c r="AB54" t="e">
        <f t="shared" si="6"/>
        <v>#REF!</v>
      </c>
      <c r="AC54" t="e">
        <f t="shared" si="7"/>
        <v>#REF!</v>
      </c>
      <c r="AD54">
        <f t="shared" si="8"/>
        <v>10</v>
      </c>
    </row>
    <row r="55" spans="1:30" x14ac:dyDescent="0.25">
      <c r="A55" t="s">
        <v>97</v>
      </c>
      <c r="B55" s="1">
        <v>42369</v>
      </c>
      <c r="C55">
        <v>55</v>
      </c>
      <c r="D55" t="s">
        <v>255</v>
      </c>
      <c r="E55">
        <v>-10</v>
      </c>
      <c r="F55">
        <v>68205.72</v>
      </c>
      <c r="G55">
        <v>310587</v>
      </c>
      <c r="H55">
        <v>-235561</v>
      </c>
      <c r="I55">
        <v>0</v>
      </c>
      <c r="J55">
        <v>0</v>
      </c>
      <c r="K55">
        <v>0</v>
      </c>
      <c r="L55" t="s">
        <v>43</v>
      </c>
      <c r="M55" t="s">
        <v>43</v>
      </c>
      <c r="N55" t="s">
        <v>43</v>
      </c>
      <c r="O55">
        <v>455.4</v>
      </c>
      <c r="P55">
        <v>63.5</v>
      </c>
      <c r="Q55">
        <v>75026</v>
      </c>
      <c r="R55">
        <v>0</v>
      </c>
      <c r="S55">
        <v>0</v>
      </c>
      <c r="U55">
        <f t="shared" si="0"/>
        <v>31400</v>
      </c>
      <c r="V55" t="str">
        <f t="shared" si="1"/>
        <v>5604</v>
      </c>
      <c r="W55" t="e">
        <f t="shared" si="9"/>
        <v>#REF!</v>
      </c>
      <c r="X55" t="e">
        <f t="shared" si="10"/>
        <v>#REF!</v>
      </c>
      <c r="Y55" t="e">
        <f t="shared" si="11"/>
        <v>#REF!</v>
      </c>
      <c r="Z55">
        <f t="shared" si="12"/>
        <v>0</v>
      </c>
      <c r="AB55" t="e">
        <f t="shared" si="6"/>
        <v>#REF!</v>
      </c>
      <c r="AC55" t="e">
        <f t="shared" si="7"/>
        <v>#REF!</v>
      </c>
      <c r="AD55">
        <f t="shared" si="8"/>
        <v>10</v>
      </c>
    </row>
    <row r="56" spans="1:30" x14ac:dyDescent="0.25">
      <c r="A56" t="s">
        <v>98</v>
      </c>
      <c r="B56" s="1">
        <v>42369</v>
      </c>
      <c r="C56">
        <v>55</v>
      </c>
      <c r="D56" t="s">
        <v>54</v>
      </c>
      <c r="E56">
        <v>-10</v>
      </c>
      <c r="F56">
        <v>4562193.51</v>
      </c>
      <c r="G56">
        <v>3248301</v>
      </c>
      <c r="H56">
        <v>1770112</v>
      </c>
      <c r="I56">
        <v>456418</v>
      </c>
      <c r="J56">
        <v>10</v>
      </c>
      <c r="K56">
        <v>3.9</v>
      </c>
      <c r="L56" t="s">
        <v>43</v>
      </c>
      <c r="M56" t="s">
        <v>43</v>
      </c>
      <c r="N56" t="s">
        <v>43</v>
      </c>
      <c r="O56">
        <v>71.2</v>
      </c>
      <c r="P56">
        <v>32.9</v>
      </c>
      <c r="Q56">
        <v>3927017</v>
      </c>
      <c r="R56">
        <v>277437</v>
      </c>
      <c r="S56">
        <v>6.08</v>
      </c>
      <c r="U56">
        <f t="shared" si="0"/>
        <v>31400</v>
      </c>
      <c r="V56" t="str">
        <f t="shared" si="1"/>
        <v>5613</v>
      </c>
      <c r="W56" t="e">
        <f t="shared" si="9"/>
        <v>#REF!</v>
      </c>
      <c r="X56" t="e">
        <f t="shared" si="10"/>
        <v>#REF!</v>
      </c>
      <c r="Y56" t="e">
        <f t="shared" si="11"/>
        <v>#REF!</v>
      </c>
      <c r="Z56">
        <f t="shared" si="12"/>
        <v>0</v>
      </c>
      <c r="AB56" t="e">
        <f t="shared" si="6"/>
        <v>#REF!</v>
      </c>
      <c r="AC56" t="e">
        <f t="shared" si="7"/>
        <v>#REF!</v>
      </c>
      <c r="AD56">
        <f t="shared" si="8"/>
        <v>10</v>
      </c>
    </row>
    <row r="57" spans="1:30" x14ac:dyDescent="0.25">
      <c r="A57" t="s">
        <v>99</v>
      </c>
      <c r="B57" s="1">
        <v>42369</v>
      </c>
      <c r="C57">
        <v>55</v>
      </c>
      <c r="D57" t="s">
        <v>54</v>
      </c>
      <c r="E57">
        <v>-10</v>
      </c>
      <c r="F57">
        <v>10390485.9</v>
      </c>
      <c r="G57">
        <v>10361463</v>
      </c>
      <c r="H57">
        <v>1068071</v>
      </c>
      <c r="I57">
        <v>267525</v>
      </c>
      <c r="J57">
        <v>2.57</v>
      </c>
      <c r="K57">
        <v>4</v>
      </c>
      <c r="L57" t="s">
        <v>43</v>
      </c>
      <c r="M57" t="s">
        <v>43</v>
      </c>
      <c r="N57" t="s">
        <v>43</v>
      </c>
      <c r="O57">
        <v>99.7</v>
      </c>
      <c r="P57">
        <v>22.5</v>
      </c>
      <c r="Q57">
        <v>8736383</v>
      </c>
      <c r="R57">
        <v>679644</v>
      </c>
      <c r="S57">
        <v>6.54</v>
      </c>
      <c r="U57">
        <f t="shared" si="0"/>
        <v>31400</v>
      </c>
      <c r="V57" t="str">
        <f t="shared" si="1"/>
        <v>5614</v>
      </c>
      <c r="W57" t="e">
        <f t="shared" si="9"/>
        <v>#REF!</v>
      </c>
      <c r="X57" t="e">
        <f t="shared" si="10"/>
        <v>#REF!</v>
      </c>
      <c r="Y57" t="e">
        <f t="shared" si="11"/>
        <v>#REF!</v>
      </c>
      <c r="Z57">
        <f t="shared" si="12"/>
        <v>0</v>
      </c>
      <c r="AB57" t="e">
        <f t="shared" si="6"/>
        <v>#REF!</v>
      </c>
      <c r="AC57" t="e">
        <f t="shared" si="7"/>
        <v>#REF!</v>
      </c>
      <c r="AD57">
        <f t="shared" si="8"/>
        <v>10</v>
      </c>
    </row>
    <row r="58" spans="1:30" x14ac:dyDescent="0.25">
      <c r="A58" t="s">
        <v>100</v>
      </c>
      <c r="B58" s="1">
        <v>46934</v>
      </c>
      <c r="C58">
        <v>55</v>
      </c>
      <c r="D58" t="s">
        <v>54</v>
      </c>
      <c r="E58">
        <v>-11</v>
      </c>
      <c r="F58">
        <v>7512824.9500000002</v>
      </c>
      <c r="G58">
        <v>4893897</v>
      </c>
      <c r="H58">
        <v>3445339</v>
      </c>
      <c r="I58">
        <v>215514</v>
      </c>
      <c r="J58">
        <v>2.87</v>
      </c>
      <c r="K58">
        <v>16</v>
      </c>
      <c r="L58" t="s">
        <v>43</v>
      </c>
      <c r="M58" t="s">
        <v>43</v>
      </c>
      <c r="N58" t="s">
        <v>43</v>
      </c>
      <c r="O58">
        <v>65.099999999999994</v>
      </c>
      <c r="P58">
        <v>30.2</v>
      </c>
      <c r="Q58">
        <v>4002299</v>
      </c>
      <c r="R58">
        <v>289780</v>
      </c>
      <c r="S58">
        <v>3.86</v>
      </c>
      <c r="U58">
        <f t="shared" si="0"/>
        <v>31400</v>
      </c>
      <c r="V58" t="str">
        <f t="shared" si="1"/>
        <v>5621</v>
      </c>
      <c r="W58" t="e">
        <f t="shared" si="9"/>
        <v>#REF!</v>
      </c>
      <c r="X58" t="e">
        <f t="shared" si="10"/>
        <v>#REF!</v>
      </c>
      <c r="Y58" t="e">
        <f t="shared" si="11"/>
        <v>#REF!</v>
      </c>
      <c r="Z58">
        <f t="shared" si="12"/>
        <v>0</v>
      </c>
      <c r="AB58" t="e">
        <f t="shared" si="6"/>
        <v>#REF!</v>
      </c>
      <c r="AC58" t="e">
        <f t="shared" si="7"/>
        <v>#REF!</v>
      </c>
      <c r="AD58">
        <f t="shared" si="8"/>
        <v>11</v>
      </c>
    </row>
    <row r="59" spans="1:30" x14ac:dyDescent="0.25">
      <c r="A59" t="s">
        <v>101</v>
      </c>
      <c r="B59" s="1">
        <v>49125</v>
      </c>
      <c r="C59">
        <v>55</v>
      </c>
      <c r="D59" t="s">
        <v>54</v>
      </c>
      <c r="E59">
        <v>-11</v>
      </c>
      <c r="F59">
        <v>12299721.869999999</v>
      </c>
      <c r="G59">
        <v>8687176</v>
      </c>
      <c r="H59">
        <v>4965515</v>
      </c>
      <c r="I59">
        <v>228841</v>
      </c>
      <c r="J59">
        <v>1.86</v>
      </c>
      <c r="K59">
        <v>21.7</v>
      </c>
      <c r="L59" t="s">
        <v>43</v>
      </c>
      <c r="M59" t="s">
        <v>43</v>
      </c>
      <c r="N59" t="s">
        <v>43</v>
      </c>
      <c r="O59">
        <v>70.599999999999994</v>
      </c>
      <c r="P59">
        <v>22.4</v>
      </c>
      <c r="Q59">
        <v>5775123</v>
      </c>
      <c r="R59">
        <v>392034</v>
      </c>
      <c r="S59">
        <v>3.19</v>
      </c>
      <c r="U59">
        <f t="shared" si="0"/>
        <v>31400</v>
      </c>
      <c r="V59" t="str">
        <f t="shared" si="1"/>
        <v>5622</v>
      </c>
      <c r="W59" t="e">
        <f t="shared" si="9"/>
        <v>#REF!</v>
      </c>
      <c r="X59" t="e">
        <f t="shared" si="10"/>
        <v>#REF!</v>
      </c>
      <c r="Y59" t="e">
        <f t="shared" si="11"/>
        <v>#REF!</v>
      </c>
      <c r="Z59">
        <f t="shared" si="12"/>
        <v>0</v>
      </c>
      <c r="AB59" t="e">
        <f t="shared" si="6"/>
        <v>#REF!</v>
      </c>
      <c r="AC59" t="e">
        <f t="shared" si="7"/>
        <v>#REF!</v>
      </c>
      <c r="AD59">
        <f t="shared" si="8"/>
        <v>11</v>
      </c>
    </row>
    <row r="60" spans="1:30" x14ac:dyDescent="0.25">
      <c r="A60" t="s">
        <v>102</v>
      </c>
      <c r="B60" s="1">
        <v>49490</v>
      </c>
      <c r="C60">
        <v>55</v>
      </c>
      <c r="D60" t="s">
        <v>54</v>
      </c>
      <c r="E60">
        <v>-11</v>
      </c>
      <c r="F60">
        <v>29293398.16</v>
      </c>
      <c r="G60">
        <v>20414202</v>
      </c>
      <c r="H60">
        <v>12101470</v>
      </c>
      <c r="I60">
        <v>543748</v>
      </c>
      <c r="J60">
        <v>1.86</v>
      </c>
      <c r="K60">
        <v>22.3</v>
      </c>
      <c r="L60" t="s">
        <v>43</v>
      </c>
      <c r="M60" t="s">
        <v>43</v>
      </c>
      <c r="N60" t="s">
        <v>43</v>
      </c>
      <c r="O60">
        <v>69.7</v>
      </c>
      <c r="P60">
        <v>20.5</v>
      </c>
      <c r="Q60">
        <v>13798452</v>
      </c>
      <c r="R60">
        <v>890068</v>
      </c>
      <c r="S60">
        <v>3.04</v>
      </c>
      <c r="U60">
        <f t="shared" si="0"/>
        <v>31400</v>
      </c>
      <c r="V60" t="str">
        <f t="shared" si="1"/>
        <v>5623</v>
      </c>
      <c r="W60" t="e">
        <f t="shared" si="9"/>
        <v>#REF!</v>
      </c>
      <c r="X60" t="e">
        <f t="shared" si="10"/>
        <v>#REF!</v>
      </c>
      <c r="Y60" t="e">
        <f t="shared" si="11"/>
        <v>#REF!</v>
      </c>
      <c r="Z60">
        <f t="shared" si="12"/>
        <v>0</v>
      </c>
      <c r="AB60" t="e">
        <f t="shared" si="6"/>
        <v>#REF!</v>
      </c>
      <c r="AC60" t="e">
        <f t="shared" si="7"/>
        <v>#REF!</v>
      </c>
      <c r="AD60">
        <f t="shared" si="8"/>
        <v>11</v>
      </c>
    </row>
    <row r="61" spans="1:30" x14ac:dyDescent="0.25">
      <c r="A61" t="s">
        <v>103</v>
      </c>
      <c r="B61" s="1">
        <v>49125</v>
      </c>
      <c r="C61">
        <v>55</v>
      </c>
      <c r="D61" t="s">
        <v>54</v>
      </c>
      <c r="E61">
        <v>-12</v>
      </c>
      <c r="F61">
        <v>36687321.399999999</v>
      </c>
      <c r="G61">
        <v>20194109</v>
      </c>
      <c r="H61">
        <v>20895691</v>
      </c>
      <c r="I61">
        <v>978789</v>
      </c>
      <c r="J61">
        <v>2.67</v>
      </c>
      <c r="K61">
        <v>21.3</v>
      </c>
      <c r="L61" t="s">
        <v>43</v>
      </c>
      <c r="M61" t="s">
        <v>43</v>
      </c>
      <c r="N61" t="s">
        <v>43</v>
      </c>
      <c r="O61">
        <v>55</v>
      </c>
      <c r="P61">
        <v>18.100000000000001</v>
      </c>
      <c r="Q61">
        <v>15054877</v>
      </c>
      <c r="R61">
        <v>1261047</v>
      </c>
      <c r="S61">
        <v>3.44</v>
      </c>
      <c r="U61">
        <f t="shared" si="0"/>
        <v>31400</v>
      </c>
      <c r="V61" t="str">
        <f t="shared" si="1"/>
        <v>5651</v>
      </c>
      <c r="W61" t="e">
        <f t="shared" si="9"/>
        <v>#REF!</v>
      </c>
      <c r="X61" t="e">
        <f t="shared" si="10"/>
        <v>#REF!</v>
      </c>
      <c r="Y61" t="e">
        <f t="shared" si="11"/>
        <v>#REF!</v>
      </c>
      <c r="Z61">
        <f t="shared" si="12"/>
        <v>0</v>
      </c>
      <c r="AB61" t="e">
        <f t="shared" si="6"/>
        <v>#REF!</v>
      </c>
      <c r="AC61" t="e">
        <f t="shared" si="7"/>
        <v>#REF!</v>
      </c>
      <c r="AD61">
        <f t="shared" si="8"/>
        <v>12</v>
      </c>
    </row>
    <row r="62" spans="1:30" x14ac:dyDescent="0.25">
      <c r="A62" t="s">
        <v>104</v>
      </c>
      <c r="B62" s="1">
        <v>49125</v>
      </c>
      <c r="C62">
        <v>55</v>
      </c>
      <c r="D62" t="s">
        <v>54</v>
      </c>
      <c r="E62">
        <v>-12</v>
      </c>
      <c r="F62">
        <v>30417591.789999999</v>
      </c>
      <c r="G62">
        <v>20815737</v>
      </c>
      <c r="H62">
        <v>13251966</v>
      </c>
      <c r="I62">
        <v>682670</v>
      </c>
      <c r="J62">
        <v>2.2400000000000002</v>
      </c>
      <c r="K62">
        <v>19.399999999999999</v>
      </c>
      <c r="L62" t="s">
        <v>43</v>
      </c>
      <c r="M62" t="s">
        <v>43</v>
      </c>
      <c r="N62" t="s">
        <v>43</v>
      </c>
      <c r="O62">
        <v>68.400000000000006</v>
      </c>
      <c r="P62">
        <v>27.5</v>
      </c>
      <c r="Q62">
        <v>18183811</v>
      </c>
      <c r="R62">
        <v>827196</v>
      </c>
      <c r="S62">
        <v>2.72</v>
      </c>
      <c r="U62">
        <f t="shared" si="0"/>
        <v>31400</v>
      </c>
      <c r="V62" t="str">
        <f t="shared" si="1"/>
        <v>5652</v>
      </c>
      <c r="W62" t="e">
        <f t="shared" si="9"/>
        <v>#REF!</v>
      </c>
      <c r="X62" t="e">
        <f t="shared" si="10"/>
        <v>#REF!</v>
      </c>
      <c r="Y62" t="e">
        <f t="shared" si="11"/>
        <v>#REF!</v>
      </c>
      <c r="Z62">
        <f t="shared" si="12"/>
        <v>0</v>
      </c>
      <c r="AB62" t="e">
        <f t="shared" si="6"/>
        <v>#REF!</v>
      </c>
      <c r="AC62" t="e">
        <f t="shared" si="7"/>
        <v>#REF!</v>
      </c>
      <c r="AD62">
        <f t="shared" si="8"/>
        <v>12</v>
      </c>
    </row>
    <row r="63" spans="1:30" x14ac:dyDescent="0.25">
      <c r="A63" t="s">
        <v>105</v>
      </c>
      <c r="B63" s="1">
        <v>50221</v>
      </c>
      <c r="C63">
        <v>55</v>
      </c>
      <c r="D63" t="s">
        <v>54</v>
      </c>
      <c r="E63">
        <v>-12</v>
      </c>
      <c r="F63">
        <v>42595556.799999997</v>
      </c>
      <c r="G63">
        <v>28152257</v>
      </c>
      <c r="H63">
        <v>19554767</v>
      </c>
      <c r="I63">
        <v>887493</v>
      </c>
      <c r="J63">
        <v>2.08</v>
      </c>
      <c r="K63">
        <v>22</v>
      </c>
      <c r="L63" t="s">
        <v>43</v>
      </c>
      <c r="M63" t="s">
        <v>43</v>
      </c>
      <c r="N63" t="s">
        <v>43</v>
      </c>
      <c r="O63">
        <v>66.099999999999994</v>
      </c>
      <c r="P63">
        <v>24.2</v>
      </c>
      <c r="Q63">
        <v>22804535</v>
      </c>
      <c r="R63">
        <v>1145889</v>
      </c>
      <c r="S63">
        <v>2.69</v>
      </c>
      <c r="U63">
        <f t="shared" si="0"/>
        <v>31400</v>
      </c>
      <c r="V63" t="str">
        <f t="shared" si="1"/>
        <v>5653</v>
      </c>
      <c r="W63" t="e">
        <f t="shared" si="9"/>
        <v>#REF!</v>
      </c>
      <c r="X63" t="e">
        <f t="shared" si="10"/>
        <v>#REF!</v>
      </c>
      <c r="Y63" t="e">
        <f t="shared" si="11"/>
        <v>#REF!</v>
      </c>
      <c r="Z63">
        <f t="shared" si="12"/>
        <v>0</v>
      </c>
      <c r="AB63" t="e">
        <f t="shared" si="6"/>
        <v>#REF!</v>
      </c>
      <c r="AC63" t="e">
        <f t="shared" si="7"/>
        <v>#REF!</v>
      </c>
      <c r="AD63">
        <f t="shared" si="8"/>
        <v>12</v>
      </c>
    </row>
    <row r="64" spans="1:30" x14ac:dyDescent="0.25">
      <c r="A64" t="s">
        <v>106</v>
      </c>
      <c r="B64" s="1">
        <v>50586</v>
      </c>
      <c r="C64">
        <v>55</v>
      </c>
      <c r="D64" t="s">
        <v>54</v>
      </c>
      <c r="E64">
        <v>-12</v>
      </c>
      <c r="F64">
        <v>57036973.140000001</v>
      </c>
      <c r="G64">
        <v>32047642</v>
      </c>
      <c r="H64">
        <v>31833768</v>
      </c>
      <c r="I64">
        <v>1388323</v>
      </c>
      <c r="J64">
        <v>2.4300000000000002</v>
      </c>
      <c r="K64">
        <v>22.9</v>
      </c>
      <c r="L64" t="s">
        <v>43</v>
      </c>
      <c r="M64" t="s">
        <v>43</v>
      </c>
      <c r="N64" t="s">
        <v>43</v>
      </c>
      <c r="O64">
        <v>56.2</v>
      </c>
      <c r="P64">
        <v>22</v>
      </c>
      <c r="Q64">
        <v>28465480</v>
      </c>
      <c r="R64">
        <v>1554765</v>
      </c>
      <c r="S64">
        <v>2.73</v>
      </c>
      <c r="U64">
        <f t="shared" si="0"/>
        <v>31400</v>
      </c>
      <c r="V64" t="str">
        <f t="shared" si="1"/>
        <v>5654</v>
      </c>
      <c r="W64" t="e">
        <f t="shared" si="9"/>
        <v>#REF!</v>
      </c>
      <c r="X64" t="e">
        <f t="shared" si="10"/>
        <v>#REF!</v>
      </c>
      <c r="Y64" t="e">
        <f t="shared" si="11"/>
        <v>#REF!</v>
      </c>
      <c r="Z64">
        <f t="shared" si="12"/>
        <v>0</v>
      </c>
      <c r="AB64" t="e">
        <f t="shared" si="6"/>
        <v>#REF!</v>
      </c>
      <c r="AC64" t="e">
        <f t="shared" si="7"/>
        <v>#REF!</v>
      </c>
      <c r="AD64">
        <f t="shared" si="8"/>
        <v>12</v>
      </c>
    </row>
    <row r="65" spans="1:30" x14ac:dyDescent="0.25">
      <c r="A65" t="s">
        <v>107</v>
      </c>
      <c r="B65" s="1">
        <v>62639</v>
      </c>
      <c r="C65">
        <v>70</v>
      </c>
      <c r="D65" t="s">
        <v>108</v>
      </c>
      <c r="E65">
        <v>-16</v>
      </c>
      <c r="F65">
        <v>41600356.799999997</v>
      </c>
      <c r="G65">
        <v>4958709</v>
      </c>
      <c r="H65">
        <v>43297705</v>
      </c>
      <c r="I65">
        <v>792169</v>
      </c>
      <c r="J65">
        <v>1.9</v>
      </c>
      <c r="K65">
        <v>54.7</v>
      </c>
      <c r="L65" t="s">
        <v>43</v>
      </c>
      <c r="M65" t="s">
        <v>43</v>
      </c>
      <c r="N65" t="s">
        <v>43</v>
      </c>
      <c r="O65">
        <v>11.9</v>
      </c>
      <c r="P65">
        <v>5.2</v>
      </c>
      <c r="Q65">
        <v>3768653</v>
      </c>
      <c r="R65">
        <v>816442</v>
      </c>
      <c r="S65">
        <v>1.96</v>
      </c>
      <c r="U65">
        <f t="shared" si="0"/>
        <v>31500</v>
      </c>
      <c r="V65" t="str">
        <f t="shared" si="1"/>
        <v>0321</v>
      </c>
      <c r="W65" t="e">
        <f t="shared" si="9"/>
        <v>#REF!</v>
      </c>
      <c r="X65" t="e">
        <f t="shared" si="10"/>
        <v>#REF!</v>
      </c>
      <c r="Y65" t="e">
        <f t="shared" si="11"/>
        <v>#REF!</v>
      </c>
      <c r="Z65">
        <f t="shared" si="12"/>
        <v>0</v>
      </c>
      <c r="AB65" t="e">
        <f t="shared" si="6"/>
        <v>#REF!</v>
      </c>
      <c r="AC65" t="e">
        <f t="shared" si="7"/>
        <v>#REF!</v>
      </c>
      <c r="AD65">
        <f t="shared" si="8"/>
        <v>16</v>
      </c>
    </row>
    <row r="66" spans="1:30" x14ac:dyDescent="0.25">
      <c r="A66" t="s">
        <v>109</v>
      </c>
      <c r="B66" s="1">
        <v>62639</v>
      </c>
      <c r="C66">
        <v>70</v>
      </c>
      <c r="D66" t="s">
        <v>108</v>
      </c>
      <c r="E66">
        <v>-16</v>
      </c>
      <c r="F66">
        <v>1415469.1</v>
      </c>
      <c r="G66">
        <v>653351</v>
      </c>
      <c r="H66">
        <v>988593</v>
      </c>
      <c r="I66">
        <v>21580</v>
      </c>
      <c r="J66">
        <v>1.52</v>
      </c>
      <c r="K66">
        <v>45.8</v>
      </c>
      <c r="L66" t="s">
        <v>43</v>
      </c>
      <c r="M66" t="s">
        <v>43</v>
      </c>
      <c r="N66" t="s">
        <v>43</v>
      </c>
      <c r="O66">
        <v>46.2</v>
      </c>
      <c r="P66">
        <v>21.5</v>
      </c>
      <c r="Q66">
        <v>523797</v>
      </c>
      <c r="R66">
        <v>24465</v>
      </c>
      <c r="S66">
        <v>1.73</v>
      </c>
      <c r="U66">
        <f t="shared" si="0"/>
        <v>31500</v>
      </c>
      <c r="V66" t="str">
        <f t="shared" si="1"/>
        <v>0322</v>
      </c>
      <c r="W66" t="e">
        <f t="shared" si="9"/>
        <v>#REF!</v>
      </c>
      <c r="X66" t="e">
        <f t="shared" si="10"/>
        <v>#REF!</v>
      </c>
      <c r="Y66" t="e">
        <f t="shared" si="11"/>
        <v>#REF!</v>
      </c>
      <c r="Z66">
        <f t="shared" si="12"/>
        <v>0</v>
      </c>
      <c r="AB66" t="e">
        <f t="shared" si="6"/>
        <v>#REF!</v>
      </c>
      <c r="AC66" t="e">
        <f t="shared" si="7"/>
        <v>#REF!</v>
      </c>
      <c r="AD66">
        <f t="shared" si="8"/>
        <v>16</v>
      </c>
    </row>
    <row r="67" spans="1:30" x14ac:dyDescent="0.25">
      <c r="A67" t="s">
        <v>110</v>
      </c>
      <c r="B67" s="1">
        <v>42369</v>
      </c>
      <c r="C67">
        <v>70</v>
      </c>
      <c r="D67" t="s">
        <v>108</v>
      </c>
      <c r="E67">
        <v>-10</v>
      </c>
      <c r="F67">
        <v>2081692.71</v>
      </c>
      <c r="G67">
        <v>971265</v>
      </c>
      <c r="H67">
        <v>1318597</v>
      </c>
      <c r="I67">
        <v>334891</v>
      </c>
      <c r="J67">
        <v>16.09</v>
      </c>
      <c r="K67">
        <v>3.9</v>
      </c>
      <c r="L67" t="s">
        <v>43</v>
      </c>
      <c r="M67" t="s">
        <v>43</v>
      </c>
      <c r="N67" t="s">
        <v>43</v>
      </c>
      <c r="O67">
        <v>46.7</v>
      </c>
      <c r="P67">
        <v>25.8</v>
      </c>
      <c r="Q67">
        <v>1623184</v>
      </c>
      <c r="R67">
        <v>167386</v>
      </c>
      <c r="S67">
        <v>8.0399999999999991</v>
      </c>
      <c r="U67">
        <f t="shared" ref="U67:U130" si="13">+VALUE(LEFT(A67,6))*100</f>
        <v>31500</v>
      </c>
      <c r="V67" t="str">
        <f t="shared" ref="V67:V130" si="14">+MID(A67,8,4)</f>
        <v>5603</v>
      </c>
      <c r="W67" t="e">
        <f t="shared" si="9"/>
        <v>#REF!</v>
      </c>
      <c r="X67" t="e">
        <f t="shared" si="10"/>
        <v>#REF!</v>
      </c>
      <c r="Y67" t="e">
        <f t="shared" si="11"/>
        <v>#REF!</v>
      </c>
      <c r="Z67">
        <f t="shared" si="12"/>
        <v>0</v>
      </c>
      <c r="AB67" t="e">
        <f t="shared" ref="AB67:AB130" si="15">+X67-MONTH(B67)</f>
        <v>#REF!</v>
      </c>
      <c r="AC67" t="e">
        <f t="shared" ref="AC67:AC130" si="16">+Y67-YEAR(B67)</f>
        <v>#REF!</v>
      </c>
      <c r="AD67">
        <f t="shared" ref="AD67:AD130" si="17">+Z67-E67</f>
        <v>10</v>
      </c>
    </row>
    <row r="68" spans="1:30" x14ac:dyDescent="0.25">
      <c r="A68" t="s">
        <v>111</v>
      </c>
      <c r="B68" s="1">
        <v>42369</v>
      </c>
      <c r="C68">
        <v>70</v>
      </c>
      <c r="D68" t="s">
        <v>255</v>
      </c>
      <c r="E68">
        <v>-10</v>
      </c>
      <c r="F68">
        <v>99210.72</v>
      </c>
      <c r="G68">
        <v>225274</v>
      </c>
      <c r="H68">
        <v>-116142</v>
      </c>
      <c r="I68">
        <v>0</v>
      </c>
      <c r="J68">
        <v>0</v>
      </c>
      <c r="K68">
        <v>0</v>
      </c>
      <c r="L68" t="s">
        <v>43</v>
      </c>
      <c r="M68" t="s">
        <v>43</v>
      </c>
      <c r="N68" t="s">
        <v>43</v>
      </c>
      <c r="O68">
        <v>227.1</v>
      </c>
      <c r="P68">
        <v>62.2</v>
      </c>
      <c r="Q68">
        <v>109133</v>
      </c>
      <c r="R68">
        <v>0</v>
      </c>
      <c r="S68">
        <v>0</v>
      </c>
      <c r="U68">
        <f t="shared" si="13"/>
        <v>31500</v>
      </c>
      <c r="V68" t="str">
        <f t="shared" si="14"/>
        <v>5604</v>
      </c>
      <c r="W68" t="e">
        <f t="shared" si="9"/>
        <v>#REF!</v>
      </c>
      <c r="X68" t="e">
        <f t="shared" si="10"/>
        <v>#REF!</v>
      </c>
      <c r="Y68" t="e">
        <f t="shared" si="11"/>
        <v>#REF!</v>
      </c>
      <c r="Z68">
        <f t="shared" si="12"/>
        <v>0</v>
      </c>
      <c r="AB68" t="e">
        <f t="shared" si="15"/>
        <v>#REF!</v>
      </c>
      <c r="AC68" t="e">
        <f t="shared" si="16"/>
        <v>#REF!</v>
      </c>
      <c r="AD68">
        <f t="shared" si="17"/>
        <v>10</v>
      </c>
    </row>
    <row r="69" spans="1:30" x14ac:dyDescent="0.25">
      <c r="A69" t="s">
        <v>112</v>
      </c>
      <c r="B69" s="1">
        <v>42369</v>
      </c>
      <c r="C69">
        <v>70</v>
      </c>
      <c r="D69" t="s">
        <v>108</v>
      </c>
      <c r="E69">
        <v>-10</v>
      </c>
      <c r="F69">
        <v>1205362.18</v>
      </c>
      <c r="G69">
        <v>554397</v>
      </c>
      <c r="H69">
        <v>771501</v>
      </c>
      <c r="I69">
        <v>194829</v>
      </c>
      <c r="J69">
        <v>16.16</v>
      </c>
      <c r="K69">
        <v>4</v>
      </c>
      <c r="L69" t="s">
        <v>43</v>
      </c>
      <c r="M69" t="s">
        <v>43</v>
      </c>
      <c r="N69" t="s">
        <v>43</v>
      </c>
      <c r="O69">
        <v>46</v>
      </c>
      <c r="P69">
        <v>24.5</v>
      </c>
      <c r="Q69">
        <v>741580</v>
      </c>
      <c r="R69">
        <v>146480</v>
      </c>
      <c r="S69">
        <v>12.15</v>
      </c>
      <c r="U69">
        <f t="shared" si="13"/>
        <v>31500</v>
      </c>
      <c r="V69" t="str">
        <f t="shared" si="14"/>
        <v>5613</v>
      </c>
      <c r="W69" t="e">
        <f t="shared" si="9"/>
        <v>#REF!</v>
      </c>
      <c r="X69" t="e">
        <f t="shared" si="10"/>
        <v>#REF!</v>
      </c>
      <c r="Y69" t="e">
        <f t="shared" si="11"/>
        <v>#REF!</v>
      </c>
      <c r="Z69">
        <f t="shared" si="12"/>
        <v>0</v>
      </c>
      <c r="AB69" t="e">
        <f t="shared" si="15"/>
        <v>#REF!</v>
      </c>
      <c r="AC69" t="e">
        <f t="shared" si="16"/>
        <v>#REF!</v>
      </c>
      <c r="AD69">
        <f t="shared" si="17"/>
        <v>10</v>
      </c>
    </row>
    <row r="70" spans="1:30" x14ac:dyDescent="0.25">
      <c r="A70" t="s">
        <v>113</v>
      </c>
      <c r="B70" s="1">
        <v>42369</v>
      </c>
      <c r="C70">
        <v>70</v>
      </c>
      <c r="D70" t="s">
        <v>108</v>
      </c>
      <c r="E70">
        <v>-10</v>
      </c>
      <c r="F70">
        <v>2695328.66</v>
      </c>
      <c r="G70">
        <v>1846556</v>
      </c>
      <c r="H70">
        <v>1118306</v>
      </c>
      <c r="I70">
        <v>283879</v>
      </c>
      <c r="J70">
        <v>10.53</v>
      </c>
      <c r="K70">
        <v>3.9</v>
      </c>
      <c r="L70" t="s">
        <v>43</v>
      </c>
      <c r="M70" t="s">
        <v>43</v>
      </c>
      <c r="N70" t="s">
        <v>43</v>
      </c>
      <c r="O70">
        <v>68.5</v>
      </c>
      <c r="P70">
        <v>32.9</v>
      </c>
      <c r="Q70">
        <v>2345003</v>
      </c>
      <c r="R70">
        <v>156043</v>
      </c>
      <c r="S70">
        <v>5.79</v>
      </c>
      <c r="U70">
        <f t="shared" si="13"/>
        <v>31500</v>
      </c>
      <c r="V70" t="str">
        <f t="shared" si="14"/>
        <v>5614</v>
      </c>
      <c r="W70" t="e">
        <f t="shared" si="9"/>
        <v>#REF!</v>
      </c>
      <c r="X70" t="e">
        <f t="shared" si="10"/>
        <v>#REF!</v>
      </c>
      <c r="Y70" t="e">
        <f t="shared" si="11"/>
        <v>#REF!</v>
      </c>
      <c r="Z70">
        <f t="shared" si="12"/>
        <v>0</v>
      </c>
      <c r="AB70" t="e">
        <f t="shared" si="15"/>
        <v>#REF!</v>
      </c>
      <c r="AC70" t="e">
        <f t="shared" si="16"/>
        <v>#REF!</v>
      </c>
      <c r="AD70">
        <f t="shared" si="17"/>
        <v>10</v>
      </c>
    </row>
    <row r="71" spans="1:30" x14ac:dyDescent="0.25">
      <c r="A71" t="s">
        <v>114</v>
      </c>
      <c r="B71" s="1">
        <v>46934</v>
      </c>
      <c r="C71">
        <v>70</v>
      </c>
      <c r="D71" t="s">
        <v>108</v>
      </c>
      <c r="E71">
        <v>-11</v>
      </c>
      <c r="F71">
        <v>3859109.33</v>
      </c>
      <c r="G71">
        <v>3259464</v>
      </c>
      <c r="H71">
        <v>1024147</v>
      </c>
      <c r="I71">
        <v>62118</v>
      </c>
      <c r="J71">
        <v>1.61</v>
      </c>
      <c r="K71">
        <v>16.5</v>
      </c>
      <c r="L71" t="s">
        <v>43</v>
      </c>
      <c r="M71" t="s">
        <v>43</v>
      </c>
      <c r="N71" t="s">
        <v>43</v>
      </c>
      <c r="O71">
        <v>84.5</v>
      </c>
      <c r="P71">
        <v>25.7</v>
      </c>
      <c r="Q71">
        <v>2218715</v>
      </c>
      <c r="R71">
        <v>129623</v>
      </c>
      <c r="S71">
        <v>3.36</v>
      </c>
      <c r="U71">
        <f t="shared" si="13"/>
        <v>31500</v>
      </c>
      <c r="V71" t="str">
        <f t="shared" si="14"/>
        <v>5621</v>
      </c>
      <c r="W71" t="e">
        <f t="shared" si="9"/>
        <v>#REF!</v>
      </c>
      <c r="X71" t="e">
        <f t="shared" si="10"/>
        <v>#REF!</v>
      </c>
      <c r="Y71" t="e">
        <f t="shared" si="11"/>
        <v>#REF!</v>
      </c>
      <c r="Z71">
        <f t="shared" si="12"/>
        <v>0</v>
      </c>
      <c r="AB71" t="e">
        <f t="shared" si="15"/>
        <v>#REF!</v>
      </c>
      <c r="AC71" t="e">
        <f t="shared" si="16"/>
        <v>#REF!</v>
      </c>
      <c r="AD71">
        <f t="shared" si="17"/>
        <v>11</v>
      </c>
    </row>
    <row r="72" spans="1:30" x14ac:dyDescent="0.25">
      <c r="A72" t="s">
        <v>115</v>
      </c>
      <c r="B72" s="1">
        <v>49125</v>
      </c>
      <c r="C72">
        <v>70</v>
      </c>
      <c r="D72" t="s">
        <v>108</v>
      </c>
      <c r="E72">
        <v>-11</v>
      </c>
      <c r="F72">
        <v>2165576.9900000002</v>
      </c>
      <c r="G72">
        <v>1331430</v>
      </c>
      <c r="H72">
        <v>1072360</v>
      </c>
      <c r="I72">
        <v>47686</v>
      </c>
      <c r="J72">
        <v>2.2000000000000002</v>
      </c>
      <c r="K72">
        <v>22.5</v>
      </c>
      <c r="L72" t="s">
        <v>43</v>
      </c>
      <c r="M72" t="s">
        <v>43</v>
      </c>
      <c r="N72" t="s">
        <v>43</v>
      </c>
      <c r="O72">
        <v>61.5</v>
      </c>
      <c r="P72">
        <v>23</v>
      </c>
      <c r="Q72">
        <v>902468</v>
      </c>
      <c r="R72">
        <v>70053</v>
      </c>
      <c r="S72">
        <v>3.23</v>
      </c>
      <c r="U72">
        <f t="shared" si="13"/>
        <v>31500</v>
      </c>
      <c r="V72" t="str">
        <f t="shared" si="14"/>
        <v>5622</v>
      </c>
      <c r="W72" t="e">
        <f t="shared" si="9"/>
        <v>#REF!</v>
      </c>
      <c r="X72" t="e">
        <f t="shared" si="10"/>
        <v>#REF!</v>
      </c>
      <c r="Y72" t="e">
        <f t="shared" si="11"/>
        <v>#REF!</v>
      </c>
      <c r="Z72">
        <f t="shared" si="12"/>
        <v>0</v>
      </c>
      <c r="AB72" t="e">
        <f t="shared" si="15"/>
        <v>#REF!</v>
      </c>
      <c r="AC72" t="e">
        <f t="shared" si="16"/>
        <v>#REF!</v>
      </c>
      <c r="AD72">
        <f t="shared" si="17"/>
        <v>11</v>
      </c>
    </row>
    <row r="73" spans="1:30" x14ac:dyDescent="0.25">
      <c r="A73" t="s">
        <v>116</v>
      </c>
      <c r="B73" s="1">
        <v>49490</v>
      </c>
      <c r="C73">
        <v>70</v>
      </c>
      <c r="D73" t="s">
        <v>108</v>
      </c>
      <c r="E73">
        <v>-11</v>
      </c>
      <c r="F73">
        <v>8597465.8800000008</v>
      </c>
      <c r="G73">
        <v>6533915</v>
      </c>
      <c r="H73">
        <v>3009272</v>
      </c>
      <c r="I73">
        <v>128146</v>
      </c>
      <c r="J73">
        <v>1.49</v>
      </c>
      <c r="K73">
        <v>23.5</v>
      </c>
      <c r="L73" t="s">
        <v>43</v>
      </c>
      <c r="M73" t="s">
        <v>43</v>
      </c>
      <c r="N73" t="s">
        <v>43</v>
      </c>
      <c r="O73">
        <v>76</v>
      </c>
      <c r="P73">
        <v>22.7</v>
      </c>
      <c r="Q73">
        <v>3919135</v>
      </c>
      <c r="R73">
        <v>249817</v>
      </c>
      <c r="S73">
        <v>2.91</v>
      </c>
      <c r="U73">
        <f t="shared" si="13"/>
        <v>31500</v>
      </c>
      <c r="V73" t="str">
        <f t="shared" si="14"/>
        <v>5623</v>
      </c>
      <c r="W73" t="e">
        <f t="shared" si="9"/>
        <v>#REF!</v>
      </c>
      <c r="X73" t="e">
        <f t="shared" si="10"/>
        <v>#REF!</v>
      </c>
      <c r="Y73" t="e">
        <f t="shared" si="11"/>
        <v>#REF!</v>
      </c>
      <c r="Z73">
        <f t="shared" si="12"/>
        <v>0</v>
      </c>
      <c r="AB73" t="e">
        <f t="shared" si="15"/>
        <v>#REF!</v>
      </c>
      <c r="AC73" t="e">
        <f t="shared" si="16"/>
        <v>#REF!</v>
      </c>
      <c r="AD73">
        <f t="shared" si="17"/>
        <v>11</v>
      </c>
    </row>
    <row r="74" spans="1:30" x14ac:dyDescent="0.25">
      <c r="A74" t="s">
        <v>117</v>
      </c>
      <c r="B74" s="1">
        <v>49490</v>
      </c>
      <c r="C74">
        <v>70</v>
      </c>
      <c r="D74" t="s">
        <v>108</v>
      </c>
      <c r="E74">
        <v>-11</v>
      </c>
      <c r="F74">
        <v>29503821.449999999</v>
      </c>
      <c r="G74">
        <v>1205108</v>
      </c>
      <c r="H74">
        <v>31544134</v>
      </c>
      <c r="I74">
        <v>1342875</v>
      </c>
      <c r="J74">
        <v>4.55</v>
      </c>
      <c r="K74">
        <v>23.5</v>
      </c>
      <c r="L74" t="s">
        <v>43</v>
      </c>
      <c r="M74" t="s">
        <v>43</v>
      </c>
      <c r="N74" t="s">
        <v>43</v>
      </c>
      <c r="O74">
        <v>4.0999999999999996</v>
      </c>
      <c r="P74">
        <v>1.5</v>
      </c>
      <c r="Q74">
        <v>1965609</v>
      </c>
      <c r="R74">
        <v>1309970</v>
      </c>
      <c r="S74">
        <v>4.4400000000000004</v>
      </c>
      <c r="U74">
        <f t="shared" si="13"/>
        <v>31500</v>
      </c>
      <c r="V74" t="str">
        <f t="shared" si="14"/>
        <v>5630</v>
      </c>
      <c r="W74" t="e">
        <f t="shared" si="9"/>
        <v>#REF!</v>
      </c>
      <c r="X74" t="e">
        <f t="shared" si="10"/>
        <v>#REF!</v>
      </c>
      <c r="Y74" t="e">
        <f t="shared" si="11"/>
        <v>#REF!</v>
      </c>
      <c r="Z74">
        <f t="shared" si="12"/>
        <v>0</v>
      </c>
      <c r="AB74" t="e">
        <f t="shared" si="15"/>
        <v>#REF!</v>
      </c>
      <c r="AC74" t="e">
        <f t="shared" si="16"/>
        <v>#REF!</v>
      </c>
      <c r="AD74">
        <f t="shared" si="17"/>
        <v>11</v>
      </c>
    </row>
    <row r="75" spans="1:30" x14ac:dyDescent="0.25">
      <c r="A75" t="s">
        <v>118</v>
      </c>
      <c r="B75" s="1">
        <v>49125</v>
      </c>
      <c r="C75">
        <v>70</v>
      </c>
      <c r="D75" t="s">
        <v>108</v>
      </c>
      <c r="E75">
        <v>-12</v>
      </c>
      <c r="F75">
        <v>13292784.699999999</v>
      </c>
      <c r="G75">
        <v>3266572</v>
      </c>
      <c r="H75">
        <v>11621347</v>
      </c>
      <c r="I75">
        <v>517122</v>
      </c>
      <c r="J75">
        <v>3.89</v>
      </c>
      <c r="K75">
        <v>22.5</v>
      </c>
      <c r="L75" t="s">
        <v>43</v>
      </c>
      <c r="M75" t="s">
        <v>43</v>
      </c>
      <c r="N75" t="s">
        <v>43</v>
      </c>
      <c r="O75">
        <v>24.6</v>
      </c>
      <c r="P75">
        <v>5.2</v>
      </c>
      <c r="Q75">
        <v>2479641</v>
      </c>
      <c r="R75">
        <v>551953</v>
      </c>
      <c r="S75">
        <v>4.1500000000000004</v>
      </c>
      <c r="U75">
        <f t="shared" si="13"/>
        <v>31500</v>
      </c>
      <c r="V75" t="str">
        <f t="shared" si="14"/>
        <v>5650</v>
      </c>
      <c r="W75" t="e">
        <f t="shared" si="9"/>
        <v>#REF!</v>
      </c>
      <c r="X75" t="e">
        <f t="shared" si="10"/>
        <v>#REF!</v>
      </c>
      <c r="Y75" t="e">
        <f t="shared" si="11"/>
        <v>#REF!</v>
      </c>
      <c r="Z75">
        <f t="shared" si="12"/>
        <v>0</v>
      </c>
      <c r="AB75" t="e">
        <f t="shared" si="15"/>
        <v>#REF!</v>
      </c>
      <c r="AC75" t="e">
        <f t="shared" si="16"/>
        <v>#REF!</v>
      </c>
      <c r="AD75">
        <f t="shared" si="17"/>
        <v>12</v>
      </c>
    </row>
    <row r="76" spans="1:30" x14ac:dyDescent="0.25">
      <c r="A76" t="s">
        <v>119</v>
      </c>
      <c r="B76" s="1">
        <v>49125</v>
      </c>
      <c r="C76">
        <v>70</v>
      </c>
      <c r="D76" t="s">
        <v>108</v>
      </c>
      <c r="E76">
        <v>-12</v>
      </c>
      <c r="F76">
        <v>8872543.2599999998</v>
      </c>
      <c r="G76">
        <v>8274863</v>
      </c>
      <c r="H76">
        <v>1662385</v>
      </c>
      <c r="I76">
        <v>77332</v>
      </c>
      <c r="J76">
        <v>0.87</v>
      </c>
      <c r="K76">
        <v>21.5</v>
      </c>
      <c r="L76" t="s">
        <v>43</v>
      </c>
      <c r="M76" t="s">
        <v>43</v>
      </c>
      <c r="N76" t="s">
        <v>43</v>
      </c>
      <c r="O76">
        <v>93.3</v>
      </c>
      <c r="P76">
        <v>32.5</v>
      </c>
      <c r="Q76">
        <v>5793196</v>
      </c>
      <c r="R76">
        <v>198439</v>
      </c>
      <c r="S76">
        <v>2.2400000000000002</v>
      </c>
      <c r="U76">
        <f t="shared" si="13"/>
        <v>31500</v>
      </c>
      <c r="V76" t="str">
        <f t="shared" si="14"/>
        <v>5651</v>
      </c>
      <c r="W76" t="e">
        <f t="shared" si="9"/>
        <v>#REF!</v>
      </c>
      <c r="X76" t="e">
        <f t="shared" si="10"/>
        <v>#REF!</v>
      </c>
      <c r="Y76" t="e">
        <f t="shared" si="11"/>
        <v>#REF!</v>
      </c>
      <c r="Z76">
        <f t="shared" si="12"/>
        <v>0</v>
      </c>
      <c r="AB76" t="e">
        <f t="shared" si="15"/>
        <v>#REF!</v>
      </c>
      <c r="AC76" t="e">
        <f t="shared" si="16"/>
        <v>#REF!</v>
      </c>
      <c r="AD76">
        <f t="shared" si="17"/>
        <v>12</v>
      </c>
    </row>
    <row r="77" spans="1:30" x14ac:dyDescent="0.25">
      <c r="A77" t="s">
        <v>120</v>
      </c>
      <c r="B77" s="1">
        <v>49125</v>
      </c>
      <c r="C77">
        <v>70</v>
      </c>
      <c r="D77" t="s">
        <v>108</v>
      </c>
      <c r="E77">
        <v>-12</v>
      </c>
      <c r="F77">
        <v>13858388.529999999</v>
      </c>
      <c r="G77">
        <v>10602781</v>
      </c>
      <c r="H77">
        <v>4918614</v>
      </c>
      <c r="I77">
        <v>229310</v>
      </c>
      <c r="J77">
        <v>1.65</v>
      </c>
      <c r="K77">
        <v>21.4</v>
      </c>
      <c r="L77" t="s">
        <v>43</v>
      </c>
      <c r="M77" t="s">
        <v>43</v>
      </c>
      <c r="N77" t="s">
        <v>43</v>
      </c>
      <c r="O77">
        <v>76.5</v>
      </c>
      <c r="P77">
        <v>29.3</v>
      </c>
      <c r="Q77">
        <v>8426713</v>
      </c>
      <c r="R77">
        <v>334079</v>
      </c>
      <c r="S77">
        <v>2.41</v>
      </c>
      <c r="U77">
        <f t="shared" si="13"/>
        <v>31500</v>
      </c>
      <c r="V77" t="str">
        <f t="shared" si="14"/>
        <v>5652</v>
      </c>
      <c r="W77" t="e">
        <f t="shared" si="9"/>
        <v>#REF!</v>
      </c>
      <c r="X77" t="e">
        <f t="shared" si="10"/>
        <v>#REF!</v>
      </c>
      <c r="Y77" t="e">
        <f t="shared" si="11"/>
        <v>#REF!</v>
      </c>
      <c r="Z77">
        <f t="shared" si="12"/>
        <v>0</v>
      </c>
      <c r="AB77" t="e">
        <f t="shared" si="15"/>
        <v>#REF!</v>
      </c>
      <c r="AC77" t="e">
        <f t="shared" si="16"/>
        <v>#REF!</v>
      </c>
      <c r="AD77">
        <f t="shared" si="17"/>
        <v>12</v>
      </c>
    </row>
    <row r="78" spans="1:30" x14ac:dyDescent="0.25">
      <c r="A78" t="s">
        <v>121</v>
      </c>
      <c r="B78" s="1">
        <v>50221</v>
      </c>
      <c r="C78">
        <v>70</v>
      </c>
      <c r="D78" t="s">
        <v>108</v>
      </c>
      <c r="E78">
        <v>-12</v>
      </c>
      <c r="F78">
        <v>30932405.420000002</v>
      </c>
      <c r="G78">
        <v>22826297</v>
      </c>
      <c r="H78">
        <v>11817997</v>
      </c>
      <c r="I78">
        <v>490361</v>
      </c>
      <c r="J78">
        <v>1.59</v>
      </c>
      <c r="K78">
        <v>24.1</v>
      </c>
      <c r="L78" t="s">
        <v>43</v>
      </c>
      <c r="M78" t="s">
        <v>43</v>
      </c>
      <c r="N78" t="s">
        <v>43</v>
      </c>
      <c r="O78">
        <v>73.8</v>
      </c>
      <c r="P78">
        <v>27.9</v>
      </c>
      <c r="Q78">
        <v>18224971</v>
      </c>
      <c r="R78">
        <v>682872</v>
      </c>
      <c r="S78">
        <v>2.21</v>
      </c>
      <c r="U78">
        <f t="shared" si="13"/>
        <v>31500</v>
      </c>
      <c r="V78" t="str">
        <f t="shared" si="14"/>
        <v>5653</v>
      </c>
      <c r="W78" t="e">
        <f t="shared" ref="W78:W109" si="18">+VLOOKUP(V78,GroupLookups,6,0)</f>
        <v>#REF!</v>
      </c>
      <c r="X78" t="e">
        <f t="shared" ref="X78:X109" si="19">+VLOOKUP(V78,GroupLookups,4,0)</f>
        <v>#REF!</v>
      </c>
      <c r="Y78" t="e">
        <f t="shared" ref="Y78:Y109" si="20">+VLOOKUP(V78,GroupLookups,5,0)</f>
        <v>#REF!</v>
      </c>
      <c r="Z78">
        <f t="shared" ref="Z78:Z109" si="21">+IFERROR(ROUND(VLOOKUP(U78&amp;W78,WeightedNetSalvage,24,0),0),0)</f>
        <v>0</v>
      </c>
      <c r="AB78" t="e">
        <f t="shared" si="15"/>
        <v>#REF!</v>
      </c>
      <c r="AC78" t="e">
        <f t="shared" si="16"/>
        <v>#REF!</v>
      </c>
      <c r="AD78">
        <f t="shared" si="17"/>
        <v>12</v>
      </c>
    </row>
    <row r="79" spans="1:30" x14ac:dyDescent="0.25">
      <c r="A79" t="s">
        <v>122</v>
      </c>
      <c r="B79" s="1">
        <v>50586</v>
      </c>
      <c r="C79">
        <v>70</v>
      </c>
      <c r="D79" t="s">
        <v>108</v>
      </c>
      <c r="E79">
        <v>-12</v>
      </c>
      <c r="F79">
        <v>24412796.920000002</v>
      </c>
      <c r="G79">
        <v>16503145</v>
      </c>
      <c r="H79">
        <v>10839188</v>
      </c>
      <c r="I79">
        <v>429536</v>
      </c>
      <c r="J79">
        <v>1.76</v>
      </c>
      <c r="K79">
        <v>25.2</v>
      </c>
      <c r="L79" t="s">
        <v>43</v>
      </c>
      <c r="M79" t="s">
        <v>43</v>
      </c>
      <c r="N79" t="s">
        <v>43</v>
      </c>
      <c r="O79">
        <v>67.599999999999994</v>
      </c>
      <c r="P79">
        <v>25.7</v>
      </c>
      <c r="Q79">
        <v>13628717</v>
      </c>
      <c r="R79">
        <v>544302</v>
      </c>
      <c r="S79">
        <v>2.23</v>
      </c>
      <c r="U79">
        <f t="shared" si="13"/>
        <v>31500</v>
      </c>
      <c r="V79" t="str">
        <f t="shared" si="14"/>
        <v>5654</v>
      </c>
      <c r="W79" t="e">
        <f t="shared" si="18"/>
        <v>#REF!</v>
      </c>
      <c r="X79" t="e">
        <f t="shared" si="19"/>
        <v>#REF!</v>
      </c>
      <c r="Y79" t="e">
        <f t="shared" si="20"/>
        <v>#REF!</v>
      </c>
      <c r="Z79">
        <f t="shared" si="21"/>
        <v>0</v>
      </c>
      <c r="AB79" t="e">
        <f t="shared" si="15"/>
        <v>#REF!</v>
      </c>
      <c r="AC79" t="e">
        <f t="shared" si="16"/>
        <v>#REF!</v>
      </c>
      <c r="AD79">
        <f t="shared" si="17"/>
        <v>12</v>
      </c>
    </row>
    <row r="80" spans="1:30" x14ac:dyDescent="0.25">
      <c r="A80" t="s">
        <v>123</v>
      </c>
      <c r="B80" s="1">
        <v>49125</v>
      </c>
      <c r="C80">
        <v>70</v>
      </c>
      <c r="D80" t="s">
        <v>108</v>
      </c>
      <c r="E80">
        <v>-12</v>
      </c>
      <c r="F80">
        <v>1155753.06</v>
      </c>
      <c r="G80">
        <v>73909</v>
      </c>
      <c r="H80">
        <v>1220534</v>
      </c>
      <c r="I80">
        <v>54270</v>
      </c>
      <c r="J80">
        <v>4.7</v>
      </c>
      <c r="K80">
        <v>22.5</v>
      </c>
      <c r="L80" t="s">
        <v>43</v>
      </c>
      <c r="M80" t="s">
        <v>43</v>
      </c>
      <c r="N80" t="s">
        <v>43</v>
      </c>
      <c r="O80">
        <v>6.4</v>
      </c>
      <c r="P80">
        <v>2.5</v>
      </c>
      <c r="Q80">
        <v>128984</v>
      </c>
      <c r="R80">
        <v>51801</v>
      </c>
      <c r="S80">
        <v>4.4800000000000004</v>
      </c>
      <c r="U80">
        <f t="shared" si="13"/>
        <v>31500</v>
      </c>
      <c r="V80" t="str">
        <f t="shared" si="14"/>
        <v>5658</v>
      </c>
      <c r="W80" t="e">
        <f t="shared" si="18"/>
        <v>#REF!</v>
      </c>
      <c r="X80" t="e">
        <f t="shared" si="19"/>
        <v>#REF!</v>
      </c>
      <c r="Y80" t="e">
        <f t="shared" si="20"/>
        <v>#REF!</v>
      </c>
      <c r="Z80">
        <f t="shared" si="21"/>
        <v>0</v>
      </c>
      <c r="AB80" t="e">
        <f t="shared" si="15"/>
        <v>#REF!</v>
      </c>
      <c r="AC80" t="e">
        <f t="shared" si="16"/>
        <v>#REF!</v>
      </c>
      <c r="AD80">
        <f t="shared" si="17"/>
        <v>12</v>
      </c>
    </row>
    <row r="81" spans="1:30" x14ac:dyDescent="0.25">
      <c r="A81" t="s">
        <v>124</v>
      </c>
      <c r="B81" s="1">
        <v>50221</v>
      </c>
      <c r="C81">
        <v>70</v>
      </c>
      <c r="D81" t="s">
        <v>108</v>
      </c>
      <c r="E81">
        <v>-12</v>
      </c>
      <c r="F81">
        <v>12041998.279999999</v>
      </c>
      <c r="G81">
        <v>1992181</v>
      </c>
      <c r="H81">
        <v>11494857</v>
      </c>
      <c r="I81">
        <v>451284</v>
      </c>
      <c r="J81">
        <v>3.75</v>
      </c>
      <c r="K81">
        <v>25.5</v>
      </c>
      <c r="L81" t="s">
        <v>43</v>
      </c>
      <c r="M81" t="s">
        <v>43</v>
      </c>
      <c r="N81" t="s">
        <v>43</v>
      </c>
      <c r="O81">
        <v>16.5</v>
      </c>
      <c r="P81">
        <v>4.2</v>
      </c>
      <c r="Q81">
        <v>1912969</v>
      </c>
      <c r="R81">
        <v>454835</v>
      </c>
      <c r="S81">
        <v>3.78</v>
      </c>
      <c r="U81">
        <f t="shared" si="13"/>
        <v>31500</v>
      </c>
      <c r="V81" t="str">
        <f t="shared" si="14"/>
        <v>5660</v>
      </c>
      <c r="W81" t="e">
        <f t="shared" si="18"/>
        <v>#REF!</v>
      </c>
      <c r="X81" t="e">
        <f t="shared" si="19"/>
        <v>#REF!</v>
      </c>
      <c r="Y81" t="e">
        <f t="shared" si="20"/>
        <v>#REF!</v>
      </c>
      <c r="Z81">
        <f t="shared" si="21"/>
        <v>0</v>
      </c>
      <c r="AB81" t="e">
        <f t="shared" si="15"/>
        <v>#REF!</v>
      </c>
      <c r="AC81" t="e">
        <f t="shared" si="16"/>
        <v>#REF!</v>
      </c>
      <c r="AD81">
        <f t="shared" si="17"/>
        <v>12</v>
      </c>
    </row>
    <row r="82" spans="1:30" x14ac:dyDescent="0.25">
      <c r="A82" t="s">
        <v>125</v>
      </c>
      <c r="B82" s="1">
        <v>50586</v>
      </c>
      <c r="C82">
        <v>70</v>
      </c>
      <c r="D82" t="s">
        <v>108</v>
      </c>
      <c r="E82">
        <v>-12</v>
      </c>
      <c r="F82">
        <v>3844595.46</v>
      </c>
      <c r="G82">
        <v>381019</v>
      </c>
      <c r="H82">
        <v>3924928</v>
      </c>
      <c r="I82">
        <v>148278</v>
      </c>
      <c r="J82">
        <v>3.86</v>
      </c>
      <c r="K82">
        <v>26.5</v>
      </c>
      <c r="L82" t="s">
        <v>43</v>
      </c>
      <c r="M82" t="s">
        <v>43</v>
      </c>
      <c r="N82" t="s">
        <v>43</v>
      </c>
      <c r="O82">
        <v>9.9</v>
      </c>
      <c r="P82">
        <v>3.5</v>
      </c>
      <c r="Q82">
        <v>502206</v>
      </c>
      <c r="R82">
        <v>143843</v>
      </c>
      <c r="S82">
        <v>3.74</v>
      </c>
      <c r="U82">
        <f t="shared" si="13"/>
        <v>31500</v>
      </c>
      <c r="V82" t="str">
        <f t="shared" si="14"/>
        <v>5661</v>
      </c>
      <c r="W82" t="e">
        <f t="shared" si="18"/>
        <v>#REF!</v>
      </c>
      <c r="X82" t="e">
        <f t="shared" si="19"/>
        <v>#REF!</v>
      </c>
      <c r="Y82" t="e">
        <f t="shared" si="20"/>
        <v>#REF!</v>
      </c>
      <c r="Z82">
        <f t="shared" si="21"/>
        <v>0</v>
      </c>
      <c r="AB82" t="e">
        <f t="shared" si="15"/>
        <v>#REF!</v>
      </c>
      <c r="AC82" t="e">
        <f t="shared" si="16"/>
        <v>#REF!</v>
      </c>
      <c r="AD82">
        <f t="shared" si="17"/>
        <v>12</v>
      </c>
    </row>
    <row r="83" spans="1:30" x14ac:dyDescent="0.25">
      <c r="A83" t="s">
        <v>126</v>
      </c>
      <c r="B83" s="1">
        <v>62639</v>
      </c>
      <c r="C83">
        <v>70</v>
      </c>
      <c r="D83" t="s">
        <v>127</v>
      </c>
      <c r="E83">
        <v>-16</v>
      </c>
      <c r="F83">
        <v>3502446.96</v>
      </c>
      <c r="G83">
        <v>126166</v>
      </c>
      <c r="H83">
        <v>3936672</v>
      </c>
      <c r="I83">
        <v>76351</v>
      </c>
      <c r="J83">
        <v>2.1800000000000002</v>
      </c>
      <c r="K83">
        <v>51.6</v>
      </c>
      <c r="L83" t="s">
        <v>43</v>
      </c>
      <c r="M83" t="s">
        <v>43</v>
      </c>
      <c r="N83" t="s">
        <v>43</v>
      </c>
      <c r="O83">
        <v>3.6</v>
      </c>
      <c r="P83">
        <v>0.7</v>
      </c>
      <c r="Q83">
        <v>45264</v>
      </c>
      <c r="R83">
        <v>77849</v>
      </c>
      <c r="S83">
        <v>2.2200000000000002</v>
      </c>
      <c r="U83">
        <f t="shared" si="13"/>
        <v>31600</v>
      </c>
      <c r="V83" t="str">
        <f t="shared" si="14"/>
        <v>0321</v>
      </c>
      <c r="W83" t="e">
        <f t="shared" si="18"/>
        <v>#REF!</v>
      </c>
      <c r="X83" t="e">
        <f t="shared" si="19"/>
        <v>#REF!</v>
      </c>
      <c r="Y83" t="e">
        <f t="shared" si="20"/>
        <v>#REF!</v>
      </c>
      <c r="Z83">
        <f t="shared" si="21"/>
        <v>0</v>
      </c>
      <c r="AB83" t="e">
        <f t="shared" si="15"/>
        <v>#REF!</v>
      </c>
      <c r="AC83" t="e">
        <f t="shared" si="16"/>
        <v>#REF!</v>
      </c>
      <c r="AD83">
        <f t="shared" si="17"/>
        <v>16</v>
      </c>
    </row>
    <row r="84" spans="1:30" x14ac:dyDescent="0.25">
      <c r="A84" t="s">
        <v>128</v>
      </c>
      <c r="B84" s="1">
        <v>51317</v>
      </c>
      <c r="C84">
        <v>70</v>
      </c>
      <c r="D84" t="s">
        <v>127</v>
      </c>
      <c r="E84">
        <v>-1</v>
      </c>
      <c r="F84">
        <v>2763048.67</v>
      </c>
      <c r="G84">
        <v>790095</v>
      </c>
      <c r="H84">
        <v>2000584</v>
      </c>
      <c r="I84">
        <v>74526</v>
      </c>
      <c r="J84">
        <v>2.7</v>
      </c>
      <c r="K84">
        <v>26.8</v>
      </c>
      <c r="L84" t="s">
        <v>43</v>
      </c>
      <c r="M84" t="s">
        <v>43</v>
      </c>
      <c r="N84" t="s">
        <v>43</v>
      </c>
      <c r="O84">
        <v>28.6</v>
      </c>
      <c r="P84">
        <v>8.9</v>
      </c>
      <c r="Q84">
        <v>595789</v>
      </c>
      <c r="R84">
        <v>81811</v>
      </c>
      <c r="S84">
        <v>2.96</v>
      </c>
      <c r="U84">
        <f t="shared" si="13"/>
        <v>31600</v>
      </c>
      <c r="V84" t="str">
        <f t="shared" si="14"/>
        <v>5591</v>
      </c>
      <c r="W84" t="e">
        <f t="shared" si="18"/>
        <v>#REF!</v>
      </c>
      <c r="X84" t="e">
        <f t="shared" si="19"/>
        <v>#REF!</v>
      </c>
      <c r="Y84" t="e">
        <f t="shared" si="20"/>
        <v>#REF!</v>
      </c>
      <c r="Z84">
        <f t="shared" si="21"/>
        <v>0</v>
      </c>
      <c r="AB84" t="e">
        <f t="shared" si="15"/>
        <v>#REF!</v>
      </c>
      <c r="AC84" t="e">
        <f t="shared" si="16"/>
        <v>#REF!</v>
      </c>
      <c r="AD84">
        <f t="shared" si="17"/>
        <v>1</v>
      </c>
    </row>
    <row r="85" spans="1:30" x14ac:dyDescent="0.25">
      <c r="A85" t="s">
        <v>129</v>
      </c>
      <c r="B85" s="1">
        <v>42369</v>
      </c>
      <c r="C85">
        <v>70</v>
      </c>
      <c r="D85" t="s">
        <v>127</v>
      </c>
      <c r="E85">
        <v>-10</v>
      </c>
      <c r="F85">
        <v>553355.01</v>
      </c>
      <c r="G85">
        <v>261039</v>
      </c>
      <c r="H85">
        <v>347652</v>
      </c>
      <c r="I85">
        <v>87759</v>
      </c>
      <c r="J85">
        <v>15.86</v>
      </c>
      <c r="K85">
        <v>4</v>
      </c>
      <c r="L85" t="s">
        <v>43</v>
      </c>
      <c r="M85" t="s">
        <v>43</v>
      </c>
      <c r="N85" t="s">
        <v>43</v>
      </c>
      <c r="O85">
        <v>47.2</v>
      </c>
      <c r="P85">
        <v>17.600000000000001</v>
      </c>
      <c r="Q85">
        <v>447820</v>
      </c>
      <c r="R85">
        <v>40529</v>
      </c>
      <c r="S85">
        <v>7.32</v>
      </c>
      <c r="U85">
        <f t="shared" si="13"/>
        <v>31600</v>
      </c>
      <c r="V85" t="str">
        <f t="shared" si="14"/>
        <v>5603</v>
      </c>
      <c r="W85" t="e">
        <f t="shared" si="18"/>
        <v>#REF!</v>
      </c>
      <c r="X85" t="e">
        <f t="shared" si="19"/>
        <v>#REF!</v>
      </c>
      <c r="Y85" t="e">
        <f t="shared" si="20"/>
        <v>#REF!</v>
      </c>
      <c r="Z85">
        <f t="shared" si="21"/>
        <v>0</v>
      </c>
      <c r="AB85" t="e">
        <f t="shared" si="15"/>
        <v>#REF!</v>
      </c>
      <c r="AC85" t="e">
        <f t="shared" si="16"/>
        <v>#REF!</v>
      </c>
      <c r="AD85">
        <f t="shared" si="17"/>
        <v>10</v>
      </c>
    </row>
    <row r="86" spans="1:30" x14ac:dyDescent="0.25">
      <c r="A86" t="s">
        <v>130</v>
      </c>
      <c r="B86" s="1">
        <v>42369</v>
      </c>
      <c r="C86">
        <v>70</v>
      </c>
      <c r="D86" t="s">
        <v>255</v>
      </c>
      <c r="E86">
        <v>-10</v>
      </c>
      <c r="F86">
        <v>50126.84</v>
      </c>
      <c r="G86">
        <v>45825</v>
      </c>
      <c r="H86">
        <v>9315</v>
      </c>
      <c r="I86">
        <v>0</v>
      </c>
      <c r="J86">
        <v>0</v>
      </c>
      <c r="K86">
        <v>0</v>
      </c>
      <c r="L86" t="s">
        <v>43</v>
      </c>
      <c r="M86" t="s">
        <v>43</v>
      </c>
      <c r="N86" t="s">
        <v>43</v>
      </c>
      <c r="O86">
        <v>91.4</v>
      </c>
      <c r="P86">
        <v>51.1</v>
      </c>
      <c r="Q86">
        <v>55140</v>
      </c>
      <c r="R86">
        <v>0</v>
      </c>
      <c r="S86">
        <v>0</v>
      </c>
      <c r="U86">
        <f t="shared" si="13"/>
        <v>31600</v>
      </c>
      <c r="V86" t="str">
        <f t="shared" si="14"/>
        <v>5604</v>
      </c>
      <c r="W86" t="e">
        <f t="shared" si="18"/>
        <v>#REF!</v>
      </c>
      <c r="X86" t="e">
        <f t="shared" si="19"/>
        <v>#REF!</v>
      </c>
      <c r="Y86" t="e">
        <f t="shared" si="20"/>
        <v>#REF!</v>
      </c>
      <c r="Z86">
        <f t="shared" si="21"/>
        <v>0</v>
      </c>
      <c r="AB86" t="e">
        <f t="shared" si="15"/>
        <v>#REF!</v>
      </c>
      <c r="AC86" t="e">
        <f t="shared" si="16"/>
        <v>#REF!</v>
      </c>
      <c r="AD86">
        <f t="shared" si="17"/>
        <v>10</v>
      </c>
    </row>
    <row r="87" spans="1:30" x14ac:dyDescent="0.25">
      <c r="A87" t="s">
        <v>131</v>
      </c>
      <c r="B87" s="1">
        <v>42369</v>
      </c>
      <c r="C87">
        <v>70</v>
      </c>
      <c r="D87" t="s">
        <v>127</v>
      </c>
      <c r="E87">
        <v>-10</v>
      </c>
      <c r="F87">
        <v>152146.47</v>
      </c>
      <c r="G87">
        <v>97212</v>
      </c>
      <c r="H87">
        <v>70149</v>
      </c>
      <c r="I87">
        <v>17708</v>
      </c>
      <c r="J87">
        <v>11.64</v>
      </c>
      <c r="K87">
        <v>4</v>
      </c>
      <c r="L87" t="s">
        <v>43</v>
      </c>
      <c r="M87" t="s">
        <v>43</v>
      </c>
      <c r="N87" t="s">
        <v>43</v>
      </c>
      <c r="O87">
        <v>63.9</v>
      </c>
      <c r="P87">
        <v>17.899999999999999</v>
      </c>
      <c r="Q87">
        <v>124412</v>
      </c>
      <c r="R87">
        <v>10828</v>
      </c>
      <c r="S87">
        <v>7.12</v>
      </c>
      <c r="U87">
        <f t="shared" si="13"/>
        <v>31600</v>
      </c>
      <c r="V87" t="str">
        <f t="shared" si="14"/>
        <v>5613</v>
      </c>
      <c r="W87" t="e">
        <f t="shared" si="18"/>
        <v>#REF!</v>
      </c>
      <c r="X87" t="e">
        <f t="shared" si="19"/>
        <v>#REF!</v>
      </c>
      <c r="Y87" t="e">
        <f t="shared" si="20"/>
        <v>#REF!</v>
      </c>
      <c r="Z87">
        <f t="shared" si="21"/>
        <v>0</v>
      </c>
      <c r="AB87" t="e">
        <f t="shared" si="15"/>
        <v>#REF!</v>
      </c>
      <c r="AC87" t="e">
        <f t="shared" si="16"/>
        <v>#REF!</v>
      </c>
      <c r="AD87">
        <f t="shared" si="17"/>
        <v>10</v>
      </c>
    </row>
    <row r="88" spans="1:30" x14ac:dyDescent="0.25">
      <c r="A88" t="s">
        <v>132</v>
      </c>
      <c r="B88" s="1">
        <v>42369</v>
      </c>
      <c r="C88">
        <v>70</v>
      </c>
      <c r="D88" t="s">
        <v>127</v>
      </c>
      <c r="E88">
        <v>-10</v>
      </c>
      <c r="F88">
        <v>2408142.84</v>
      </c>
      <c r="G88">
        <v>1400464</v>
      </c>
      <c r="H88">
        <v>1248493</v>
      </c>
      <c r="I88">
        <v>314648</v>
      </c>
      <c r="J88">
        <v>13.07</v>
      </c>
      <c r="K88">
        <v>4</v>
      </c>
      <c r="L88" t="s">
        <v>43</v>
      </c>
      <c r="M88" t="s">
        <v>43</v>
      </c>
      <c r="N88" t="s">
        <v>43</v>
      </c>
      <c r="O88">
        <v>58.2</v>
      </c>
      <c r="P88">
        <v>16.399999999999999</v>
      </c>
      <c r="Q88">
        <v>1903671</v>
      </c>
      <c r="R88">
        <v>187667</v>
      </c>
      <c r="S88">
        <v>7.79</v>
      </c>
      <c r="U88">
        <f t="shared" si="13"/>
        <v>31600</v>
      </c>
      <c r="V88" t="str">
        <f t="shared" si="14"/>
        <v>5614</v>
      </c>
      <c r="W88" t="e">
        <f t="shared" si="18"/>
        <v>#REF!</v>
      </c>
      <c r="X88" t="e">
        <f t="shared" si="19"/>
        <v>#REF!</v>
      </c>
      <c r="Y88" t="e">
        <f t="shared" si="20"/>
        <v>#REF!</v>
      </c>
      <c r="Z88">
        <f t="shared" si="21"/>
        <v>0</v>
      </c>
      <c r="AB88" t="e">
        <f t="shared" si="15"/>
        <v>#REF!</v>
      </c>
      <c r="AC88" t="e">
        <f t="shared" si="16"/>
        <v>#REF!</v>
      </c>
      <c r="AD88">
        <f t="shared" si="17"/>
        <v>10</v>
      </c>
    </row>
    <row r="89" spans="1:30" x14ac:dyDescent="0.25">
      <c r="A89" t="s">
        <v>133</v>
      </c>
      <c r="B89" s="1" t="s">
        <v>41</v>
      </c>
      <c r="C89">
        <v>70</v>
      </c>
      <c r="D89" t="s">
        <v>255</v>
      </c>
      <c r="E89">
        <v>-10</v>
      </c>
      <c r="F89">
        <v>84749.53</v>
      </c>
      <c r="G89">
        <v>116207</v>
      </c>
      <c r="H89">
        <v>-22983</v>
      </c>
      <c r="I89">
        <v>0</v>
      </c>
      <c r="J89">
        <v>0</v>
      </c>
      <c r="K89">
        <v>0</v>
      </c>
      <c r="L89" t="s">
        <v>43</v>
      </c>
      <c r="M89" t="s">
        <v>43</v>
      </c>
      <c r="N89" t="s">
        <v>43</v>
      </c>
      <c r="O89">
        <v>137.1</v>
      </c>
      <c r="P89">
        <v>55.4</v>
      </c>
      <c r="Q89">
        <v>93224</v>
      </c>
      <c r="R89">
        <v>0</v>
      </c>
      <c r="S89">
        <v>0</v>
      </c>
      <c r="U89">
        <f t="shared" si="13"/>
        <v>31600</v>
      </c>
      <c r="V89" t="str">
        <f t="shared" si="14"/>
        <v>5615</v>
      </c>
      <c r="W89" t="e">
        <f t="shared" si="18"/>
        <v>#REF!</v>
      </c>
      <c r="X89" t="e">
        <f t="shared" si="19"/>
        <v>#REF!</v>
      </c>
      <c r="Y89" t="e">
        <f t="shared" si="20"/>
        <v>#REF!</v>
      </c>
      <c r="Z89">
        <f t="shared" si="21"/>
        <v>0</v>
      </c>
      <c r="AB89" t="e">
        <f t="shared" si="15"/>
        <v>#REF!</v>
      </c>
      <c r="AC89" t="e">
        <f t="shared" si="16"/>
        <v>#REF!</v>
      </c>
      <c r="AD89">
        <f t="shared" si="17"/>
        <v>10</v>
      </c>
    </row>
    <row r="90" spans="1:30" x14ac:dyDescent="0.25">
      <c r="A90" t="s">
        <v>134</v>
      </c>
      <c r="B90" s="1">
        <v>46934</v>
      </c>
      <c r="C90">
        <v>70</v>
      </c>
      <c r="D90" t="s">
        <v>127</v>
      </c>
      <c r="E90">
        <v>-11</v>
      </c>
      <c r="F90">
        <v>432577.58</v>
      </c>
      <c r="G90">
        <v>351287</v>
      </c>
      <c r="H90">
        <v>128874</v>
      </c>
      <c r="I90">
        <v>8059</v>
      </c>
      <c r="J90">
        <v>1.86</v>
      </c>
      <c r="K90">
        <v>16</v>
      </c>
      <c r="L90" t="s">
        <v>43</v>
      </c>
      <c r="M90" t="s">
        <v>43</v>
      </c>
      <c r="N90" t="s">
        <v>43</v>
      </c>
      <c r="O90">
        <v>81.2</v>
      </c>
      <c r="P90">
        <v>27.3</v>
      </c>
      <c r="Q90">
        <v>246300</v>
      </c>
      <c r="R90">
        <v>14932</v>
      </c>
      <c r="S90">
        <v>3.45</v>
      </c>
      <c r="U90">
        <f t="shared" si="13"/>
        <v>31600</v>
      </c>
      <c r="V90" t="str">
        <f t="shared" si="14"/>
        <v>5621</v>
      </c>
      <c r="W90" t="e">
        <f t="shared" si="18"/>
        <v>#REF!</v>
      </c>
      <c r="X90" t="e">
        <f t="shared" si="19"/>
        <v>#REF!</v>
      </c>
      <c r="Y90" t="e">
        <f t="shared" si="20"/>
        <v>#REF!</v>
      </c>
      <c r="Z90">
        <f t="shared" si="21"/>
        <v>0</v>
      </c>
      <c r="AB90" t="e">
        <f t="shared" si="15"/>
        <v>#REF!</v>
      </c>
      <c r="AC90" t="e">
        <f t="shared" si="16"/>
        <v>#REF!</v>
      </c>
      <c r="AD90">
        <f t="shared" si="17"/>
        <v>11</v>
      </c>
    </row>
    <row r="91" spans="1:30" x14ac:dyDescent="0.25">
      <c r="A91" t="s">
        <v>135</v>
      </c>
      <c r="B91" s="1">
        <v>49125</v>
      </c>
      <c r="C91">
        <v>70</v>
      </c>
      <c r="D91" t="s">
        <v>127</v>
      </c>
      <c r="E91">
        <v>-11</v>
      </c>
      <c r="F91">
        <v>106658.32</v>
      </c>
      <c r="G91">
        <v>109842</v>
      </c>
      <c r="H91">
        <v>8549</v>
      </c>
      <c r="I91">
        <v>395</v>
      </c>
      <c r="J91">
        <v>0.37</v>
      </c>
      <c r="K91">
        <v>21.6</v>
      </c>
      <c r="L91" t="s">
        <v>43</v>
      </c>
      <c r="M91" t="s">
        <v>43</v>
      </c>
      <c r="N91" t="s">
        <v>43</v>
      </c>
      <c r="O91">
        <v>103</v>
      </c>
      <c r="P91">
        <v>34.299999999999997</v>
      </c>
      <c r="Q91">
        <v>62138</v>
      </c>
      <c r="R91">
        <v>2753</v>
      </c>
      <c r="S91">
        <v>2.58</v>
      </c>
      <c r="U91">
        <f t="shared" si="13"/>
        <v>31600</v>
      </c>
      <c r="V91" t="str">
        <f t="shared" si="14"/>
        <v>5622</v>
      </c>
      <c r="W91" t="e">
        <f t="shared" si="18"/>
        <v>#REF!</v>
      </c>
      <c r="X91" t="e">
        <f t="shared" si="19"/>
        <v>#REF!</v>
      </c>
      <c r="Y91" t="e">
        <f t="shared" si="20"/>
        <v>#REF!</v>
      </c>
      <c r="Z91">
        <f t="shared" si="21"/>
        <v>0</v>
      </c>
      <c r="AB91" t="e">
        <f t="shared" si="15"/>
        <v>#REF!</v>
      </c>
      <c r="AC91" t="e">
        <f t="shared" si="16"/>
        <v>#REF!</v>
      </c>
      <c r="AD91">
        <f t="shared" si="17"/>
        <v>11</v>
      </c>
    </row>
    <row r="92" spans="1:30" x14ac:dyDescent="0.25">
      <c r="A92" t="s">
        <v>136</v>
      </c>
      <c r="B92" s="1">
        <v>49490</v>
      </c>
      <c r="C92">
        <v>70</v>
      </c>
      <c r="D92" t="s">
        <v>127</v>
      </c>
      <c r="E92">
        <v>-11</v>
      </c>
      <c r="F92">
        <v>5070448.32</v>
      </c>
      <c r="G92">
        <v>2925174</v>
      </c>
      <c r="H92">
        <v>2703024</v>
      </c>
      <c r="I92">
        <v>121490</v>
      </c>
      <c r="J92">
        <v>2.4</v>
      </c>
      <c r="K92">
        <v>22.2</v>
      </c>
      <c r="L92" t="s">
        <v>43</v>
      </c>
      <c r="M92" t="s">
        <v>43</v>
      </c>
      <c r="N92" t="s">
        <v>43</v>
      </c>
      <c r="O92">
        <v>57.7</v>
      </c>
      <c r="P92">
        <v>17</v>
      </c>
      <c r="Q92">
        <v>2069343</v>
      </c>
      <c r="R92">
        <v>160704</v>
      </c>
      <c r="S92">
        <v>3.17</v>
      </c>
      <c r="U92">
        <f t="shared" si="13"/>
        <v>31600</v>
      </c>
      <c r="V92" t="str">
        <f t="shared" si="14"/>
        <v>5623</v>
      </c>
      <c r="W92" t="e">
        <f t="shared" si="18"/>
        <v>#REF!</v>
      </c>
      <c r="X92" t="e">
        <f t="shared" si="19"/>
        <v>#REF!</v>
      </c>
      <c r="Y92" t="e">
        <f t="shared" si="20"/>
        <v>#REF!</v>
      </c>
      <c r="Z92">
        <f t="shared" si="21"/>
        <v>0</v>
      </c>
      <c r="AB92" t="e">
        <f t="shared" si="15"/>
        <v>#REF!</v>
      </c>
      <c r="AC92" t="e">
        <f t="shared" si="16"/>
        <v>#REF!</v>
      </c>
      <c r="AD92">
        <f t="shared" si="17"/>
        <v>11</v>
      </c>
    </row>
    <row r="93" spans="1:30" x14ac:dyDescent="0.25">
      <c r="A93" t="s">
        <v>137</v>
      </c>
      <c r="B93" s="1">
        <v>49125</v>
      </c>
      <c r="C93">
        <v>70</v>
      </c>
      <c r="D93" t="s">
        <v>127</v>
      </c>
      <c r="E93">
        <v>-12</v>
      </c>
      <c r="F93">
        <v>1033027.09</v>
      </c>
      <c r="G93">
        <v>834195</v>
      </c>
      <c r="H93">
        <v>322795</v>
      </c>
      <c r="I93">
        <v>15091</v>
      </c>
      <c r="J93">
        <v>1.46</v>
      </c>
      <c r="K93">
        <v>21.4</v>
      </c>
      <c r="L93" t="s">
        <v>43</v>
      </c>
      <c r="M93" t="s">
        <v>43</v>
      </c>
      <c r="N93" t="s">
        <v>43</v>
      </c>
      <c r="O93">
        <v>80.8</v>
      </c>
      <c r="P93">
        <v>13.8</v>
      </c>
      <c r="Q93">
        <v>424073</v>
      </c>
      <c r="R93">
        <v>34307</v>
      </c>
      <c r="S93">
        <v>3.32</v>
      </c>
      <c r="U93">
        <f t="shared" si="13"/>
        <v>31600</v>
      </c>
      <c r="V93" t="str">
        <f t="shared" si="14"/>
        <v>5650</v>
      </c>
      <c r="W93" t="e">
        <f t="shared" si="18"/>
        <v>#REF!</v>
      </c>
      <c r="X93" t="e">
        <f t="shared" si="19"/>
        <v>#REF!</v>
      </c>
      <c r="Y93" t="e">
        <f t="shared" si="20"/>
        <v>#REF!</v>
      </c>
      <c r="Z93">
        <f t="shared" si="21"/>
        <v>0</v>
      </c>
      <c r="AB93" t="e">
        <f t="shared" si="15"/>
        <v>#REF!</v>
      </c>
      <c r="AC93" t="e">
        <f t="shared" si="16"/>
        <v>#REF!</v>
      </c>
      <c r="AD93">
        <f t="shared" si="17"/>
        <v>12</v>
      </c>
    </row>
    <row r="94" spans="1:30" x14ac:dyDescent="0.25">
      <c r="A94" t="s">
        <v>138</v>
      </c>
      <c r="B94" s="1">
        <v>49125</v>
      </c>
      <c r="C94">
        <v>70</v>
      </c>
      <c r="D94" t="s">
        <v>127</v>
      </c>
      <c r="E94">
        <v>-12</v>
      </c>
      <c r="F94">
        <v>1747526.86</v>
      </c>
      <c r="G94">
        <v>1578287</v>
      </c>
      <c r="H94">
        <v>378943</v>
      </c>
      <c r="I94">
        <v>18058</v>
      </c>
      <c r="J94">
        <v>1.03</v>
      </c>
      <c r="K94">
        <v>21</v>
      </c>
      <c r="L94" t="s">
        <v>43</v>
      </c>
      <c r="M94" t="s">
        <v>43</v>
      </c>
      <c r="N94" t="s">
        <v>43</v>
      </c>
      <c r="O94">
        <v>90.3</v>
      </c>
      <c r="P94">
        <v>30</v>
      </c>
      <c r="Q94">
        <v>1051126</v>
      </c>
      <c r="R94">
        <v>43817</v>
      </c>
      <c r="S94">
        <v>2.5099999999999998</v>
      </c>
      <c r="U94">
        <f t="shared" si="13"/>
        <v>31600</v>
      </c>
      <c r="V94" t="str">
        <f t="shared" si="14"/>
        <v>5651</v>
      </c>
      <c r="W94" t="e">
        <f t="shared" si="18"/>
        <v>#REF!</v>
      </c>
      <c r="X94" t="e">
        <f t="shared" si="19"/>
        <v>#REF!</v>
      </c>
      <c r="Y94" t="e">
        <f t="shared" si="20"/>
        <v>#REF!</v>
      </c>
      <c r="Z94">
        <f t="shared" si="21"/>
        <v>0</v>
      </c>
      <c r="AB94" t="e">
        <f t="shared" si="15"/>
        <v>#REF!</v>
      </c>
      <c r="AC94" t="e">
        <f t="shared" si="16"/>
        <v>#REF!</v>
      </c>
      <c r="AD94">
        <f t="shared" si="17"/>
        <v>12</v>
      </c>
    </row>
    <row r="95" spans="1:30" x14ac:dyDescent="0.25">
      <c r="A95" t="s">
        <v>139</v>
      </c>
      <c r="B95" s="1">
        <v>49125</v>
      </c>
      <c r="C95">
        <v>70</v>
      </c>
      <c r="D95" t="s">
        <v>127</v>
      </c>
      <c r="E95">
        <v>-12</v>
      </c>
      <c r="F95">
        <v>1500525.31</v>
      </c>
      <c r="G95">
        <v>1397086</v>
      </c>
      <c r="H95">
        <v>283502</v>
      </c>
      <c r="I95">
        <v>13774</v>
      </c>
      <c r="J95">
        <v>0.92</v>
      </c>
      <c r="K95">
        <v>20.6</v>
      </c>
      <c r="L95" t="s">
        <v>43</v>
      </c>
      <c r="M95" t="s">
        <v>43</v>
      </c>
      <c r="N95" t="s">
        <v>43</v>
      </c>
      <c r="O95">
        <v>93.1</v>
      </c>
      <c r="P95">
        <v>32.6</v>
      </c>
      <c r="Q95">
        <v>965289</v>
      </c>
      <c r="R95">
        <v>34911</v>
      </c>
      <c r="S95">
        <v>2.33</v>
      </c>
      <c r="U95">
        <f t="shared" si="13"/>
        <v>31600</v>
      </c>
      <c r="V95" t="str">
        <f t="shared" si="14"/>
        <v>5652</v>
      </c>
      <c r="W95" t="e">
        <f t="shared" si="18"/>
        <v>#REF!</v>
      </c>
      <c r="X95" t="e">
        <f t="shared" si="19"/>
        <v>#REF!</v>
      </c>
      <c r="Y95" t="e">
        <f t="shared" si="20"/>
        <v>#REF!</v>
      </c>
      <c r="Z95">
        <f t="shared" si="21"/>
        <v>0</v>
      </c>
      <c r="AB95" t="e">
        <f t="shared" si="15"/>
        <v>#REF!</v>
      </c>
      <c r="AC95" t="e">
        <f t="shared" si="16"/>
        <v>#REF!</v>
      </c>
      <c r="AD95">
        <f t="shared" si="17"/>
        <v>12</v>
      </c>
    </row>
    <row r="96" spans="1:30" x14ac:dyDescent="0.25">
      <c r="A96" t="s">
        <v>140</v>
      </c>
      <c r="B96" s="1">
        <v>50221</v>
      </c>
      <c r="C96">
        <v>70</v>
      </c>
      <c r="D96" t="s">
        <v>127</v>
      </c>
      <c r="E96">
        <v>-12</v>
      </c>
      <c r="F96">
        <v>3150437.55</v>
      </c>
      <c r="G96">
        <v>2534754</v>
      </c>
      <c r="H96">
        <v>993736</v>
      </c>
      <c r="I96">
        <v>42799</v>
      </c>
      <c r="J96">
        <v>1.36</v>
      </c>
      <c r="K96">
        <v>23.2</v>
      </c>
      <c r="L96" t="s">
        <v>43</v>
      </c>
      <c r="M96" t="s">
        <v>43</v>
      </c>
      <c r="N96" t="s">
        <v>43</v>
      </c>
      <c r="O96">
        <v>80.5</v>
      </c>
      <c r="P96">
        <v>28.7</v>
      </c>
      <c r="Q96">
        <v>1806793</v>
      </c>
      <c r="R96">
        <v>74400</v>
      </c>
      <c r="S96">
        <v>2.36</v>
      </c>
      <c r="U96">
        <f t="shared" si="13"/>
        <v>31600</v>
      </c>
      <c r="V96" t="str">
        <f t="shared" si="14"/>
        <v>5653</v>
      </c>
      <c r="W96" t="e">
        <f t="shared" si="18"/>
        <v>#REF!</v>
      </c>
      <c r="X96" t="e">
        <f t="shared" si="19"/>
        <v>#REF!</v>
      </c>
      <c r="Y96" t="e">
        <f t="shared" si="20"/>
        <v>#REF!</v>
      </c>
      <c r="Z96">
        <f t="shared" si="21"/>
        <v>0</v>
      </c>
      <c r="AB96" t="e">
        <f t="shared" si="15"/>
        <v>#REF!</v>
      </c>
      <c r="AC96" t="e">
        <f t="shared" si="16"/>
        <v>#REF!</v>
      </c>
      <c r="AD96">
        <f t="shared" si="17"/>
        <v>12</v>
      </c>
    </row>
    <row r="97" spans="1:30" x14ac:dyDescent="0.25">
      <c r="A97" t="s">
        <v>141</v>
      </c>
      <c r="B97" s="1">
        <v>50586</v>
      </c>
      <c r="C97">
        <v>70</v>
      </c>
      <c r="D97" t="s">
        <v>127</v>
      </c>
      <c r="E97">
        <v>-12</v>
      </c>
      <c r="F97">
        <v>7455181.3300000001</v>
      </c>
      <c r="G97">
        <v>2842039</v>
      </c>
      <c r="H97">
        <v>5507764</v>
      </c>
      <c r="I97">
        <v>221851</v>
      </c>
      <c r="J97">
        <v>2.98</v>
      </c>
      <c r="K97">
        <v>24.8</v>
      </c>
      <c r="L97" t="s">
        <v>43</v>
      </c>
      <c r="M97" t="s">
        <v>43</v>
      </c>
      <c r="N97" t="s">
        <v>43</v>
      </c>
      <c r="O97">
        <v>38.1</v>
      </c>
      <c r="P97">
        <v>15.2</v>
      </c>
      <c r="Q97">
        <v>2657003</v>
      </c>
      <c r="R97">
        <v>229455</v>
      </c>
      <c r="S97">
        <v>3.08</v>
      </c>
      <c r="U97">
        <f t="shared" si="13"/>
        <v>31600</v>
      </c>
      <c r="V97" t="str">
        <f t="shared" si="14"/>
        <v>5654</v>
      </c>
      <c r="W97" t="e">
        <f t="shared" si="18"/>
        <v>#REF!</v>
      </c>
      <c r="X97" t="e">
        <f t="shared" si="19"/>
        <v>#REF!</v>
      </c>
      <c r="Y97" t="e">
        <f t="shared" si="20"/>
        <v>#REF!</v>
      </c>
      <c r="Z97">
        <f t="shared" si="21"/>
        <v>0</v>
      </c>
      <c r="AB97" t="e">
        <f t="shared" si="15"/>
        <v>#REF!</v>
      </c>
      <c r="AC97" t="e">
        <f t="shared" si="16"/>
        <v>#REF!</v>
      </c>
      <c r="AD97">
        <f t="shared" si="17"/>
        <v>12</v>
      </c>
    </row>
    <row r="98" spans="1:30" x14ac:dyDescent="0.25">
      <c r="A98" t="s">
        <v>142</v>
      </c>
      <c r="B98" s="1">
        <v>51682</v>
      </c>
      <c r="C98">
        <v>100</v>
      </c>
      <c r="D98" t="s">
        <v>143</v>
      </c>
      <c r="E98">
        <v>0</v>
      </c>
      <c r="F98">
        <v>879311.47</v>
      </c>
      <c r="G98">
        <v>934908</v>
      </c>
      <c r="H98">
        <v>-55597</v>
      </c>
      <c r="I98">
        <v>0</v>
      </c>
      <c r="J98">
        <v>0</v>
      </c>
      <c r="K98">
        <v>0</v>
      </c>
      <c r="L98" t="s">
        <v>43</v>
      </c>
      <c r="M98" t="s">
        <v>43</v>
      </c>
      <c r="N98" t="s">
        <v>43</v>
      </c>
      <c r="O98">
        <v>106.3</v>
      </c>
      <c r="P98">
        <v>70.5</v>
      </c>
      <c r="Q98">
        <v>641159</v>
      </c>
      <c r="R98">
        <v>9584</v>
      </c>
      <c r="S98">
        <v>1.0900000000000001</v>
      </c>
      <c r="U98">
        <f t="shared" si="13"/>
        <v>33010</v>
      </c>
      <c r="V98" t="str">
        <f t="shared" si="14"/>
        <v>5691</v>
      </c>
      <c r="W98" t="e">
        <f t="shared" si="18"/>
        <v>#REF!</v>
      </c>
      <c r="X98" t="e">
        <f t="shared" si="19"/>
        <v>#REF!</v>
      </c>
      <c r="Y98" t="e">
        <f t="shared" si="20"/>
        <v>#REF!</v>
      </c>
      <c r="Z98">
        <f t="shared" si="21"/>
        <v>0</v>
      </c>
      <c r="AB98" t="e">
        <f t="shared" si="15"/>
        <v>#REF!</v>
      </c>
      <c r="AC98" t="e">
        <f t="shared" si="16"/>
        <v>#REF!</v>
      </c>
      <c r="AD98">
        <f t="shared" si="17"/>
        <v>0</v>
      </c>
    </row>
    <row r="99" spans="1:30" x14ac:dyDescent="0.25">
      <c r="A99" t="s">
        <v>144</v>
      </c>
      <c r="B99" s="1">
        <v>51682</v>
      </c>
      <c r="C99">
        <v>90</v>
      </c>
      <c r="D99" t="s">
        <v>145</v>
      </c>
      <c r="E99">
        <v>-6</v>
      </c>
      <c r="F99">
        <v>616526.68999999994</v>
      </c>
      <c r="G99">
        <v>353805</v>
      </c>
      <c r="H99">
        <v>299713</v>
      </c>
      <c r="I99">
        <v>10702</v>
      </c>
      <c r="J99">
        <v>1.74</v>
      </c>
      <c r="K99">
        <v>28</v>
      </c>
      <c r="L99" t="s">
        <v>43</v>
      </c>
      <c r="M99" t="s">
        <v>43</v>
      </c>
      <c r="N99" t="s">
        <v>43</v>
      </c>
      <c r="O99">
        <v>57.4</v>
      </c>
      <c r="P99">
        <v>37.5</v>
      </c>
      <c r="Q99">
        <v>303601</v>
      </c>
      <c r="R99">
        <v>12838</v>
      </c>
      <c r="S99">
        <v>2.08</v>
      </c>
      <c r="U99">
        <f t="shared" si="13"/>
        <v>33100</v>
      </c>
      <c r="V99" t="str">
        <f t="shared" si="14"/>
        <v>5691</v>
      </c>
      <c r="W99" t="e">
        <f t="shared" si="18"/>
        <v>#REF!</v>
      </c>
      <c r="X99" t="e">
        <f t="shared" si="19"/>
        <v>#REF!</v>
      </c>
      <c r="Y99" t="e">
        <f t="shared" si="20"/>
        <v>#REF!</v>
      </c>
      <c r="Z99">
        <f t="shared" si="21"/>
        <v>0</v>
      </c>
      <c r="AB99" t="e">
        <f t="shared" si="15"/>
        <v>#REF!</v>
      </c>
      <c r="AC99" t="e">
        <f t="shared" si="16"/>
        <v>#REF!</v>
      </c>
      <c r="AD99">
        <f t="shared" si="17"/>
        <v>6</v>
      </c>
    </row>
    <row r="100" spans="1:30" x14ac:dyDescent="0.25">
      <c r="A100" t="s">
        <v>146</v>
      </c>
      <c r="B100" s="1">
        <v>51682</v>
      </c>
      <c r="C100">
        <v>100</v>
      </c>
      <c r="D100" t="s">
        <v>145</v>
      </c>
      <c r="E100">
        <v>-6</v>
      </c>
      <c r="F100">
        <v>21603969.66</v>
      </c>
      <c r="G100">
        <v>6653142</v>
      </c>
      <c r="H100">
        <v>16247066</v>
      </c>
      <c r="I100">
        <v>560736</v>
      </c>
      <c r="J100">
        <v>2.6</v>
      </c>
      <c r="K100">
        <v>29</v>
      </c>
      <c r="L100" t="s">
        <v>43</v>
      </c>
      <c r="M100" t="s">
        <v>43</v>
      </c>
      <c r="N100" t="s">
        <v>43</v>
      </c>
      <c r="O100">
        <v>30.8</v>
      </c>
      <c r="P100">
        <v>22.2</v>
      </c>
      <c r="Q100">
        <v>5936126</v>
      </c>
      <c r="R100">
        <v>590169</v>
      </c>
      <c r="S100">
        <v>2.73</v>
      </c>
      <c r="U100">
        <f t="shared" si="13"/>
        <v>33200</v>
      </c>
      <c r="V100" t="str">
        <f t="shared" si="14"/>
        <v>5691</v>
      </c>
      <c r="W100" t="e">
        <f t="shared" si="18"/>
        <v>#REF!</v>
      </c>
      <c r="X100" t="e">
        <f t="shared" si="19"/>
        <v>#REF!</v>
      </c>
      <c r="Y100" t="e">
        <f t="shared" si="20"/>
        <v>#REF!</v>
      </c>
      <c r="Z100">
        <f t="shared" si="21"/>
        <v>0</v>
      </c>
      <c r="AB100" t="e">
        <f t="shared" si="15"/>
        <v>#REF!</v>
      </c>
      <c r="AC100" t="e">
        <f t="shared" si="16"/>
        <v>#REF!</v>
      </c>
      <c r="AD100">
        <f t="shared" si="17"/>
        <v>6</v>
      </c>
    </row>
    <row r="101" spans="1:30" x14ac:dyDescent="0.25">
      <c r="A101" t="s">
        <v>147</v>
      </c>
      <c r="B101" s="1">
        <v>51682</v>
      </c>
      <c r="C101">
        <v>75</v>
      </c>
      <c r="D101" t="s">
        <v>148</v>
      </c>
      <c r="E101">
        <v>-6</v>
      </c>
      <c r="F101">
        <v>4430624.3099999996</v>
      </c>
      <c r="G101">
        <v>8591</v>
      </c>
      <c r="H101">
        <v>4687871</v>
      </c>
      <c r="I101">
        <v>167475</v>
      </c>
      <c r="J101">
        <v>3.78</v>
      </c>
      <c r="K101">
        <v>28</v>
      </c>
      <c r="L101" t="s">
        <v>43</v>
      </c>
      <c r="M101" t="s">
        <v>43</v>
      </c>
      <c r="N101" t="s">
        <v>43</v>
      </c>
      <c r="O101">
        <v>0.2</v>
      </c>
      <c r="P101">
        <v>5.9</v>
      </c>
      <c r="Q101">
        <v>463293</v>
      </c>
      <c r="R101">
        <v>146685</v>
      </c>
      <c r="S101">
        <v>3.31</v>
      </c>
      <c r="U101">
        <f t="shared" si="13"/>
        <v>33300</v>
      </c>
      <c r="V101" t="str">
        <f t="shared" si="14"/>
        <v>5691</v>
      </c>
      <c r="W101" t="e">
        <f t="shared" si="18"/>
        <v>#REF!</v>
      </c>
      <c r="X101" t="e">
        <f t="shared" si="19"/>
        <v>#REF!</v>
      </c>
      <c r="Y101" t="e">
        <f t="shared" si="20"/>
        <v>#REF!</v>
      </c>
      <c r="Z101">
        <f t="shared" si="21"/>
        <v>0</v>
      </c>
      <c r="AB101" t="e">
        <f t="shared" si="15"/>
        <v>#REF!</v>
      </c>
      <c r="AC101" t="e">
        <f t="shared" si="16"/>
        <v>#REF!</v>
      </c>
      <c r="AD101">
        <f t="shared" si="17"/>
        <v>6</v>
      </c>
    </row>
    <row r="102" spans="1:30" x14ac:dyDescent="0.25">
      <c r="A102" t="s">
        <v>149</v>
      </c>
      <c r="B102" s="1">
        <v>51682</v>
      </c>
      <c r="C102">
        <v>40</v>
      </c>
      <c r="D102" t="s">
        <v>150</v>
      </c>
      <c r="E102">
        <v>-6</v>
      </c>
      <c r="F102">
        <v>578333.28</v>
      </c>
      <c r="G102">
        <v>90045</v>
      </c>
      <c r="H102">
        <v>522988</v>
      </c>
      <c r="I102">
        <v>21138</v>
      </c>
      <c r="J102">
        <v>3.65</v>
      </c>
      <c r="K102">
        <v>24.7</v>
      </c>
      <c r="L102" t="s">
        <v>43</v>
      </c>
      <c r="M102" t="s">
        <v>43</v>
      </c>
      <c r="N102" t="s">
        <v>43</v>
      </c>
      <c r="O102">
        <v>15.6</v>
      </c>
      <c r="P102">
        <v>10.5</v>
      </c>
      <c r="Q102">
        <v>97351</v>
      </c>
      <c r="R102">
        <v>20407</v>
      </c>
      <c r="S102">
        <v>3.53</v>
      </c>
      <c r="U102">
        <f t="shared" si="13"/>
        <v>33400</v>
      </c>
      <c r="V102" t="str">
        <f t="shared" si="14"/>
        <v>5691</v>
      </c>
      <c r="W102" t="e">
        <f t="shared" si="18"/>
        <v>#REF!</v>
      </c>
      <c r="X102" t="e">
        <f t="shared" si="19"/>
        <v>#REF!</v>
      </c>
      <c r="Y102" t="e">
        <f t="shared" si="20"/>
        <v>#REF!</v>
      </c>
      <c r="Z102">
        <f t="shared" si="21"/>
        <v>0</v>
      </c>
      <c r="AB102" t="e">
        <f t="shared" si="15"/>
        <v>#REF!</v>
      </c>
      <c r="AC102" t="e">
        <f t="shared" si="16"/>
        <v>#REF!</v>
      </c>
      <c r="AD102">
        <f t="shared" si="17"/>
        <v>6</v>
      </c>
    </row>
    <row r="103" spans="1:30" x14ac:dyDescent="0.25">
      <c r="A103" t="s">
        <v>151</v>
      </c>
      <c r="B103" s="1">
        <v>51682</v>
      </c>
      <c r="C103">
        <v>35</v>
      </c>
      <c r="D103" t="s">
        <v>152</v>
      </c>
      <c r="E103">
        <v>-6</v>
      </c>
      <c r="F103">
        <v>297023.86</v>
      </c>
      <c r="G103">
        <v>85989</v>
      </c>
      <c r="H103">
        <v>228856</v>
      </c>
      <c r="I103">
        <v>13551</v>
      </c>
      <c r="J103">
        <v>4.5599999999999996</v>
      </c>
      <c r="K103">
        <v>16.899999999999999</v>
      </c>
      <c r="L103" t="s">
        <v>43</v>
      </c>
      <c r="M103" t="s">
        <v>43</v>
      </c>
      <c r="N103" t="s">
        <v>43</v>
      </c>
      <c r="O103">
        <v>29</v>
      </c>
      <c r="P103">
        <v>25.1</v>
      </c>
      <c r="Q103">
        <v>147415</v>
      </c>
      <c r="R103">
        <v>9667</v>
      </c>
      <c r="S103">
        <v>3.25</v>
      </c>
      <c r="U103">
        <f t="shared" si="13"/>
        <v>33500</v>
      </c>
      <c r="V103" t="str">
        <f t="shared" si="14"/>
        <v>5691</v>
      </c>
      <c r="W103" t="e">
        <f t="shared" si="18"/>
        <v>#REF!</v>
      </c>
      <c r="X103" t="e">
        <f t="shared" si="19"/>
        <v>#REF!</v>
      </c>
      <c r="Y103" t="e">
        <f t="shared" si="20"/>
        <v>#REF!</v>
      </c>
      <c r="Z103">
        <f t="shared" si="21"/>
        <v>0</v>
      </c>
      <c r="AB103" t="e">
        <f t="shared" si="15"/>
        <v>#REF!</v>
      </c>
      <c r="AC103" t="e">
        <f t="shared" si="16"/>
        <v>#REF!</v>
      </c>
      <c r="AD103">
        <f t="shared" si="17"/>
        <v>6</v>
      </c>
    </row>
    <row r="104" spans="1:30" x14ac:dyDescent="0.25">
      <c r="A104" t="s">
        <v>153</v>
      </c>
      <c r="B104" s="1">
        <v>51682</v>
      </c>
      <c r="C104">
        <v>55</v>
      </c>
      <c r="D104" t="s">
        <v>143</v>
      </c>
      <c r="E104">
        <v>-6</v>
      </c>
      <c r="F104">
        <v>176359.59</v>
      </c>
      <c r="G104">
        <v>49946</v>
      </c>
      <c r="H104">
        <v>136995</v>
      </c>
      <c r="I104">
        <v>7394</v>
      </c>
      <c r="J104">
        <v>4.1900000000000004</v>
      </c>
      <c r="K104">
        <v>18.5</v>
      </c>
      <c r="L104" t="s">
        <v>43</v>
      </c>
      <c r="M104" t="s">
        <v>43</v>
      </c>
      <c r="N104" t="s">
        <v>43</v>
      </c>
      <c r="O104">
        <v>28.3</v>
      </c>
      <c r="P104">
        <v>20.6</v>
      </c>
      <c r="Q104">
        <v>57812</v>
      </c>
      <c r="R104">
        <v>5226</v>
      </c>
      <c r="S104">
        <v>2.96</v>
      </c>
      <c r="U104">
        <f t="shared" si="13"/>
        <v>33600</v>
      </c>
      <c r="V104" t="str">
        <f t="shared" si="14"/>
        <v>5691</v>
      </c>
      <c r="W104" t="e">
        <f t="shared" si="18"/>
        <v>#REF!</v>
      </c>
      <c r="X104" t="e">
        <f t="shared" si="19"/>
        <v>#REF!</v>
      </c>
      <c r="Y104" t="e">
        <f t="shared" si="20"/>
        <v>#REF!</v>
      </c>
      <c r="Z104">
        <f t="shared" si="21"/>
        <v>0</v>
      </c>
      <c r="AB104" t="e">
        <f t="shared" si="15"/>
        <v>#REF!</v>
      </c>
      <c r="AC104" t="e">
        <f t="shared" si="16"/>
        <v>#REF!</v>
      </c>
      <c r="AD104">
        <f t="shared" si="17"/>
        <v>6</v>
      </c>
    </row>
    <row r="105" spans="1:30" x14ac:dyDescent="0.25">
      <c r="A105" t="s">
        <v>154</v>
      </c>
      <c r="B105" s="1">
        <v>48029</v>
      </c>
      <c r="C105">
        <v>200</v>
      </c>
      <c r="D105" t="s">
        <v>44</v>
      </c>
      <c r="E105">
        <v>0</v>
      </c>
      <c r="F105">
        <v>176409.31</v>
      </c>
      <c r="G105">
        <v>99438</v>
      </c>
      <c r="H105">
        <v>76971</v>
      </c>
      <c r="I105">
        <v>3947</v>
      </c>
      <c r="J105">
        <v>2.2400000000000002</v>
      </c>
      <c r="K105">
        <v>19.5</v>
      </c>
      <c r="L105" t="s">
        <v>43</v>
      </c>
      <c r="M105" t="s">
        <v>43</v>
      </c>
      <c r="N105" t="s">
        <v>43</v>
      </c>
      <c r="O105">
        <v>56.4</v>
      </c>
      <c r="P105">
        <v>17.5</v>
      </c>
      <c r="Q105">
        <v>83309</v>
      </c>
      <c r="R105">
        <v>4770</v>
      </c>
      <c r="S105">
        <v>2.7</v>
      </c>
      <c r="U105">
        <f t="shared" si="13"/>
        <v>34010</v>
      </c>
      <c r="V105" t="str">
        <f t="shared" si="14"/>
        <v>5645</v>
      </c>
      <c r="W105" t="e">
        <f t="shared" si="18"/>
        <v>#REF!</v>
      </c>
      <c r="X105" t="e">
        <f t="shared" si="19"/>
        <v>#REF!</v>
      </c>
      <c r="Y105" t="e">
        <f t="shared" si="20"/>
        <v>#REF!</v>
      </c>
      <c r="Z105">
        <f t="shared" si="21"/>
        <v>0</v>
      </c>
      <c r="AB105" t="e">
        <f t="shared" si="15"/>
        <v>#REF!</v>
      </c>
      <c r="AC105" t="e">
        <f t="shared" si="16"/>
        <v>#REF!</v>
      </c>
      <c r="AD105">
        <f t="shared" si="17"/>
        <v>0</v>
      </c>
    </row>
    <row r="106" spans="1:30" x14ac:dyDescent="0.25">
      <c r="A106" t="s">
        <v>155</v>
      </c>
      <c r="B106" s="1">
        <v>48395</v>
      </c>
      <c r="C106">
        <v>0</v>
      </c>
      <c r="D106" t="s">
        <v>42</v>
      </c>
      <c r="E106">
        <v>0</v>
      </c>
      <c r="F106">
        <v>19911.669999999998</v>
      </c>
      <c r="G106">
        <v>0</v>
      </c>
      <c r="H106">
        <v>0</v>
      </c>
      <c r="I106">
        <v>0</v>
      </c>
      <c r="J106">
        <v>0</v>
      </c>
      <c r="K106">
        <v>0</v>
      </c>
      <c r="L106" t="s">
        <v>43</v>
      </c>
      <c r="M106" t="s">
        <v>43</v>
      </c>
      <c r="N106" t="s">
        <v>43</v>
      </c>
      <c r="O106">
        <v>0</v>
      </c>
      <c r="P106">
        <v>7.5</v>
      </c>
      <c r="Q106">
        <v>0</v>
      </c>
      <c r="R106">
        <v>0</v>
      </c>
      <c r="S106">
        <v>0</v>
      </c>
      <c r="U106">
        <f t="shared" si="13"/>
        <v>34020</v>
      </c>
      <c r="V106" t="str">
        <f t="shared" si="14"/>
        <v>0470</v>
      </c>
      <c r="W106" t="e">
        <f t="shared" si="18"/>
        <v>#REF!</v>
      </c>
      <c r="X106" t="e">
        <f t="shared" si="19"/>
        <v>#REF!</v>
      </c>
      <c r="Y106" t="e">
        <f t="shared" si="20"/>
        <v>#REF!</v>
      </c>
      <c r="Z106">
        <f t="shared" si="21"/>
        <v>0</v>
      </c>
      <c r="AB106" t="e">
        <f t="shared" si="15"/>
        <v>#REF!</v>
      </c>
      <c r="AC106" t="e">
        <f t="shared" si="16"/>
        <v>#REF!</v>
      </c>
      <c r="AD106">
        <f t="shared" si="17"/>
        <v>0</v>
      </c>
    </row>
    <row r="107" spans="1:30" x14ac:dyDescent="0.25">
      <c r="A107" t="s">
        <v>156</v>
      </c>
      <c r="B107" s="1">
        <v>45838</v>
      </c>
      <c r="C107">
        <v>0</v>
      </c>
      <c r="D107" t="s">
        <v>42</v>
      </c>
      <c r="E107">
        <v>0</v>
      </c>
      <c r="F107">
        <v>98602.74</v>
      </c>
      <c r="G107">
        <v>0</v>
      </c>
      <c r="H107">
        <v>0</v>
      </c>
      <c r="I107">
        <v>0</v>
      </c>
      <c r="J107">
        <v>0</v>
      </c>
      <c r="K107">
        <v>0</v>
      </c>
      <c r="L107" t="s">
        <v>43</v>
      </c>
      <c r="M107" t="s">
        <v>43</v>
      </c>
      <c r="N107" t="s">
        <v>43</v>
      </c>
      <c r="O107">
        <v>0</v>
      </c>
      <c r="P107">
        <v>15.5</v>
      </c>
      <c r="Q107">
        <v>0</v>
      </c>
      <c r="R107">
        <v>0</v>
      </c>
      <c r="S107">
        <v>0</v>
      </c>
      <c r="U107">
        <f t="shared" si="13"/>
        <v>34020</v>
      </c>
      <c r="V107" t="str">
        <f t="shared" si="14"/>
        <v>5638</v>
      </c>
      <c r="W107" t="e">
        <f t="shared" si="18"/>
        <v>#REF!</v>
      </c>
      <c r="X107" t="e">
        <f t="shared" si="19"/>
        <v>#REF!</v>
      </c>
      <c r="Y107" t="e">
        <f t="shared" si="20"/>
        <v>#REF!</v>
      </c>
      <c r="Z107">
        <f t="shared" si="21"/>
        <v>0</v>
      </c>
      <c r="AB107" t="e">
        <f t="shared" si="15"/>
        <v>#REF!</v>
      </c>
      <c r="AC107" t="e">
        <f t="shared" si="16"/>
        <v>#REF!</v>
      </c>
      <c r="AD107">
        <f t="shared" si="17"/>
        <v>0</v>
      </c>
    </row>
    <row r="108" spans="1:30" x14ac:dyDescent="0.25">
      <c r="A108" t="s">
        <v>157</v>
      </c>
      <c r="B108" s="1">
        <v>48395</v>
      </c>
      <c r="C108">
        <v>40</v>
      </c>
      <c r="D108" t="s">
        <v>95</v>
      </c>
      <c r="E108">
        <v>-5</v>
      </c>
      <c r="F108">
        <v>3740231.32</v>
      </c>
      <c r="G108">
        <v>1170949</v>
      </c>
      <c r="H108">
        <v>2756294</v>
      </c>
      <c r="I108">
        <v>144756</v>
      </c>
      <c r="J108">
        <v>3.87</v>
      </c>
      <c r="K108">
        <v>19</v>
      </c>
      <c r="L108" t="s">
        <v>43</v>
      </c>
      <c r="M108" t="s">
        <v>43</v>
      </c>
      <c r="N108" t="s">
        <v>43</v>
      </c>
      <c r="O108">
        <v>31.3</v>
      </c>
      <c r="P108">
        <v>9.3000000000000007</v>
      </c>
      <c r="Q108">
        <v>1244302</v>
      </c>
      <c r="R108">
        <v>140989</v>
      </c>
      <c r="S108">
        <v>3.77</v>
      </c>
      <c r="U108">
        <f t="shared" si="13"/>
        <v>34100</v>
      </c>
      <c r="V108" t="str">
        <f t="shared" si="14"/>
        <v>0470</v>
      </c>
      <c r="W108" t="e">
        <f t="shared" si="18"/>
        <v>#REF!</v>
      </c>
      <c r="X108" t="e">
        <f t="shared" si="19"/>
        <v>#REF!</v>
      </c>
      <c r="Y108" t="e">
        <f t="shared" si="20"/>
        <v>#REF!</v>
      </c>
      <c r="Z108">
        <f t="shared" si="21"/>
        <v>0</v>
      </c>
      <c r="AB108" t="e">
        <f t="shared" si="15"/>
        <v>#REF!</v>
      </c>
      <c r="AC108" t="e">
        <f t="shared" si="16"/>
        <v>#REF!</v>
      </c>
      <c r="AD108">
        <f t="shared" si="17"/>
        <v>5</v>
      </c>
    </row>
    <row r="109" spans="1:30" x14ac:dyDescent="0.25">
      <c r="A109" t="s">
        <v>158</v>
      </c>
      <c r="B109" s="1">
        <v>48395</v>
      </c>
      <c r="C109">
        <v>40</v>
      </c>
      <c r="D109" t="s">
        <v>95</v>
      </c>
      <c r="E109">
        <v>-5</v>
      </c>
      <c r="F109">
        <v>3588684.24</v>
      </c>
      <c r="G109">
        <v>1130371</v>
      </c>
      <c r="H109">
        <v>2637747</v>
      </c>
      <c r="I109">
        <v>138671</v>
      </c>
      <c r="J109">
        <v>3.86</v>
      </c>
      <c r="K109">
        <v>19</v>
      </c>
      <c r="L109" t="s">
        <v>43</v>
      </c>
      <c r="M109" t="s">
        <v>43</v>
      </c>
      <c r="N109" t="s">
        <v>43</v>
      </c>
      <c r="O109">
        <v>31.5</v>
      </c>
      <c r="P109">
        <v>9.5</v>
      </c>
      <c r="Q109">
        <v>1209935</v>
      </c>
      <c r="R109">
        <v>134578</v>
      </c>
      <c r="S109">
        <v>3.75</v>
      </c>
      <c r="U109">
        <f t="shared" si="13"/>
        <v>34100</v>
      </c>
      <c r="V109" t="str">
        <f t="shared" si="14"/>
        <v>0471</v>
      </c>
      <c r="W109" t="e">
        <f t="shared" si="18"/>
        <v>#REF!</v>
      </c>
      <c r="X109" t="e">
        <f t="shared" si="19"/>
        <v>#REF!</v>
      </c>
      <c r="Y109" t="e">
        <f t="shared" si="20"/>
        <v>#REF!</v>
      </c>
      <c r="Z109">
        <f t="shared" si="21"/>
        <v>0</v>
      </c>
      <c r="AB109" t="e">
        <f t="shared" si="15"/>
        <v>#REF!</v>
      </c>
      <c r="AC109" t="e">
        <f t="shared" si="16"/>
        <v>#REF!</v>
      </c>
      <c r="AD109">
        <f t="shared" si="17"/>
        <v>5</v>
      </c>
    </row>
    <row r="110" spans="1:30" x14ac:dyDescent="0.25">
      <c r="A110" t="s">
        <v>159</v>
      </c>
      <c r="B110" s="1">
        <v>49125</v>
      </c>
      <c r="C110">
        <v>40</v>
      </c>
      <c r="D110" t="s">
        <v>95</v>
      </c>
      <c r="E110">
        <v>-5</v>
      </c>
      <c r="F110">
        <v>3559154.97</v>
      </c>
      <c r="G110">
        <v>909260</v>
      </c>
      <c r="H110">
        <v>2827853</v>
      </c>
      <c r="I110">
        <v>135304</v>
      </c>
      <c r="J110">
        <v>3.8</v>
      </c>
      <c r="K110">
        <v>20.9</v>
      </c>
      <c r="L110" t="s">
        <v>43</v>
      </c>
      <c r="M110" t="s">
        <v>43</v>
      </c>
      <c r="N110" t="s">
        <v>43</v>
      </c>
      <c r="O110">
        <v>25.5</v>
      </c>
      <c r="P110">
        <v>7.5</v>
      </c>
      <c r="Q110">
        <v>950609</v>
      </c>
      <c r="R110">
        <v>133415</v>
      </c>
      <c r="S110">
        <v>3.75</v>
      </c>
      <c r="U110">
        <f t="shared" si="13"/>
        <v>34100</v>
      </c>
      <c r="V110" t="str">
        <f t="shared" si="14"/>
        <v>0474</v>
      </c>
      <c r="W110" t="e">
        <f t="shared" ref="W110:W141" si="22">+VLOOKUP(V110,GroupLookups,6,0)</f>
        <v>#REF!</v>
      </c>
      <c r="X110" t="e">
        <f t="shared" ref="X110:X141" si="23">+VLOOKUP(V110,GroupLookups,4,0)</f>
        <v>#REF!</v>
      </c>
      <c r="Y110" t="e">
        <f t="shared" ref="Y110:Y141" si="24">+VLOOKUP(V110,GroupLookups,5,0)</f>
        <v>#REF!</v>
      </c>
      <c r="Z110">
        <f t="shared" ref="Z110:Z141" si="25">+IFERROR(ROUND(VLOOKUP(U110&amp;W110,WeightedNetSalvage,24,0),0),0)</f>
        <v>0</v>
      </c>
      <c r="AB110" t="e">
        <f t="shared" si="15"/>
        <v>#REF!</v>
      </c>
      <c r="AC110" t="e">
        <f t="shared" si="16"/>
        <v>#REF!</v>
      </c>
      <c r="AD110">
        <f t="shared" si="17"/>
        <v>5</v>
      </c>
    </row>
    <row r="111" spans="1:30" x14ac:dyDescent="0.25">
      <c r="A111" t="s">
        <v>160</v>
      </c>
      <c r="B111" s="1">
        <v>49125</v>
      </c>
      <c r="C111">
        <v>40</v>
      </c>
      <c r="D111" t="s">
        <v>95</v>
      </c>
      <c r="E111">
        <v>-5</v>
      </c>
      <c r="F111">
        <v>3548851.71</v>
      </c>
      <c r="G111">
        <v>906628</v>
      </c>
      <c r="H111">
        <v>2819666</v>
      </c>
      <c r="I111">
        <v>134912</v>
      </c>
      <c r="J111">
        <v>3.8</v>
      </c>
      <c r="K111">
        <v>20.9</v>
      </c>
      <c r="L111" t="s">
        <v>43</v>
      </c>
      <c r="M111" t="s">
        <v>43</v>
      </c>
      <c r="N111" t="s">
        <v>43</v>
      </c>
      <c r="O111">
        <v>25.5</v>
      </c>
      <c r="P111">
        <v>7.5</v>
      </c>
      <c r="Q111">
        <v>947857</v>
      </c>
      <c r="R111">
        <v>133029</v>
      </c>
      <c r="S111">
        <v>3.75</v>
      </c>
      <c r="U111">
        <f t="shared" si="13"/>
        <v>34100</v>
      </c>
      <c r="V111" t="str">
        <f t="shared" si="14"/>
        <v>0475</v>
      </c>
      <c r="W111" t="e">
        <f t="shared" si="22"/>
        <v>#REF!</v>
      </c>
      <c r="X111" t="e">
        <f t="shared" si="23"/>
        <v>#REF!</v>
      </c>
      <c r="Y111" t="e">
        <f t="shared" si="24"/>
        <v>#REF!</v>
      </c>
      <c r="Z111">
        <f t="shared" si="25"/>
        <v>0</v>
      </c>
      <c r="AB111" t="e">
        <f t="shared" si="15"/>
        <v>#REF!</v>
      </c>
      <c r="AC111" t="e">
        <f t="shared" si="16"/>
        <v>#REF!</v>
      </c>
      <c r="AD111">
        <f t="shared" si="17"/>
        <v>5</v>
      </c>
    </row>
    <row r="112" spans="1:30" x14ac:dyDescent="0.25">
      <c r="A112" t="s">
        <v>161</v>
      </c>
      <c r="B112" s="1">
        <v>49125</v>
      </c>
      <c r="C112">
        <v>40</v>
      </c>
      <c r="D112" t="s">
        <v>95</v>
      </c>
      <c r="E112">
        <v>-5</v>
      </c>
      <c r="F112">
        <v>3655976.41</v>
      </c>
      <c r="G112">
        <v>923545</v>
      </c>
      <c r="H112">
        <v>2915230</v>
      </c>
      <c r="I112">
        <v>139485</v>
      </c>
      <c r="J112">
        <v>3.82</v>
      </c>
      <c r="K112">
        <v>20.9</v>
      </c>
      <c r="L112" t="s">
        <v>43</v>
      </c>
      <c r="M112" t="s">
        <v>43</v>
      </c>
      <c r="N112" t="s">
        <v>43</v>
      </c>
      <c r="O112">
        <v>25.3</v>
      </c>
      <c r="P112">
        <v>7.5</v>
      </c>
      <c r="Q112">
        <v>976469</v>
      </c>
      <c r="R112">
        <v>137044</v>
      </c>
      <c r="S112">
        <v>3.75</v>
      </c>
      <c r="U112">
        <f t="shared" si="13"/>
        <v>34100</v>
      </c>
      <c r="V112" t="str">
        <f t="shared" si="14"/>
        <v>0476</v>
      </c>
      <c r="W112" t="e">
        <f t="shared" si="22"/>
        <v>#REF!</v>
      </c>
      <c r="X112" t="e">
        <f t="shared" si="23"/>
        <v>#REF!</v>
      </c>
      <c r="Y112" t="e">
        <f t="shared" si="24"/>
        <v>#REF!</v>
      </c>
      <c r="Z112">
        <f t="shared" si="25"/>
        <v>0</v>
      </c>
      <c r="AB112" t="e">
        <f t="shared" si="15"/>
        <v>#REF!</v>
      </c>
      <c r="AC112" t="e">
        <f t="shared" si="16"/>
        <v>#REF!</v>
      </c>
      <c r="AD112">
        <f t="shared" si="17"/>
        <v>5</v>
      </c>
    </row>
    <row r="113" spans="1:30" x14ac:dyDescent="0.25">
      <c r="A113" t="s">
        <v>162</v>
      </c>
      <c r="B113" s="1">
        <v>49125</v>
      </c>
      <c r="C113">
        <v>40</v>
      </c>
      <c r="D113" t="s">
        <v>95</v>
      </c>
      <c r="E113">
        <v>-5</v>
      </c>
      <c r="F113">
        <v>3653029.99</v>
      </c>
      <c r="G113">
        <v>922801</v>
      </c>
      <c r="H113">
        <v>2912880</v>
      </c>
      <c r="I113">
        <v>139372</v>
      </c>
      <c r="J113">
        <v>3.82</v>
      </c>
      <c r="K113">
        <v>20.9</v>
      </c>
      <c r="L113" t="s">
        <v>43</v>
      </c>
      <c r="M113" t="s">
        <v>43</v>
      </c>
      <c r="N113" t="s">
        <v>43</v>
      </c>
      <c r="O113">
        <v>25.3</v>
      </c>
      <c r="P113">
        <v>7.5</v>
      </c>
      <c r="Q113">
        <v>975682</v>
      </c>
      <c r="R113">
        <v>136934</v>
      </c>
      <c r="S113">
        <v>3.75</v>
      </c>
      <c r="U113">
        <f t="shared" si="13"/>
        <v>34100</v>
      </c>
      <c r="V113" t="str">
        <f t="shared" si="14"/>
        <v>0477</v>
      </c>
      <c r="W113" t="e">
        <f t="shared" si="22"/>
        <v>#REF!</v>
      </c>
      <c r="X113" t="e">
        <f t="shared" si="23"/>
        <v>#REF!</v>
      </c>
      <c r="Y113" t="e">
        <f t="shared" si="24"/>
        <v>#REF!</v>
      </c>
      <c r="Z113">
        <f t="shared" si="25"/>
        <v>0</v>
      </c>
      <c r="AB113" t="e">
        <f t="shared" si="15"/>
        <v>#REF!</v>
      </c>
      <c r="AC113" t="e">
        <f t="shared" si="16"/>
        <v>#REF!</v>
      </c>
      <c r="AD113">
        <f t="shared" si="17"/>
        <v>5</v>
      </c>
    </row>
    <row r="114" spans="1:30" x14ac:dyDescent="0.25">
      <c r="A114" t="s">
        <v>163</v>
      </c>
      <c r="B114" s="1">
        <v>48029</v>
      </c>
      <c r="C114">
        <v>40</v>
      </c>
      <c r="D114" t="s">
        <v>95</v>
      </c>
      <c r="E114">
        <v>-5</v>
      </c>
      <c r="F114">
        <v>775081.85</v>
      </c>
      <c r="G114">
        <v>270065</v>
      </c>
      <c r="H114">
        <v>543771</v>
      </c>
      <c r="I114">
        <v>30044</v>
      </c>
      <c r="J114">
        <v>3.88</v>
      </c>
      <c r="K114">
        <v>18.100000000000001</v>
      </c>
      <c r="L114" t="s">
        <v>43</v>
      </c>
      <c r="M114" t="s">
        <v>43</v>
      </c>
      <c r="N114" t="s">
        <v>43</v>
      </c>
      <c r="O114">
        <v>34.799999999999997</v>
      </c>
      <c r="P114">
        <v>10.4</v>
      </c>
      <c r="Q114">
        <v>287017</v>
      </c>
      <c r="R114">
        <v>29126</v>
      </c>
      <c r="S114">
        <v>3.76</v>
      </c>
      <c r="U114">
        <f t="shared" si="13"/>
        <v>34100</v>
      </c>
      <c r="V114" t="str">
        <f t="shared" si="14"/>
        <v>5635</v>
      </c>
      <c r="W114" t="e">
        <f t="shared" si="22"/>
        <v>#REF!</v>
      </c>
      <c r="X114" t="e">
        <f t="shared" si="23"/>
        <v>#REF!</v>
      </c>
      <c r="Y114" t="e">
        <f t="shared" si="24"/>
        <v>#REF!</v>
      </c>
      <c r="Z114">
        <f t="shared" si="25"/>
        <v>0</v>
      </c>
      <c r="AB114" t="e">
        <f t="shared" si="15"/>
        <v>#REF!</v>
      </c>
      <c r="AC114" t="e">
        <f t="shared" si="16"/>
        <v>#REF!</v>
      </c>
      <c r="AD114">
        <f t="shared" si="17"/>
        <v>5</v>
      </c>
    </row>
    <row r="115" spans="1:30" x14ac:dyDescent="0.25">
      <c r="A115" t="s">
        <v>164</v>
      </c>
      <c r="B115" s="1">
        <v>47299</v>
      </c>
      <c r="C115">
        <v>40</v>
      </c>
      <c r="D115" t="s">
        <v>95</v>
      </c>
      <c r="E115">
        <v>-5</v>
      </c>
      <c r="F115">
        <v>192814.02</v>
      </c>
      <c r="G115">
        <v>67757</v>
      </c>
      <c r="H115">
        <v>134698</v>
      </c>
      <c r="I115">
        <v>8200</v>
      </c>
      <c r="J115">
        <v>4.25</v>
      </c>
      <c r="K115">
        <v>16.399999999999999</v>
      </c>
      <c r="L115" t="s">
        <v>43</v>
      </c>
      <c r="M115" t="s">
        <v>43</v>
      </c>
      <c r="N115" t="s">
        <v>43</v>
      </c>
      <c r="O115">
        <v>35.1</v>
      </c>
      <c r="P115">
        <v>10.6</v>
      </c>
      <c r="Q115">
        <v>75212</v>
      </c>
      <c r="R115">
        <v>7749</v>
      </c>
      <c r="S115">
        <v>4.0199999999999996</v>
      </c>
      <c r="U115">
        <f t="shared" si="13"/>
        <v>34100</v>
      </c>
      <c r="V115" t="str">
        <f t="shared" si="14"/>
        <v>5636</v>
      </c>
      <c r="W115" t="e">
        <f t="shared" si="22"/>
        <v>#REF!</v>
      </c>
      <c r="X115" t="e">
        <f t="shared" si="23"/>
        <v>#REF!</v>
      </c>
      <c r="Y115" t="e">
        <f t="shared" si="24"/>
        <v>#REF!</v>
      </c>
      <c r="Z115">
        <f t="shared" si="25"/>
        <v>0</v>
      </c>
      <c r="AB115" t="e">
        <f t="shared" si="15"/>
        <v>#REF!</v>
      </c>
      <c r="AC115" t="e">
        <f t="shared" si="16"/>
        <v>#REF!</v>
      </c>
      <c r="AD115">
        <f t="shared" si="17"/>
        <v>5</v>
      </c>
    </row>
    <row r="116" spans="1:30" x14ac:dyDescent="0.25">
      <c r="A116" t="s">
        <v>165</v>
      </c>
      <c r="B116" s="1">
        <v>47299</v>
      </c>
      <c r="C116">
        <v>40</v>
      </c>
      <c r="D116" t="s">
        <v>95</v>
      </c>
      <c r="E116">
        <v>-5</v>
      </c>
      <c r="F116">
        <v>544965.97</v>
      </c>
      <c r="G116">
        <v>207252</v>
      </c>
      <c r="H116">
        <v>364962</v>
      </c>
      <c r="I116">
        <v>22379</v>
      </c>
      <c r="J116">
        <v>4.1100000000000003</v>
      </c>
      <c r="K116">
        <v>16.3</v>
      </c>
      <c r="L116" t="s">
        <v>43</v>
      </c>
      <c r="M116" t="s">
        <v>43</v>
      </c>
      <c r="N116" t="s">
        <v>43</v>
      </c>
      <c r="O116">
        <v>38</v>
      </c>
      <c r="P116">
        <v>11.8</v>
      </c>
      <c r="Q116">
        <v>231078</v>
      </c>
      <c r="R116">
        <v>20931</v>
      </c>
      <c r="S116">
        <v>3.84</v>
      </c>
      <c r="U116">
        <f t="shared" si="13"/>
        <v>34100</v>
      </c>
      <c r="V116" t="str">
        <f t="shared" si="14"/>
        <v>5637</v>
      </c>
      <c r="W116" t="e">
        <f t="shared" si="22"/>
        <v>#REF!</v>
      </c>
      <c r="X116" t="e">
        <f t="shared" si="23"/>
        <v>#REF!</v>
      </c>
      <c r="Y116" t="e">
        <f t="shared" si="24"/>
        <v>#REF!</v>
      </c>
      <c r="Z116">
        <f t="shared" si="25"/>
        <v>0</v>
      </c>
      <c r="AB116" t="e">
        <f t="shared" si="15"/>
        <v>#REF!</v>
      </c>
      <c r="AC116" t="e">
        <f t="shared" si="16"/>
        <v>#REF!</v>
      </c>
      <c r="AD116">
        <f t="shared" si="17"/>
        <v>5</v>
      </c>
    </row>
    <row r="117" spans="1:30" x14ac:dyDescent="0.25">
      <c r="A117" t="s">
        <v>166</v>
      </c>
      <c r="B117" s="1">
        <v>45838</v>
      </c>
      <c r="C117">
        <v>40</v>
      </c>
      <c r="D117" t="s">
        <v>95</v>
      </c>
      <c r="E117">
        <v>-5</v>
      </c>
      <c r="F117">
        <v>2012654.95</v>
      </c>
      <c r="G117">
        <v>1151811</v>
      </c>
      <c r="H117">
        <v>961477</v>
      </c>
      <c r="I117">
        <v>76440</v>
      </c>
      <c r="J117">
        <v>3.8</v>
      </c>
      <c r="K117">
        <v>12.6</v>
      </c>
      <c r="L117" t="s">
        <v>43</v>
      </c>
      <c r="M117" t="s">
        <v>43</v>
      </c>
      <c r="N117" t="s">
        <v>43</v>
      </c>
      <c r="O117">
        <v>57.2</v>
      </c>
      <c r="P117">
        <v>16.399999999999999</v>
      </c>
      <c r="Q117">
        <v>1161436</v>
      </c>
      <c r="R117">
        <v>75724</v>
      </c>
      <c r="S117">
        <v>3.76</v>
      </c>
      <c r="U117">
        <f t="shared" si="13"/>
        <v>34100</v>
      </c>
      <c r="V117" t="str">
        <f t="shared" si="14"/>
        <v>5638</v>
      </c>
      <c r="W117" t="e">
        <f t="shared" si="22"/>
        <v>#REF!</v>
      </c>
      <c r="X117" t="e">
        <f t="shared" si="23"/>
        <v>#REF!</v>
      </c>
      <c r="Y117" t="e">
        <f t="shared" si="24"/>
        <v>#REF!</v>
      </c>
      <c r="Z117">
        <f t="shared" si="25"/>
        <v>0</v>
      </c>
      <c r="AB117" t="e">
        <f t="shared" si="15"/>
        <v>#REF!</v>
      </c>
      <c r="AC117" t="e">
        <f t="shared" si="16"/>
        <v>#REF!</v>
      </c>
      <c r="AD117">
        <f t="shared" si="17"/>
        <v>5</v>
      </c>
    </row>
    <row r="118" spans="1:30" x14ac:dyDescent="0.25">
      <c r="A118" t="s">
        <v>167</v>
      </c>
      <c r="B118" s="1">
        <v>48029</v>
      </c>
      <c r="C118">
        <v>40</v>
      </c>
      <c r="D118" t="s">
        <v>95</v>
      </c>
      <c r="E118">
        <v>-5</v>
      </c>
      <c r="F118">
        <v>4641054.8600000003</v>
      </c>
      <c r="G118">
        <v>2628903</v>
      </c>
      <c r="H118">
        <v>2244205</v>
      </c>
      <c r="I118">
        <v>130408</v>
      </c>
      <c r="J118">
        <v>2.81</v>
      </c>
      <c r="K118">
        <v>17.2</v>
      </c>
      <c r="L118" t="s">
        <v>43</v>
      </c>
      <c r="M118" t="s">
        <v>43</v>
      </c>
      <c r="N118" t="s">
        <v>43</v>
      </c>
      <c r="O118">
        <v>56.6</v>
      </c>
      <c r="P118">
        <v>16.399999999999999</v>
      </c>
      <c r="Q118">
        <v>2275821</v>
      </c>
      <c r="R118">
        <v>151012</v>
      </c>
      <c r="S118">
        <v>3.25</v>
      </c>
      <c r="U118">
        <f t="shared" si="13"/>
        <v>34100</v>
      </c>
      <c r="V118" t="str">
        <f t="shared" si="14"/>
        <v>5639</v>
      </c>
      <c r="W118" t="e">
        <f t="shared" si="22"/>
        <v>#REF!</v>
      </c>
      <c r="X118" t="e">
        <f t="shared" si="23"/>
        <v>#REF!</v>
      </c>
      <c r="Y118" t="e">
        <f t="shared" si="24"/>
        <v>#REF!</v>
      </c>
      <c r="Z118">
        <f t="shared" si="25"/>
        <v>0</v>
      </c>
      <c r="AB118" t="e">
        <f t="shared" si="15"/>
        <v>#REF!</v>
      </c>
      <c r="AC118" t="e">
        <f t="shared" si="16"/>
        <v>#REF!</v>
      </c>
      <c r="AD118">
        <f t="shared" si="17"/>
        <v>5</v>
      </c>
    </row>
    <row r="119" spans="1:30" x14ac:dyDescent="0.25">
      <c r="A119" t="s">
        <v>168</v>
      </c>
      <c r="B119" s="1">
        <v>48029</v>
      </c>
      <c r="C119">
        <v>40</v>
      </c>
      <c r="D119" t="s">
        <v>95</v>
      </c>
      <c r="E119">
        <v>-5</v>
      </c>
      <c r="F119">
        <v>1865718.2</v>
      </c>
      <c r="G119">
        <v>995177</v>
      </c>
      <c r="H119">
        <v>963827</v>
      </c>
      <c r="I119">
        <v>55973</v>
      </c>
      <c r="J119">
        <v>3</v>
      </c>
      <c r="K119">
        <v>17.2</v>
      </c>
      <c r="L119" t="s">
        <v>43</v>
      </c>
      <c r="M119" t="s">
        <v>43</v>
      </c>
      <c r="N119" t="s">
        <v>43</v>
      </c>
      <c r="O119">
        <v>53.3</v>
      </c>
      <c r="P119">
        <v>16.3</v>
      </c>
      <c r="Q119">
        <v>913616</v>
      </c>
      <c r="R119">
        <v>60757</v>
      </c>
      <c r="S119">
        <v>3.26</v>
      </c>
      <c r="U119">
        <f t="shared" si="13"/>
        <v>34100</v>
      </c>
      <c r="V119" t="str">
        <f t="shared" si="14"/>
        <v>5640</v>
      </c>
      <c r="W119" t="e">
        <f t="shared" si="22"/>
        <v>#REF!</v>
      </c>
      <c r="X119" t="e">
        <f t="shared" si="23"/>
        <v>#REF!</v>
      </c>
      <c r="Y119" t="e">
        <f t="shared" si="24"/>
        <v>#REF!</v>
      </c>
      <c r="Z119">
        <f t="shared" si="25"/>
        <v>0</v>
      </c>
      <c r="AB119" t="e">
        <f t="shared" si="15"/>
        <v>#REF!</v>
      </c>
      <c r="AC119" t="e">
        <f t="shared" si="16"/>
        <v>#REF!</v>
      </c>
      <c r="AD119">
        <f t="shared" si="17"/>
        <v>5</v>
      </c>
    </row>
    <row r="120" spans="1:30" x14ac:dyDescent="0.25">
      <c r="A120" t="s">
        <v>169</v>
      </c>
      <c r="B120" s="1">
        <v>46203</v>
      </c>
      <c r="C120">
        <v>40</v>
      </c>
      <c r="D120" t="s">
        <v>95</v>
      </c>
      <c r="E120">
        <v>-5</v>
      </c>
      <c r="F120">
        <v>1895013.5</v>
      </c>
      <c r="G120">
        <v>960868</v>
      </c>
      <c r="H120">
        <v>1028896</v>
      </c>
      <c r="I120">
        <v>75771</v>
      </c>
      <c r="J120">
        <v>4</v>
      </c>
      <c r="K120">
        <v>13.6</v>
      </c>
      <c r="L120" t="s">
        <v>43</v>
      </c>
      <c r="M120" t="s">
        <v>43</v>
      </c>
      <c r="N120" t="s">
        <v>43</v>
      </c>
      <c r="O120">
        <v>50.7</v>
      </c>
      <c r="P120">
        <v>14.4</v>
      </c>
      <c r="Q120">
        <v>982108</v>
      </c>
      <c r="R120">
        <v>74254</v>
      </c>
      <c r="S120">
        <v>3.92</v>
      </c>
      <c r="U120">
        <f t="shared" si="13"/>
        <v>34100</v>
      </c>
      <c r="V120" t="str">
        <f t="shared" si="14"/>
        <v>5641</v>
      </c>
      <c r="W120" t="e">
        <f t="shared" si="22"/>
        <v>#REF!</v>
      </c>
      <c r="X120" t="e">
        <f t="shared" si="23"/>
        <v>#REF!</v>
      </c>
      <c r="Y120" t="e">
        <f t="shared" si="24"/>
        <v>#REF!</v>
      </c>
      <c r="Z120">
        <f t="shared" si="25"/>
        <v>0</v>
      </c>
      <c r="AB120" t="e">
        <f t="shared" si="15"/>
        <v>#REF!</v>
      </c>
      <c r="AC120" t="e">
        <f t="shared" si="16"/>
        <v>#REF!</v>
      </c>
      <c r="AD120">
        <f t="shared" si="17"/>
        <v>5</v>
      </c>
    </row>
    <row r="121" spans="1:30" x14ac:dyDescent="0.25">
      <c r="A121" t="s">
        <v>170</v>
      </c>
      <c r="B121" s="1">
        <v>44012</v>
      </c>
      <c r="C121">
        <v>40</v>
      </c>
      <c r="D121" t="s">
        <v>95</v>
      </c>
      <c r="E121">
        <v>-5</v>
      </c>
      <c r="F121">
        <v>434853.46</v>
      </c>
      <c r="G121">
        <v>87070</v>
      </c>
      <c r="H121">
        <v>369526</v>
      </c>
      <c r="I121">
        <v>44528</v>
      </c>
      <c r="J121">
        <v>10.24</v>
      </c>
      <c r="K121">
        <v>8.3000000000000007</v>
      </c>
      <c r="L121" t="s">
        <v>43</v>
      </c>
      <c r="M121" t="s">
        <v>43</v>
      </c>
      <c r="N121" t="s">
        <v>43</v>
      </c>
      <c r="O121">
        <v>20</v>
      </c>
      <c r="P121">
        <v>11.6</v>
      </c>
      <c r="Q121">
        <v>261826</v>
      </c>
      <c r="R121">
        <v>23472</v>
      </c>
      <c r="S121">
        <v>5.4</v>
      </c>
      <c r="U121">
        <f t="shared" si="13"/>
        <v>34100</v>
      </c>
      <c r="V121" t="str">
        <f t="shared" si="14"/>
        <v>5696</v>
      </c>
      <c r="W121" t="e">
        <f t="shared" si="22"/>
        <v>#REF!</v>
      </c>
      <c r="X121" t="e">
        <f t="shared" si="23"/>
        <v>#REF!</v>
      </c>
      <c r="Y121" t="e">
        <f t="shared" si="24"/>
        <v>#REF!</v>
      </c>
      <c r="Z121">
        <f t="shared" si="25"/>
        <v>0</v>
      </c>
      <c r="AB121" t="e">
        <f t="shared" si="15"/>
        <v>#REF!</v>
      </c>
      <c r="AC121" t="e">
        <f t="shared" si="16"/>
        <v>#REF!</v>
      </c>
      <c r="AD121">
        <f t="shared" si="17"/>
        <v>5</v>
      </c>
    </row>
    <row r="122" spans="1:30" x14ac:dyDescent="0.25">
      <c r="A122" t="s">
        <v>171</v>
      </c>
      <c r="B122" s="1">
        <v>48029</v>
      </c>
      <c r="C122">
        <v>40</v>
      </c>
      <c r="D122" t="s">
        <v>95</v>
      </c>
      <c r="E122">
        <v>-5</v>
      </c>
      <c r="F122">
        <v>1910327.76</v>
      </c>
      <c r="G122">
        <v>665405</v>
      </c>
      <c r="H122">
        <v>1340439</v>
      </c>
      <c r="I122">
        <v>74097</v>
      </c>
      <c r="J122">
        <v>3.88</v>
      </c>
      <c r="K122">
        <v>18.100000000000001</v>
      </c>
      <c r="L122" t="s">
        <v>43</v>
      </c>
      <c r="M122" t="s">
        <v>43</v>
      </c>
      <c r="N122" t="s">
        <v>43</v>
      </c>
      <c r="O122">
        <v>34.799999999999997</v>
      </c>
      <c r="P122">
        <v>10.5</v>
      </c>
      <c r="Q122">
        <v>711218</v>
      </c>
      <c r="R122">
        <v>71613</v>
      </c>
      <c r="S122">
        <v>3.75</v>
      </c>
      <c r="U122">
        <f t="shared" si="13"/>
        <v>34100</v>
      </c>
      <c r="V122" t="str">
        <f t="shared" si="14"/>
        <v>5697</v>
      </c>
      <c r="W122" t="e">
        <f t="shared" si="22"/>
        <v>#REF!</v>
      </c>
      <c r="X122" t="e">
        <f t="shared" si="23"/>
        <v>#REF!</v>
      </c>
      <c r="Y122" t="e">
        <f t="shared" si="24"/>
        <v>#REF!</v>
      </c>
      <c r="Z122">
        <f t="shared" si="25"/>
        <v>0</v>
      </c>
      <c r="AB122" t="e">
        <f t="shared" si="15"/>
        <v>#REF!</v>
      </c>
      <c r="AC122" t="e">
        <f t="shared" si="16"/>
        <v>#REF!</v>
      </c>
      <c r="AD122">
        <f t="shared" si="17"/>
        <v>5</v>
      </c>
    </row>
    <row r="123" spans="1:30" x14ac:dyDescent="0.25">
      <c r="A123" t="s">
        <v>172</v>
      </c>
      <c r="B123" s="1">
        <v>48395</v>
      </c>
      <c r="C123">
        <v>45</v>
      </c>
      <c r="D123" t="s">
        <v>95</v>
      </c>
      <c r="E123">
        <v>-5</v>
      </c>
      <c r="F123">
        <v>239584.43</v>
      </c>
      <c r="G123">
        <v>76081</v>
      </c>
      <c r="H123">
        <v>175483</v>
      </c>
      <c r="I123">
        <v>9049</v>
      </c>
      <c r="J123">
        <v>3.78</v>
      </c>
      <c r="K123">
        <v>19.399999999999999</v>
      </c>
      <c r="L123" t="s">
        <v>43</v>
      </c>
      <c r="M123" t="s">
        <v>43</v>
      </c>
      <c r="N123" t="s">
        <v>43</v>
      </c>
      <c r="O123">
        <v>31.8</v>
      </c>
      <c r="P123">
        <v>9.5</v>
      </c>
      <c r="Q123">
        <v>80135</v>
      </c>
      <c r="R123">
        <v>8834</v>
      </c>
      <c r="S123">
        <v>3.69</v>
      </c>
      <c r="U123">
        <f t="shared" si="13"/>
        <v>34200</v>
      </c>
      <c r="V123" t="str">
        <f t="shared" si="14"/>
        <v>0470</v>
      </c>
      <c r="W123" t="e">
        <f t="shared" si="22"/>
        <v>#REF!</v>
      </c>
      <c r="X123" t="e">
        <f t="shared" si="23"/>
        <v>#REF!</v>
      </c>
      <c r="Y123" t="e">
        <f t="shared" si="24"/>
        <v>#REF!</v>
      </c>
      <c r="Z123">
        <f t="shared" si="25"/>
        <v>0</v>
      </c>
      <c r="AB123" t="e">
        <f t="shared" si="15"/>
        <v>#REF!</v>
      </c>
      <c r="AC123" t="e">
        <f t="shared" si="16"/>
        <v>#REF!</v>
      </c>
      <c r="AD123">
        <f t="shared" si="17"/>
        <v>5</v>
      </c>
    </row>
    <row r="124" spans="1:30" x14ac:dyDescent="0.25">
      <c r="A124" t="s">
        <v>173</v>
      </c>
      <c r="B124" s="1">
        <v>48395</v>
      </c>
      <c r="C124">
        <v>45</v>
      </c>
      <c r="D124" t="s">
        <v>95</v>
      </c>
      <c r="E124">
        <v>-5</v>
      </c>
      <c r="F124">
        <v>239245.54</v>
      </c>
      <c r="G124">
        <v>75986</v>
      </c>
      <c r="H124">
        <v>175222</v>
      </c>
      <c r="I124">
        <v>9036</v>
      </c>
      <c r="J124">
        <v>3.78</v>
      </c>
      <c r="K124">
        <v>19.399999999999999</v>
      </c>
      <c r="L124" t="s">
        <v>43</v>
      </c>
      <c r="M124" t="s">
        <v>43</v>
      </c>
      <c r="N124" t="s">
        <v>43</v>
      </c>
      <c r="O124">
        <v>31.8</v>
      </c>
      <c r="P124">
        <v>9.5</v>
      </c>
      <c r="Q124">
        <v>80033</v>
      </c>
      <c r="R124">
        <v>8821</v>
      </c>
      <c r="S124">
        <v>3.69</v>
      </c>
      <c r="U124">
        <f t="shared" si="13"/>
        <v>34200</v>
      </c>
      <c r="V124" t="str">
        <f t="shared" si="14"/>
        <v>0471</v>
      </c>
      <c r="W124" t="e">
        <f t="shared" si="22"/>
        <v>#REF!</v>
      </c>
      <c r="X124" t="e">
        <f t="shared" si="23"/>
        <v>#REF!</v>
      </c>
      <c r="Y124" t="e">
        <f t="shared" si="24"/>
        <v>#REF!</v>
      </c>
      <c r="Z124">
        <f t="shared" si="25"/>
        <v>0</v>
      </c>
      <c r="AB124" t="e">
        <f t="shared" si="15"/>
        <v>#REF!</v>
      </c>
      <c r="AC124" t="e">
        <f t="shared" si="16"/>
        <v>#REF!</v>
      </c>
      <c r="AD124">
        <f t="shared" si="17"/>
        <v>5</v>
      </c>
    </row>
    <row r="125" spans="1:30" x14ac:dyDescent="0.25">
      <c r="A125" t="s">
        <v>174</v>
      </c>
      <c r="B125" s="1">
        <v>49125</v>
      </c>
      <c r="C125">
        <v>45</v>
      </c>
      <c r="D125" t="s">
        <v>95</v>
      </c>
      <c r="E125">
        <v>-5</v>
      </c>
      <c r="F125">
        <v>4850114.7300000004</v>
      </c>
      <c r="G125">
        <v>1572837</v>
      </c>
      <c r="H125">
        <v>3519783</v>
      </c>
      <c r="I125">
        <v>166771</v>
      </c>
      <c r="J125">
        <v>3.44</v>
      </c>
      <c r="K125">
        <v>21.1</v>
      </c>
      <c r="L125" t="s">
        <v>43</v>
      </c>
      <c r="M125" t="s">
        <v>43</v>
      </c>
      <c r="N125" t="s">
        <v>43</v>
      </c>
      <c r="O125">
        <v>32.4</v>
      </c>
      <c r="P125">
        <v>9.3000000000000007</v>
      </c>
      <c r="Q125">
        <v>1500153</v>
      </c>
      <c r="R125">
        <v>170265</v>
      </c>
      <c r="S125">
        <v>3.51</v>
      </c>
      <c r="U125">
        <f t="shared" si="13"/>
        <v>34200</v>
      </c>
      <c r="V125" t="str">
        <f t="shared" si="14"/>
        <v>0473</v>
      </c>
      <c r="W125" t="e">
        <f t="shared" si="22"/>
        <v>#REF!</v>
      </c>
      <c r="X125" t="e">
        <f t="shared" si="23"/>
        <v>#REF!</v>
      </c>
      <c r="Y125" t="e">
        <f t="shared" si="24"/>
        <v>#REF!</v>
      </c>
      <c r="Z125">
        <f t="shared" si="25"/>
        <v>0</v>
      </c>
      <c r="AB125" t="e">
        <f t="shared" si="15"/>
        <v>#REF!</v>
      </c>
      <c r="AC125" t="e">
        <f t="shared" si="16"/>
        <v>#REF!</v>
      </c>
      <c r="AD125">
        <f t="shared" si="17"/>
        <v>5</v>
      </c>
    </row>
    <row r="126" spans="1:30" x14ac:dyDescent="0.25">
      <c r="A126" t="s">
        <v>175</v>
      </c>
      <c r="B126" s="1">
        <v>49125</v>
      </c>
      <c r="C126">
        <v>45</v>
      </c>
      <c r="D126" t="s">
        <v>95</v>
      </c>
      <c r="E126">
        <v>-5</v>
      </c>
      <c r="F126">
        <v>578059.38</v>
      </c>
      <c r="G126">
        <v>149364</v>
      </c>
      <c r="H126">
        <v>457598</v>
      </c>
      <c r="I126">
        <v>21494</v>
      </c>
      <c r="J126">
        <v>3.72</v>
      </c>
      <c r="K126">
        <v>21.3</v>
      </c>
      <c r="L126" t="s">
        <v>43</v>
      </c>
      <c r="M126" t="s">
        <v>43</v>
      </c>
      <c r="N126" t="s">
        <v>43</v>
      </c>
      <c r="O126">
        <v>25.8</v>
      </c>
      <c r="P126">
        <v>7.5</v>
      </c>
      <c r="Q126">
        <v>153076</v>
      </c>
      <c r="R126">
        <v>21304</v>
      </c>
      <c r="S126">
        <v>3.69</v>
      </c>
      <c r="U126">
        <f t="shared" si="13"/>
        <v>34200</v>
      </c>
      <c r="V126" t="str">
        <f t="shared" si="14"/>
        <v>0474</v>
      </c>
      <c r="W126" t="e">
        <f t="shared" si="22"/>
        <v>#REF!</v>
      </c>
      <c r="X126" t="e">
        <f t="shared" si="23"/>
        <v>#REF!</v>
      </c>
      <c r="Y126" t="e">
        <f t="shared" si="24"/>
        <v>#REF!</v>
      </c>
      <c r="Z126">
        <f t="shared" si="25"/>
        <v>0</v>
      </c>
      <c r="AB126" t="e">
        <f t="shared" si="15"/>
        <v>#REF!</v>
      </c>
      <c r="AC126" t="e">
        <f t="shared" si="16"/>
        <v>#REF!</v>
      </c>
      <c r="AD126">
        <f t="shared" si="17"/>
        <v>5</v>
      </c>
    </row>
    <row r="127" spans="1:30" x14ac:dyDescent="0.25">
      <c r="A127" t="s">
        <v>176</v>
      </c>
      <c r="B127" s="1">
        <v>49125</v>
      </c>
      <c r="C127">
        <v>45</v>
      </c>
      <c r="D127" t="s">
        <v>95</v>
      </c>
      <c r="E127">
        <v>-5</v>
      </c>
      <c r="F127">
        <v>576385.74</v>
      </c>
      <c r="G127">
        <v>148931</v>
      </c>
      <c r="H127">
        <v>456274</v>
      </c>
      <c r="I127">
        <v>21431</v>
      </c>
      <c r="J127">
        <v>3.72</v>
      </c>
      <c r="K127">
        <v>21.3</v>
      </c>
      <c r="L127" t="s">
        <v>43</v>
      </c>
      <c r="M127" t="s">
        <v>43</v>
      </c>
      <c r="N127" t="s">
        <v>43</v>
      </c>
      <c r="O127">
        <v>25.8</v>
      </c>
      <c r="P127">
        <v>7.5</v>
      </c>
      <c r="Q127">
        <v>152633</v>
      </c>
      <c r="R127">
        <v>21243</v>
      </c>
      <c r="S127">
        <v>3.69</v>
      </c>
      <c r="U127">
        <f t="shared" si="13"/>
        <v>34200</v>
      </c>
      <c r="V127" t="str">
        <f t="shared" si="14"/>
        <v>0475</v>
      </c>
      <c r="W127" t="e">
        <f t="shared" si="22"/>
        <v>#REF!</v>
      </c>
      <c r="X127" t="e">
        <f t="shared" si="23"/>
        <v>#REF!</v>
      </c>
      <c r="Y127" t="e">
        <f t="shared" si="24"/>
        <v>#REF!</v>
      </c>
      <c r="Z127">
        <f t="shared" si="25"/>
        <v>0</v>
      </c>
      <c r="AB127" t="e">
        <f t="shared" si="15"/>
        <v>#REF!</v>
      </c>
      <c r="AC127" t="e">
        <f t="shared" si="16"/>
        <v>#REF!</v>
      </c>
      <c r="AD127">
        <f t="shared" si="17"/>
        <v>5</v>
      </c>
    </row>
    <row r="128" spans="1:30" x14ac:dyDescent="0.25">
      <c r="A128" t="s">
        <v>177</v>
      </c>
      <c r="B128" s="1">
        <v>49125</v>
      </c>
      <c r="C128">
        <v>45</v>
      </c>
      <c r="D128" t="s">
        <v>95</v>
      </c>
      <c r="E128">
        <v>-5</v>
      </c>
      <c r="F128">
        <v>593786.01</v>
      </c>
      <c r="G128">
        <v>151730</v>
      </c>
      <c r="H128">
        <v>471745</v>
      </c>
      <c r="I128">
        <v>22158</v>
      </c>
      <c r="J128">
        <v>3.73</v>
      </c>
      <c r="K128">
        <v>21.3</v>
      </c>
      <c r="L128" t="s">
        <v>43</v>
      </c>
      <c r="M128" t="s">
        <v>43</v>
      </c>
      <c r="N128" t="s">
        <v>43</v>
      </c>
      <c r="O128">
        <v>25.6</v>
      </c>
      <c r="P128">
        <v>7.5</v>
      </c>
      <c r="Q128">
        <v>157240</v>
      </c>
      <c r="R128">
        <v>21884</v>
      </c>
      <c r="S128">
        <v>3.69</v>
      </c>
      <c r="U128">
        <f t="shared" si="13"/>
        <v>34200</v>
      </c>
      <c r="V128" t="str">
        <f t="shared" si="14"/>
        <v>0476</v>
      </c>
      <c r="W128" t="e">
        <f t="shared" si="22"/>
        <v>#REF!</v>
      </c>
      <c r="X128" t="e">
        <f t="shared" si="23"/>
        <v>#REF!</v>
      </c>
      <c r="Y128" t="e">
        <f t="shared" si="24"/>
        <v>#REF!</v>
      </c>
      <c r="Z128">
        <f t="shared" si="25"/>
        <v>0</v>
      </c>
      <c r="AB128" t="e">
        <f t="shared" si="15"/>
        <v>#REF!</v>
      </c>
      <c r="AC128" t="e">
        <f t="shared" si="16"/>
        <v>#REF!</v>
      </c>
      <c r="AD128">
        <f t="shared" si="17"/>
        <v>5</v>
      </c>
    </row>
    <row r="129" spans="1:30" x14ac:dyDescent="0.25">
      <c r="A129" t="s">
        <v>178</v>
      </c>
      <c r="B129" s="1">
        <v>49125</v>
      </c>
      <c r="C129">
        <v>45</v>
      </c>
      <c r="D129" t="s">
        <v>95</v>
      </c>
      <c r="E129">
        <v>-5</v>
      </c>
      <c r="F129">
        <v>622872.6</v>
      </c>
      <c r="G129">
        <v>157134</v>
      </c>
      <c r="H129">
        <v>496882</v>
      </c>
      <c r="I129">
        <v>23324</v>
      </c>
      <c r="J129">
        <v>3.74</v>
      </c>
      <c r="K129">
        <v>21.3</v>
      </c>
      <c r="L129" t="s">
        <v>43</v>
      </c>
      <c r="M129" t="s">
        <v>43</v>
      </c>
      <c r="N129" t="s">
        <v>43</v>
      </c>
      <c r="O129">
        <v>25.2</v>
      </c>
      <c r="P129">
        <v>7.4</v>
      </c>
      <c r="Q129">
        <v>162318</v>
      </c>
      <c r="R129">
        <v>23065</v>
      </c>
      <c r="S129">
        <v>3.7</v>
      </c>
      <c r="U129">
        <f t="shared" si="13"/>
        <v>34200</v>
      </c>
      <c r="V129" t="str">
        <f t="shared" si="14"/>
        <v>0477</v>
      </c>
      <c r="W129" t="e">
        <f t="shared" si="22"/>
        <v>#REF!</v>
      </c>
      <c r="X129" t="e">
        <f t="shared" si="23"/>
        <v>#REF!</v>
      </c>
      <c r="Y129" t="e">
        <f t="shared" si="24"/>
        <v>#REF!</v>
      </c>
      <c r="Z129">
        <f t="shared" si="25"/>
        <v>0</v>
      </c>
      <c r="AB129" t="e">
        <f t="shared" si="15"/>
        <v>#REF!</v>
      </c>
      <c r="AC129" t="e">
        <f t="shared" si="16"/>
        <v>#REF!</v>
      </c>
      <c r="AD129">
        <f t="shared" si="17"/>
        <v>5</v>
      </c>
    </row>
    <row r="130" spans="1:30" x14ac:dyDescent="0.25">
      <c r="A130" t="s">
        <v>179</v>
      </c>
      <c r="B130" s="1">
        <v>48029</v>
      </c>
      <c r="C130">
        <v>45</v>
      </c>
      <c r="D130" t="s">
        <v>95</v>
      </c>
      <c r="E130">
        <v>-5</v>
      </c>
      <c r="F130">
        <v>795787.89</v>
      </c>
      <c r="G130">
        <v>126367</v>
      </c>
      <c r="H130">
        <v>709210</v>
      </c>
      <c r="I130">
        <v>38072</v>
      </c>
      <c r="J130">
        <v>4.78</v>
      </c>
      <c r="K130">
        <v>18.600000000000001</v>
      </c>
      <c r="L130" t="s">
        <v>43</v>
      </c>
      <c r="M130" t="s">
        <v>43</v>
      </c>
      <c r="N130" t="s">
        <v>43</v>
      </c>
      <c r="O130">
        <v>15.9</v>
      </c>
      <c r="P130">
        <v>7.9</v>
      </c>
      <c r="Q130">
        <v>225594</v>
      </c>
      <c r="R130">
        <v>32697</v>
      </c>
      <c r="S130">
        <v>4.1100000000000003</v>
      </c>
      <c r="U130">
        <f t="shared" si="13"/>
        <v>34200</v>
      </c>
      <c r="V130" t="str">
        <f t="shared" si="14"/>
        <v>5635</v>
      </c>
      <c r="W130" t="e">
        <f t="shared" si="22"/>
        <v>#REF!</v>
      </c>
      <c r="X130" t="e">
        <f t="shared" si="23"/>
        <v>#REF!</v>
      </c>
      <c r="Y130" t="e">
        <f t="shared" si="24"/>
        <v>#REF!</v>
      </c>
      <c r="Z130">
        <f t="shared" si="25"/>
        <v>0</v>
      </c>
      <c r="AB130" t="e">
        <f t="shared" si="15"/>
        <v>#REF!</v>
      </c>
      <c r="AC130" t="e">
        <f t="shared" si="16"/>
        <v>#REF!</v>
      </c>
      <c r="AD130">
        <f t="shared" si="17"/>
        <v>5</v>
      </c>
    </row>
    <row r="131" spans="1:30" x14ac:dyDescent="0.25">
      <c r="A131" t="s">
        <v>180</v>
      </c>
      <c r="B131" s="1">
        <v>47299</v>
      </c>
      <c r="C131">
        <v>45</v>
      </c>
      <c r="D131" t="s">
        <v>95</v>
      </c>
      <c r="E131">
        <v>-5</v>
      </c>
      <c r="F131">
        <v>406460.01</v>
      </c>
      <c r="G131">
        <v>17424</v>
      </c>
      <c r="H131">
        <v>409359</v>
      </c>
      <c r="I131">
        <v>24066</v>
      </c>
      <c r="J131">
        <v>5.92</v>
      </c>
      <c r="K131">
        <v>17</v>
      </c>
      <c r="L131" t="s">
        <v>43</v>
      </c>
      <c r="M131" t="s">
        <v>43</v>
      </c>
      <c r="N131" t="s">
        <v>43</v>
      </c>
      <c r="O131">
        <v>4.3</v>
      </c>
      <c r="P131">
        <v>3.8</v>
      </c>
      <c r="Q131">
        <v>62962</v>
      </c>
      <c r="R131">
        <v>21352</v>
      </c>
      <c r="S131">
        <v>5.25</v>
      </c>
      <c r="U131">
        <f t="shared" ref="U131:U194" si="26">+VALUE(LEFT(A131,6))*100</f>
        <v>34200</v>
      </c>
      <c r="V131" t="str">
        <f t="shared" ref="V131:V194" si="27">+MID(A131,8,4)</f>
        <v>5636</v>
      </c>
      <c r="W131" t="e">
        <f t="shared" si="22"/>
        <v>#REF!</v>
      </c>
      <c r="X131" t="e">
        <f t="shared" si="23"/>
        <v>#REF!</v>
      </c>
      <c r="Y131" t="e">
        <f t="shared" si="24"/>
        <v>#REF!</v>
      </c>
      <c r="Z131">
        <f t="shared" si="25"/>
        <v>0</v>
      </c>
      <c r="AB131" t="e">
        <f t="shared" ref="AB131:AB194" si="28">+X131-MONTH(B131)</f>
        <v>#REF!</v>
      </c>
      <c r="AC131" t="e">
        <f t="shared" ref="AC131:AC194" si="29">+Y131-YEAR(B131)</f>
        <v>#REF!</v>
      </c>
      <c r="AD131">
        <f t="shared" ref="AD131:AD194" si="30">+Z131-E131</f>
        <v>5</v>
      </c>
    </row>
    <row r="132" spans="1:30" x14ac:dyDescent="0.25">
      <c r="A132" t="s">
        <v>181</v>
      </c>
      <c r="B132" s="1">
        <v>47299</v>
      </c>
      <c r="C132">
        <v>45</v>
      </c>
      <c r="D132" t="s">
        <v>95</v>
      </c>
      <c r="E132">
        <v>-5</v>
      </c>
      <c r="F132">
        <v>405870.95</v>
      </c>
      <c r="G132">
        <v>12973</v>
      </c>
      <c r="H132">
        <v>413191</v>
      </c>
      <c r="I132">
        <v>24294</v>
      </c>
      <c r="J132">
        <v>5.99</v>
      </c>
      <c r="K132">
        <v>17</v>
      </c>
      <c r="L132" t="s">
        <v>43</v>
      </c>
      <c r="M132" t="s">
        <v>43</v>
      </c>
      <c r="N132" t="s">
        <v>43</v>
      </c>
      <c r="O132">
        <v>3.2</v>
      </c>
      <c r="P132">
        <v>3.8</v>
      </c>
      <c r="Q132">
        <v>62498</v>
      </c>
      <c r="R132">
        <v>21342</v>
      </c>
      <c r="S132">
        <v>5.26</v>
      </c>
      <c r="U132">
        <f t="shared" si="26"/>
        <v>34200</v>
      </c>
      <c r="V132" t="str">
        <f t="shared" si="27"/>
        <v>5637</v>
      </c>
      <c r="W132" t="e">
        <f t="shared" si="22"/>
        <v>#REF!</v>
      </c>
      <c r="X132" t="e">
        <f t="shared" si="23"/>
        <v>#REF!</v>
      </c>
      <c r="Y132" t="e">
        <f t="shared" si="24"/>
        <v>#REF!</v>
      </c>
      <c r="Z132">
        <f t="shared" si="25"/>
        <v>0</v>
      </c>
      <c r="AB132" t="e">
        <f t="shared" si="28"/>
        <v>#REF!</v>
      </c>
      <c r="AC132" t="e">
        <f t="shared" si="29"/>
        <v>#REF!</v>
      </c>
      <c r="AD132">
        <f t="shared" si="30"/>
        <v>5</v>
      </c>
    </row>
    <row r="133" spans="1:30" x14ac:dyDescent="0.25">
      <c r="A133" t="s">
        <v>182</v>
      </c>
      <c r="B133" s="1">
        <v>45838</v>
      </c>
      <c r="C133">
        <v>45</v>
      </c>
      <c r="D133" t="s">
        <v>95</v>
      </c>
      <c r="E133">
        <v>-5</v>
      </c>
      <c r="F133">
        <v>252005.73</v>
      </c>
      <c r="G133">
        <v>22171</v>
      </c>
      <c r="H133">
        <v>242435</v>
      </c>
      <c r="I133">
        <v>18266</v>
      </c>
      <c r="J133">
        <v>7.25</v>
      </c>
      <c r="K133">
        <v>13.3</v>
      </c>
      <c r="L133" t="s">
        <v>43</v>
      </c>
      <c r="M133" t="s">
        <v>43</v>
      </c>
      <c r="N133" t="s">
        <v>43</v>
      </c>
      <c r="O133">
        <v>8.8000000000000007</v>
      </c>
      <c r="P133">
        <v>2.7</v>
      </c>
      <c r="Q133">
        <v>35693</v>
      </c>
      <c r="R133">
        <v>17247</v>
      </c>
      <c r="S133">
        <v>6.84</v>
      </c>
      <c r="U133">
        <f t="shared" si="26"/>
        <v>34200</v>
      </c>
      <c r="V133" t="str">
        <f t="shared" si="27"/>
        <v>5638</v>
      </c>
      <c r="W133" t="e">
        <f t="shared" si="22"/>
        <v>#REF!</v>
      </c>
      <c r="X133" t="e">
        <f t="shared" si="23"/>
        <v>#REF!</v>
      </c>
      <c r="Y133" t="e">
        <f t="shared" si="24"/>
        <v>#REF!</v>
      </c>
      <c r="Z133">
        <f t="shared" si="25"/>
        <v>0</v>
      </c>
      <c r="AB133" t="e">
        <f t="shared" si="28"/>
        <v>#REF!</v>
      </c>
      <c r="AC133" t="e">
        <f t="shared" si="29"/>
        <v>#REF!</v>
      </c>
      <c r="AD133">
        <f t="shared" si="30"/>
        <v>5</v>
      </c>
    </row>
    <row r="134" spans="1:30" x14ac:dyDescent="0.25">
      <c r="A134" t="s">
        <v>183</v>
      </c>
      <c r="B134" s="1">
        <v>48029</v>
      </c>
      <c r="C134">
        <v>45</v>
      </c>
      <c r="D134" t="s">
        <v>95</v>
      </c>
      <c r="E134">
        <v>-5</v>
      </c>
      <c r="F134">
        <v>2018753.68</v>
      </c>
      <c r="G134">
        <v>903046</v>
      </c>
      <c r="H134">
        <v>1216645</v>
      </c>
      <c r="I134">
        <v>67309</v>
      </c>
      <c r="J134">
        <v>3.33</v>
      </c>
      <c r="K134">
        <v>18.100000000000001</v>
      </c>
      <c r="L134" t="s">
        <v>43</v>
      </c>
      <c r="M134" t="s">
        <v>43</v>
      </c>
      <c r="N134" t="s">
        <v>43</v>
      </c>
      <c r="O134">
        <v>44.7</v>
      </c>
      <c r="P134">
        <v>14.5</v>
      </c>
      <c r="Q134">
        <v>877805</v>
      </c>
      <c r="R134">
        <v>68788</v>
      </c>
      <c r="S134">
        <v>3.41</v>
      </c>
      <c r="U134">
        <f t="shared" si="26"/>
        <v>34200</v>
      </c>
      <c r="V134" t="str">
        <f t="shared" si="27"/>
        <v>5639</v>
      </c>
      <c r="W134" t="e">
        <f t="shared" si="22"/>
        <v>#REF!</v>
      </c>
      <c r="X134" t="e">
        <f t="shared" si="23"/>
        <v>#REF!</v>
      </c>
      <c r="Y134" t="e">
        <f t="shared" si="24"/>
        <v>#REF!</v>
      </c>
      <c r="Z134">
        <f t="shared" si="25"/>
        <v>0</v>
      </c>
      <c r="AB134" t="e">
        <f t="shared" si="28"/>
        <v>#REF!</v>
      </c>
      <c r="AC134" t="e">
        <f t="shared" si="29"/>
        <v>#REF!</v>
      </c>
      <c r="AD134">
        <f t="shared" si="30"/>
        <v>5</v>
      </c>
    </row>
    <row r="135" spans="1:30" x14ac:dyDescent="0.25">
      <c r="A135" t="s">
        <v>184</v>
      </c>
      <c r="B135" s="1">
        <v>48029</v>
      </c>
      <c r="C135">
        <v>45</v>
      </c>
      <c r="D135" t="s">
        <v>95</v>
      </c>
      <c r="E135">
        <v>-5</v>
      </c>
      <c r="F135">
        <v>264130.81</v>
      </c>
      <c r="G135">
        <v>29700</v>
      </c>
      <c r="H135">
        <v>247637</v>
      </c>
      <c r="I135">
        <v>13099</v>
      </c>
      <c r="J135">
        <v>4.96</v>
      </c>
      <c r="K135">
        <v>18.899999999999999</v>
      </c>
      <c r="L135" t="s">
        <v>43</v>
      </c>
      <c r="M135" t="s">
        <v>43</v>
      </c>
      <c r="N135" t="s">
        <v>43</v>
      </c>
      <c r="O135">
        <v>11.2</v>
      </c>
      <c r="P135">
        <v>3.3</v>
      </c>
      <c r="Q135">
        <v>32810</v>
      </c>
      <c r="R135">
        <v>12938</v>
      </c>
      <c r="S135">
        <v>4.9000000000000004</v>
      </c>
      <c r="U135">
        <f t="shared" si="26"/>
        <v>34200</v>
      </c>
      <c r="V135" t="str">
        <f t="shared" si="27"/>
        <v>5640</v>
      </c>
      <c r="W135" t="e">
        <f t="shared" si="22"/>
        <v>#REF!</v>
      </c>
      <c r="X135" t="e">
        <f t="shared" si="23"/>
        <v>#REF!</v>
      </c>
      <c r="Y135" t="e">
        <f t="shared" si="24"/>
        <v>#REF!</v>
      </c>
      <c r="Z135">
        <f t="shared" si="25"/>
        <v>0</v>
      </c>
      <c r="AB135" t="e">
        <f t="shared" si="28"/>
        <v>#REF!</v>
      </c>
      <c r="AC135" t="e">
        <f t="shared" si="29"/>
        <v>#REF!</v>
      </c>
      <c r="AD135">
        <f t="shared" si="30"/>
        <v>5</v>
      </c>
    </row>
    <row r="136" spans="1:30" x14ac:dyDescent="0.25">
      <c r="A136" t="s">
        <v>185</v>
      </c>
      <c r="B136" s="1">
        <v>46203</v>
      </c>
      <c r="C136">
        <v>45</v>
      </c>
      <c r="D136" t="s">
        <v>95</v>
      </c>
      <c r="E136">
        <v>-5</v>
      </c>
      <c r="F136">
        <v>284822.69</v>
      </c>
      <c r="G136">
        <v>38816</v>
      </c>
      <c r="H136">
        <v>260248</v>
      </c>
      <c r="I136">
        <v>18318</v>
      </c>
      <c r="J136">
        <v>6.43</v>
      </c>
      <c r="K136">
        <v>14.2</v>
      </c>
      <c r="L136" t="s">
        <v>43</v>
      </c>
      <c r="M136" t="s">
        <v>43</v>
      </c>
      <c r="N136" t="s">
        <v>43</v>
      </c>
      <c r="O136">
        <v>13.6</v>
      </c>
      <c r="P136">
        <v>4</v>
      </c>
      <c r="Q136">
        <v>50627</v>
      </c>
      <c r="R136">
        <v>17467</v>
      </c>
      <c r="S136">
        <v>6.13</v>
      </c>
      <c r="U136">
        <f t="shared" si="26"/>
        <v>34200</v>
      </c>
      <c r="V136" t="str">
        <f t="shared" si="27"/>
        <v>5641</v>
      </c>
      <c r="W136" t="e">
        <f t="shared" si="22"/>
        <v>#REF!</v>
      </c>
      <c r="X136" t="e">
        <f t="shared" si="23"/>
        <v>#REF!</v>
      </c>
      <c r="Y136" t="e">
        <f t="shared" si="24"/>
        <v>#REF!</v>
      </c>
      <c r="Z136">
        <f t="shared" si="25"/>
        <v>0</v>
      </c>
      <c r="AB136" t="e">
        <f t="shared" si="28"/>
        <v>#REF!</v>
      </c>
      <c r="AC136" t="e">
        <f t="shared" si="29"/>
        <v>#REF!</v>
      </c>
      <c r="AD136">
        <f t="shared" si="30"/>
        <v>5</v>
      </c>
    </row>
    <row r="137" spans="1:30" x14ac:dyDescent="0.25">
      <c r="A137" t="s">
        <v>186</v>
      </c>
      <c r="B137" s="1">
        <v>48029</v>
      </c>
      <c r="C137">
        <v>45</v>
      </c>
      <c r="D137" t="s">
        <v>95</v>
      </c>
      <c r="E137">
        <v>-5</v>
      </c>
      <c r="F137">
        <v>8106130.6600000001</v>
      </c>
      <c r="G137">
        <v>4385668</v>
      </c>
      <c r="H137">
        <v>4125769</v>
      </c>
      <c r="I137">
        <v>232372</v>
      </c>
      <c r="J137">
        <v>2.87</v>
      </c>
      <c r="K137">
        <v>17.8</v>
      </c>
      <c r="L137" t="s">
        <v>43</v>
      </c>
      <c r="M137" t="s">
        <v>43</v>
      </c>
      <c r="N137" t="s">
        <v>43</v>
      </c>
      <c r="O137">
        <v>54.1</v>
      </c>
      <c r="P137">
        <v>17.2</v>
      </c>
      <c r="Q137">
        <v>4035887</v>
      </c>
      <c r="R137">
        <v>252068</v>
      </c>
      <c r="S137">
        <v>3.11</v>
      </c>
      <c r="U137">
        <f t="shared" si="26"/>
        <v>34200</v>
      </c>
      <c r="V137" t="str">
        <f t="shared" si="27"/>
        <v>5645</v>
      </c>
      <c r="W137" t="e">
        <f t="shared" si="22"/>
        <v>#REF!</v>
      </c>
      <c r="X137" t="e">
        <f t="shared" si="23"/>
        <v>#REF!</v>
      </c>
      <c r="Y137" t="e">
        <f t="shared" si="24"/>
        <v>#REF!</v>
      </c>
      <c r="Z137">
        <f t="shared" si="25"/>
        <v>0</v>
      </c>
      <c r="AB137" t="e">
        <f t="shared" si="28"/>
        <v>#REF!</v>
      </c>
      <c r="AC137" t="e">
        <f t="shared" si="29"/>
        <v>#REF!</v>
      </c>
      <c r="AD137">
        <f t="shared" si="30"/>
        <v>5</v>
      </c>
    </row>
    <row r="138" spans="1:30" x14ac:dyDescent="0.25">
      <c r="A138" t="s">
        <v>187</v>
      </c>
      <c r="B138" s="1">
        <v>44012</v>
      </c>
      <c r="C138">
        <v>45</v>
      </c>
      <c r="D138" t="s">
        <v>95</v>
      </c>
      <c r="E138">
        <v>-5</v>
      </c>
      <c r="F138">
        <v>518704.54</v>
      </c>
      <c r="G138">
        <v>88960</v>
      </c>
      <c r="H138">
        <v>455680</v>
      </c>
      <c r="I138">
        <v>55109</v>
      </c>
      <c r="J138">
        <v>10.62</v>
      </c>
      <c r="K138">
        <v>8.3000000000000007</v>
      </c>
      <c r="L138" t="s">
        <v>43</v>
      </c>
      <c r="M138" t="s">
        <v>43</v>
      </c>
      <c r="N138" t="s">
        <v>43</v>
      </c>
      <c r="O138">
        <v>17.2</v>
      </c>
      <c r="P138">
        <v>9.5</v>
      </c>
      <c r="Q138">
        <v>140632</v>
      </c>
      <c r="R138">
        <v>48304</v>
      </c>
      <c r="S138">
        <v>9.31</v>
      </c>
      <c r="U138">
        <f t="shared" si="26"/>
        <v>34200</v>
      </c>
      <c r="V138" t="str">
        <f t="shared" si="27"/>
        <v>5696</v>
      </c>
      <c r="W138" t="e">
        <f t="shared" si="22"/>
        <v>#REF!</v>
      </c>
      <c r="X138" t="e">
        <f t="shared" si="23"/>
        <v>#REF!</v>
      </c>
      <c r="Y138" t="e">
        <f t="shared" si="24"/>
        <v>#REF!</v>
      </c>
      <c r="Z138">
        <f t="shared" si="25"/>
        <v>0</v>
      </c>
      <c r="AB138" t="e">
        <f t="shared" si="28"/>
        <v>#REF!</v>
      </c>
      <c r="AC138" t="e">
        <f t="shared" si="29"/>
        <v>#REF!</v>
      </c>
      <c r="AD138">
        <f t="shared" si="30"/>
        <v>5</v>
      </c>
    </row>
    <row r="139" spans="1:30" x14ac:dyDescent="0.25">
      <c r="A139" t="s">
        <v>188</v>
      </c>
      <c r="B139" s="1">
        <v>48029</v>
      </c>
      <c r="C139">
        <v>45</v>
      </c>
      <c r="D139" t="s">
        <v>95</v>
      </c>
      <c r="E139">
        <v>-5</v>
      </c>
      <c r="F139">
        <v>1995101.02</v>
      </c>
      <c r="G139">
        <v>695267</v>
      </c>
      <c r="H139">
        <v>1399589</v>
      </c>
      <c r="I139">
        <v>75845</v>
      </c>
      <c r="J139">
        <v>3.8</v>
      </c>
      <c r="K139">
        <v>18.5</v>
      </c>
      <c r="L139" t="s">
        <v>43</v>
      </c>
      <c r="M139" t="s">
        <v>43</v>
      </c>
      <c r="N139" t="s">
        <v>43</v>
      </c>
      <c r="O139">
        <v>34.799999999999997</v>
      </c>
      <c r="P139">
        <v>10.5</v>
      </c>
      <c r="Q139">
        <v>735143</v>
      </c>
      <c r="R139">
        <v>73633</v>
      </c>
      <c r="S139">
        <v>3.69</v>
      </c>
      <c r="U139">
        <f t="shared" si="26"/>
        <v>34200</v>
      </c>
      <c r="V139" t="str">
        <f t="shared" si="27"/>
        <v>5697</v>
      </c>
      <c r="W139" t="e">
        <f t="shared" si="22"/>
        <v>#REF!</v>
      </c>
      <c r="X139" t="e">
        <f t="shared" si="23"/>
        <v>#REF!</v>
      </c>
      <c r="Y139" t="e">
        <f t="shared" si="24"/>
        <v>#REF!</v>
      </c>
      <c r="Z139">
        <f t="shared" si="25"/>
        <v>0</v>
      </c>
      <c r="AB139" t="e">
        <f t="shared" si="28"/>
        <v>#REF!</v>
      </c>
      <c r="AC139" t="e">
        <f t="shared" si="29"/>
        <v>#REF!</v>
      </c>
      <c r="AD139">
        <f t="shared" si="30"/>
        <v>5</v>
      </c>
    </row>
    <row r="140" spans="1:30" x14ac:dyDescent="0.25">
      <c r="A140" t="s">
        <v>189</v>
      </c>
      <c r="B140" s="1">
        <v>48395</v>
      </c>
      <c r="C140">
        <v>35</v>
      </c>
      <c r="D140" t="s">
        <v>127</v>
      </c>
      <c r="E140">
        <v>-5</v>
      </c>
      <c r="F140">
        <v>31137756.050000001</v>
      </c>
      <c r="G140">
        <v>10133882</v>
      </c>
      <c r="H140">
        <v>22560762</v>
      </c>
      <c r="I140">
        <v>1259343</v>
      </c>
      <c r="J140">
        <v>4.04</v>
      </c>
      <c r="K140">
        <v>17.899999999999999</v>
      </c>
      <c r="L140" t="s">
        <v>43</v>
      </c>
      <c r="M140" t="s">
        <v>43</v>
      </c>
      <c r="N140" t="s">
        <v>43</v>
      </c>
      <c r="O140">
        <v>32.5</v>
      </c>
      <c r="P140">
        <v>9.3000000000000007</v>
      </c>
      <c r="Q140">
        <v>9994095</v>
      </c>
      <c r="R140">
        <v>1265697</v>
      </c>
      <c r="S140">
        <v>4.0599999999999996</v>
      </c>
      <c r="U140">
        <f t="shared" si="26"/>
        <v>34300</v>
      </c>
      <c r="V140" t="str">
        <f t="shared" si="27"/>
        <v>0470</v>
      </c>
      <c r="W140" t="e">
        <f t="shared" si="22"/>
        <v>#REF!</v>
      </c>
      <c r="X140" t="e">
        <f t="shared" si="23"/>
        <v>#REF!</v>
      </c>
      <c r="Y140" t="e">
        <f t="shared" si="24"/>
        <v>#REF!</v>
      </c>
      <c r="Z140">
        <f t="shared" si="25"/>
        <v>0</v>
      </c>
      <c r="AB140" t="e">
        <f t="shared" si="28"/>
        <v>#REF!</v>
      </c>
      <c r="AC140" t="e">
        <f t="shared" si="29"/>
        <v>#REF!</v>
      </c>
      <c r="AD140">
        <f t="shared" si="30"/>
        <v>5</v>
      </c>
    </row>
    <row r="141" spans="1:30" x14ac:dyDescent="0.25">
      <c r="A141" t="s">
        <v>191</v>
      </c>
      <c r="B141" s="1">
        <v>48395</v>
      </c>
      <c r="C141">
        <v>35</v>
      </c>
      <c r="D141" t="s">
        <v>127</v>
      </c>
      <c r="E141">
        <v>-5</v>
      </c>
      <c r="F141">
        <v>32030243.239999998</v>
      </c>
      <c r="G141">
        <v>8059467</v>
      </c>
      <c r="H141">
        <v>25572288</v>
      </c>
      <c r="I141">
        <v>1419553</v>
      </c>
      <c r="J141">
        <v>4.43</v>
      </c>
      <c r="K141">
        <v>18</v>
      </c>
      <c r="L141" t="s">
        <v>43</v>
      </c>
      <c r="M141" t="s">
        <v>43</v>
      </c>
      <c r="N141" t="s">
        <v>43</v>
      </c>
      <c r="O141">
        <v>25.2</v>
      </c>
      <c r="P141">
        <v>8.6</v>
      </c>
      <c r="Q141">
        <v>9498992</v>
      </c>
      <c r="R141">
        <v>1337661</v>
      </c>
      <c r="S141">
        <v>4.18</v>
      </c>
      <c r="U141">
        <f t="shared" si="26"/>
        <v>34300</v>
      </c>
      <c r="V141" t="str">
        <f t="shared" si="27"/>
        <v>0471</v>
      </c>
      <c r="W141" t="e">
        <f t="shared" si="22"/>
        <v>#REF!</v>
      </c>
      <c r="X141" t="e">
        <f t="shared" si="23"/>
        <v>#REF!</v>
      </c>
      <c r="Y141" t="e">
        <f t="shared" si="24"/>
        <v>#REF!</v>
      </c>
      <c r="Z141">
        <f t="shared" si="25"/>
        <v>0</v>
      </c>
      <c r="AB141" t="e">
        <f t="shared" si="28"/>
        <v>#REF!</v>
      </c>
      <c r="AC141" t="e">
        <f t="shared" si="29"/>
        <v>#REF!</v>
      </c>
      <c r="AD141">
        <f t="shared" si="30"/>
        <v>5</v>
      </c>
    </row>
    <row r="142" spans="1:30" x14ac:dyDescent="0.25">
      <c r="A142" t="s">
        <v>192</v>
      </c>
      <c r="B142" s="1">
        <v>49125</v>
      </c>
      <c r="C142">
        <v>35</v>
      </c>
      <c r="D142" t="s">
        <v>127</v>
      </c>
      <c r="E142">
        <v>-5</v>
      </c>
      <c r="F142">
        <v>23223115.609999999</v>
      </c>
      <c r="G142">
        <v>6218174</v>
      </c>
      <c r="H142">
        <v>18166097</v>
      </c>
      <c r="I142">
        <v>926898</v>
      </c>
      <c r="J142">
        <v>3.99</v>
      </c>
      <c r="K142">
        <v>19.600000000000001</v>
      </c>
      <c r="L142" t="s">
        <v>43</v>
      </c>
      <c r="M142" t="s">
        <v>43</v>
      </c>
      <c r="N142" t="s">
        <v>43</v>
      </c>
      <c r="O142">
        <v>26.8</v>
      </c>
      <c r="P142">
        <v>7.3</v>
      </c>
      <c r="Q142">
        <v>5907642</v>
      </c>
      <c r="R142">
        <v>941693</v>
      </c>
      <c r="S142">
        <v>4.05</v>
      </c>
      <c r="U142">
        <f t="shared" si="26"/>
        <v>34300</v>
      </c>
      <c r="V142" t="str">
        <f t="shared" si="27"/>
        <v>0474</v>
      </c>
      <c r="W142" t="e">
        <f t="shared" ref="W142:W173" si="31">+VLOOKUP(V142,GroupLookups,6,0)</f>
        <v>#REF!</v>
      </c>
      <c r="X142" t="e">
        <f t="shared" ref="X142:X173" si="32">+VLOOKUP(V142,GroupLookups,4,0)</f>
        <v>#REF!</v>
      </c>
      <c r="Y142" t="e">
        <f t="shared" ref="Y142:Y173" si="33">+VLOOKUP(V142,GroupLookups,5,0)</f>
        <v>#REF!</v>
      </c>
      <c r="Z142">
        <f t="shared" ref="Z142:Z173" si="34">+IFERROR(ROUND(VLOOKUP(U142&amp;W142,WeightedNetSalvage,24,0),0),0)</f>
        <v>0</v>
      </c>
      <c r="AB142" t="e">
        <f t="shared" si="28"/>
        <v>#REF!</v>
      </c>
      <c r="AC142" t="e">
        <f t="shared" si="29"/>
        <v>#REF!</v>
      </c>
      <c r="AD142">
        <f t="shared" si="30"/>
        <v>5</v>
      </c>
    </row>
    <row r="143" spans="1:30" x14ac:dyDescent="0.25">
      <c r="A143" t="s">
        <v>193</v>
      </c>
      <c r="B143" s="1">
        <v>49125</v>
      </c>
      <c r="C143">
        <v>35</v>
      </c>
      <c r="D143" t="s">
        <v>127</v>
      </c>
      <c r="E143">
        <v>-5</v>
      </c>
      <c r="F143">
        <v>23034740.629999999</v>
      </c>
      <c r="G143">
        <v>6163385</v>
      </c>
      <c r="H143">
        <v>18023093</v>
      </c>
      <c r="I143">
        <v>919628</v>
      </c>
      <c r="J143">
        <v>3.99</v>
      </c>
      <c r="K143">
        <v>19.600000000000001</v>
      </c>
      <c r="L143" t="s">
        <v>43</v>
      </c>
      <c r="M143" t="s">
        <v>43</v>
      </c>
      <c r="N143" t="s">
        <v>43</v>
      </c>
      <c r="O143">
        <v>26.8</v>
      </c>
      <c r="P143">
        <v>7.3</v>
      </c>
      <c r="Q143">
        <v>5861515</v>
      </c>
      <c r="R143">
        <v>933981</v>
      </c>
      <c r="S143">
        <v>4.05</v>
      </c>
      <c r="U143">
        <f t="shared" si="26"/>
        <v>34300</v>
      </c>
      <c r="V143" t="str">
        <f t="shared" si="27"/>
        <v>0475</v>
      </c>
      <c r="W143" t="e">
        <f t="shared" si="31"/>
        <v>#REF!</v>
      </c>
      <c r="X143" t="e">
        <f t="shared" si="32"/>
        <v>#REF!</v>
      </c>
      <c r="Y143" t="e">
        <f t="shared" si="33"/>
        <v>#REF!</v>
      </c>
      <c r="Z143">
        <f t="shared" si="34"/>
        <v>0</v>
      </c>
      <c r="AB143" t="e">
        <f t="shared" si="28"/>
        <v>#REF!</v>
      </c>
      <c r="AC143" t="e">
        <f t="shared" si="29"/>
        <v>#REF!</v>
      </c>
      <c r="AD143">
        <f t="shared" si="30"/>
        <v>5</v>
      </c>
    </row>
    <row r="144" spans="1:30" x14ac:dyDescent="0.25">
      <c r="A144" t="s">
        <v>194</v>
      </c>
      <c r="B144" s="1">
        <v>49125</v>
      </c>
      <c r="C144">
        <v>35</v>
      </c>
      <c r="D144" t="s">
        <v>127</v>
      </c>
      <c r="E144">
        <v>-5</v>
      </c>
      <c r="F144">
        <v>22902195.539999999</v>
      </c>
      <c r="G144">
        <v>5896000</v>
      </c>
      <c r="H144">
        <v>18151305</v>
      </c>
      <c r="I144">
        <v>925844</v>
      </c>
      <c r="J144">
        <v>4.04</v>
      </c>
      <c r="K144">
        <v>19.600000000000001</v>
      </c>
      <c r="L144" t="s">
        <v>43</v>
      </c>
      <c r="M144" t="s">
        <v>43</v>
      </c>
      <c r="N144" t="s">
        <v>43</v>
      </c>
      <c r="O144">
        <v>25.7</v>
      </c>
      <c r="P144">
        <v>7.3</v>
      </c>
      <c r="Q144">
        <v>5796659</v>
      </c>
      <c r="R144">
        <v>929858</v>
      </c>
      <c r="S144">
        <v>4.0599999999999996</v>
      </c>
      <c r="U144">
        <f t="shared" si="26"/>
        <v>34300</v>
      </c>
      <c r="V144" t="str">
        <f t="shared" si="27"/>
        <v>0476</v>
      </c>
      <c r="W144" t="e">
        <f t="shared" si="31"/>
        <v>#REF!</v>
      </c>
      <c r="X144" t="e">
        <f t="shared" si="32"/>
        <v>#REF!</v>
      </c>
      <c r="Y144" t="e">
        <f t="shared" si="33"/>
        <v>#REF!</v>
      </c>
      <c r="Z144">
        <f t="shared" si="34"/>
        <v>0</v>
      </c>
      <c r="AB144" t="e">
        <f t="shared" si="28"/>
        <v>#REF!</v>
      </c>
      <c r="AC144" t="e">
        <f t="shared" si="29"/>
        <v>#REF!</v>
      </c>
      <c r="AD144">
        <f t="shared" si="30"/>
        <v>5</v>
      </c>
    </row>
    <row r="145" spans="1:30" x14ac:dyDescent="0.25">
      <c r="A145" t="s">
        <v>195</v>
      </c>
      <c r="B145" s="1">
        <v>49125</v>
      </c>
      <c r="C145">
        <v>35</v>
      </c>
      <c r="D145" t="s">
        <v>127</v>
      </c>
      <c r="E145">
        <v>-5</v>
      </c>
      <c r="F145">
        <v>22850722.460000001</v>
      </c>
      <c r="G145">
        <v>5890691</v>
      </c>
      <c r="H145">
        <v>18102568</v>
      </c>
      <c r="I145">
        <v>923525</v>
      </c>
      <c r="J145">
        <v>4.04</v>
      </c>
      <c r="K145">
        <v>19.600000000000001</v>
      </c>
      <c r="L145" t="s">
        <v>43</v>
      </c>
      <c r="M145" t="s">
        <v>43</v>
      </c>
      <c r="N145" t="s">
        <v>43</v>
      </c>
      <c r="O145">
        <v>25.8</v>
      </c>
      <c r="P145">
        <v>7.3</v>
      </c>
      <c r="Q145">
        <v>5800006</v>
      </c>
      <c r="R145">
        <v>927098</v>
      </c>
      <c r="S145">
        <v>4.0599999999999996</v>
      </c>
      <c r="U145">
        <f t="shared" si="26"/>
        <v>34300</v>
      </c>
      <c r="V145" t="str">
        <f t="shared" si="27"/>
        <v>0477</v>
      </c>
      <c r="W145" t="e">
        <f t="shared" si="31"/>
        <v>#REF!</v>
      </c>
      <c r="X145" t="e">
        <f t="shared" si="32"/>
        <v>#REF!</v>
      </c>
      <c r="Y145" t="e">
        <f t="shared" si="33"/>
        <v>#REF!</v>
      </c>
      <c r="Z145">
        <f t="shared" si="34"/>
        <v>0</v>
      </c>
      <c r="AB145" t="e">
        <f t="shared" si="28"/>
        <v>#REF!</v>
      </c>
      <c r="AC145" t="e">
        <f t="shared" si="29"/>
        <v>#REF!</v>
      </c>
      <c r="AD145">
        <f t="shared" si="30"/>
        <v>5</v>
      </c>
    </row>
    <row r="146" spans="1:30" x14ac:dyDescent="0.25">
      <c r="A146" t="s">
        <v>196</v>
      </c>
      <c r="B146" s="1">
        <v>48029</v>
      </c>
      <c r="C146">
        <v>35</v>
      </c>
      <c r="D146" t="s">
        <v>127</v>
      </c>
      <c r="E146">
        <v>-5</v>
      </c>
      <c r="F146">
        <v>14666936.33</v>
      </c>
      <c r="G146">
        <v>4448405</v>
      </c>
      <c r="H146">
        <v>10951878</v>
      </c>
      <c r="I146">
        <v>635708</v>
      </c>
      <c r="J146">
        <v>4.33</v>
      </c>
      <c r="K146">
        <v>17.2</v>
      </c>
      <c r="L146" t="s">
        <v>43</v>
      </c>
      <c r="M146" t="s">
        <v>43</v>
      </c>
      <c r="N146" t="s">
        <v>43</v>
      </c>
      <c r="O146">
        <v>30.3</v>
      </c>
      <c r="P146">
        <v>9.1</v>
      </c>
      <c r="Q146">
        <v>4663084</v>
      </c>
      <c r="R146">
        <v>622496</v>
      </c>
      <c r="S146">
        <v>4.24</v>
      </c>
      <c r="U146">
        <f t="shared" si="26"/>
        <v>34300</v>
      </c>
      <c r="V146" t="str">
        <f t="shared" si="27"/>
        <v>5635</v>
      </c>
      <c r="W146" t="e">
        <f t="shared" si="31"/>
        <v>#REF!</v>
      </c>
      <c r="X146" t="e">
        <f t="shared" si="32"/>
        <v>#REF!</v>
      </c>
      <c r="Y146" t="e">
        <f t="shared" si="33"/>
        <v>#REF!</v>
      </c>
      <c r="Z146">
        <f t="shared" si="34"/>
        <v>0</v>
      </c>
      <c r="AB146" t="e">
        <f t="shared" si="28"/>
        <v>#REF!</v>
      </c>
      <c r="AC146" t="e">
        <f t="shared" si="29"/>
        <v>#REF!</v>
      </c>
      <c r="AD146">
        <f t="shared" si="30"/>
        <v>5</v>
      </c>
    </row>
    <row r="147" spans="1:30" x14ac:dyDescent="0.25">
      <c r="A147" t="s">
        <v>197</v>
      </c>
      <c r="B147" s="1">
        <v>47299</v>
      </c>
      <c r="C147">
        <v>35</v>
      </c>
      <c r="D147" t="s">
        <v>127</v>
      </c>
      <c r="E147">
        <v>-5</v>
      </c>
      <c r="F147">
        <v>34600149.280000001</v>
      </c>
      <c r="G147">
        <v>7991509</v>
      </c>
      <c r="H147">
        <v>28338648</v>
      </c>
      <c r="I147">
        <v>1813591</v>
      </c>
      <c r="J147">
        <v>5.24</v>
      </c>
      <c r="K147">
        <v>15.6</v>
      </c>
      <c r="L147" t="s">
        <v>43</v>
      </c>
      <c r="M147" t="s">
        <v>43</v>
      </c>
      <c r="N147" t="s">
        <v>43</v>
      </c>
      <c r="O147">
        <v>23.1</v>
      </c>
      <c r="P147">
        <v>9.9</v>
      </c>
      <c r="Q147">
        <v>12371911</v>
      </c>
      <c r="R147">
        <v>1529354</v>
      </c>
      <c r="S147">
        <v>4.42</v>
      </c>
      <c r="U147">
        <f t="shared" si="26"/>
        <v>34300</v>
      </c>
      <c r="V147" t="str">
        <f t="shared" si="27"/>
        <v>5636</v>
      </c>
      <c r="W147" t="e">
        <f t="shared" si="31"/>
        <v>#REF!</v>
      </c>
      <c r="X147" t="e">
        <f t="shared" si="32"/>
        <v>#REF!</v>
      </c>
      <c r="Y147" t="e">
        <f t="shared" si="33"/>
        <v>#REF!</v>
      </c>
      <c r="Z147">
        <f t="shared" si="34"/>
        <v>0</v>
      </c>
      <c r="AB147" t="e">
        <f t="shared" si="28"/>
        <v>#REF!</v>
      </c>
      <c r="AC147" t="e">
        <f t="shared" si="29"/>
        <v>#REF!</v>
      </c>
      <c r="AD147">
        <f t="shared" si="30"/>
        <v>5</v>
      </c>
    </row>
    <row r="148" spans="1:30" x14ac:dyDescent="0.25">
      <c r="A148" t="s">
        <v>198</v>
      </c>
      <c r="B148" s="1">
        <v>47299</v>
      </c>
      <c r="C148">
        <v>35</v>
      </c>
      <c r="D148" t="s">
        <v>127</v>
      </c>
      <c r="E148">
        <v>-5</v>
      </c>
      <c r="F148">
        <v>31657718.920000002</v>
      </c>
      <c r="G148">
        <v>7847473</v>
      </c>
      <c r="H148">
        <v>25393132</v>
      </c>
      <c r="I148">
        <v>1628808</v>
      </c>
      <c r="J148">
        <v>5.15</v>
      </c>
      <c r="K148">
        <v>15.6</v>
      </c>
      <c r="L148" t="s">
        <v>43</v>
      </c>
      <c r="M148" t="s">
        <v>43</v>
      </c>
      <c r="N148" t="s">
        <v>43</v>
      </c>
      <c r="O148">
        <v>24.8</v>
      </c>
      <c r="P148">
        <v>10.3</v>
      </c>
      <c r="Q148">
        <v>11722022</v>
      </c>
      <c r="R148">
        <v>1377871</v>
      </c>
      <c r="S148">
        <v>4.3499999999999996</v>
      </c>
      <c r="U148">
        <f t="shared" si="26"/>
        <v>34300</v>
      </c>
      <c r="V148" t="str">
        <f t="shared" si="27"/>
        <v>5637</v>
      </c>
      <c r="W148" t="e">
        <f t="shared" si="31"/>
        <v>#REF!</v>
      </c>
      <c r="X148" t="e">
        <f t="shared" si="32"/>
        <v>#REF!</v>
      </c>
      <c r="Y148" t="e">
        <f t="shared" si="33"/>
        <v>#REF!</v>
      </c>
      <c r="Z148">
        <f t="shared" si="34"/>
        <v>0</v>
      </c>
      <c r="AB148" t="e">
        <f t="shared" si="28"/>
        <v>#REF!</v>
      </c>
      <c r="AC148" t="e">
        <f t="shared" si="29"/>
        <v>#REF!</v>
      </c>
      <c r="AD148">
        <f t="shared" si="30"/>
        <v>5</v>
      </c>
    </row>
    <row r="149" spans="1:30" x14ac:dyDescent="0.25">
      <c r="A149" t="s">
        <v>199</v>
      </c>
      <c r="B149" s="1">
        <v>45838</v>
      </c>
      <c r="C149">
        <v>35</v>
      </c>
      <c r="D149" t="s">
        <v>127</v>
      </c>
      <c r="E149">
        <v>-5</v>
      </c>
      <c r="F149">
        <v>26710989.989999998</v>
      </c>
      <c r="G149">
        <v>10068236</v>
      </c>
      <c r="H149">
        <v>17978303</v>
      </c>
      <c r="I149">
        <v>1455318</v>
      </c>
      <c r="J149">
        <v>5.45</v>
      </c>
      <c r="K149">
        <v>12.4</v>
      </c>
      <c r="L149" t="s">
        <v>43</v>
      </c>
      <c r="M149" t="s">
        <v>43</v>
      </c>
      <c r="N149" t="s">
        <v>43</v>
      </c>
      <c r="O149">
        <v>37.700000000000003</v>
      </c>
      <c r="P149">
        <v>11.7</v>
      </c>
      <c r="Q149">
        <v>11849385</v>
      </c>
      <c r="R149">
        <v>1308407</v>
      </c>
      <c r="S149">
        <v>4.9000000000000004</v>
      </c>
      <c r="U149">
        <f t="shared" si="26"/>
        <v>34300</v>
      </c>
      <c r="V149" t="str">
        <f t="shared" si="27"/>
        <v>5638</v>
      </c>
      <c r="W149" t="e">
        <f t="shared" si="31"/>
        <v>#REF!</v>
      </c>
      <c r="X149" t="e">
        <f t="shared" si="32"/>
        <v>#REF!</v>
      </c>
      <c r="Y149" t="e">
        <f t="shared" si="33"/>
        <v>#REF!</v>
      </c>
      <c r="Z149">
        <f t="shared" si="34"/>
        <v>0</v>
      </c>
      <c r="AB149" t="e">
        <f t="shared" si="28"/>
        <v>#REF!</v>
      </c>
      <c r="AC149" t="e">
        <f t="shared" si="29"/>
        <v>#REF!</v>
      </c>
      <c r="AD149">
        <f t="shared" si="30"/>
        <v>5</v>
      </c>
    </row>
    <row r="150" spans="1:30" x14ac:dyDescent="0.25">
      <c r="A150" t="s">
        <v>200</v>
      </c>
      <c r="B150" s="1">
        <v>48029</v>
      </c>
      <c r="C150">
        <v>35</v>
      </c>
      <c r="D150" t="s">
        <v>127</v>
      </c>
      <c r="E150">
        <v>-5</v>
      </c>
      <c r="F150">
        <v>23335363.18</v>
      </c>
      <c r="G150">
        <v>11433236</v>
      </c>
      <c r="H150">
        <v>13068895</v>
      </c>
      <c r="I150">
        <v>800496</v>
      </c>
      <c r="J150">
        <v>3.43</v>
      </c>
      <c r="K150">
        <v>16.3</v>
      </c>
      <c r="L150" t="s">
        <v>43</v>
      </c>
      <c r="M150" t="s">
        <v>43</v>
      </c>
      <c r="N150" t="s">
        <v>43</v>
      </c>
      <c r="O150">
        <v>49</v>
      </c>
      <c r="P150">
        <v>14.9</v>
      </c>
      <c r="Q150">
        <v>10249516</v>
      </c>
      <c r="R150">
        <v>873960</v>
      </c>
      <c r="S150">
        <v>3.75</v>
      </c>
      <c r="U150">
        <f t="shared" si="26"/>
        <v>34300</v>
      </c>
      <c r="V150" t="str">
        <f t="shared" si="27"/>
        <v>5639</v>
      </c>
      <c r="W150" t="e">
        <f t="shared" si="31"/>
        <v>#REF!</v>
      </c>
      <c r="X150" t="e">
        <f t="shared" si="32"/>
        <v>#REF!</v>
      </c>
      <c r="Y150" t="e">
        <f t="shared" si="33"/>
        <v>#REF!</v>
      </c>
      <c r="Z150">
        <f t="shared" si="34"/>
        <v>0</v>
      </c>
      <c r="AB150" t="e">
        <f t="shared" si="28"/>
        <v>#REF!</v>
      </c>
      <c r="AC150" t="e">
        <f t="shared" si="29"/>
        <v>#REF!</v>
      </c>
      <c r="AD150">
        <f t="shared" si="30"/>
        <v>5</v>
      </c>
    </row>
    <row r="151" spans="1:30" x14ac:dyDescent="0.25">
      <c r="A151" t="s">
        <v>201</v>
      </c>
      <c r="B151" s="1">
        <v>48029</v>
      </c>
      <c r="C151">
        <v>35</v>
      </c>
      <c r="D151" t="s">
        <v>127</v>
      </c>
      <c r="E151">
        <v>-5</v>
      </c>
      <c r="F151">
        <v>20074765.960000001</v>
      </c>
      <c r="G151">
        <v>9663038</v>
      </c>
      <c r="H151">
        <v>11415466</v>
      </c>
      <c r="I151">
        <v>700567</v>
      </c>
      <c r="J151">
        <v>3.49</v>
      </c>
      <c r="K151">
        <v>16.3</v>
      </c>
      <c r="L151" t="s">
        <v>43</v>
      </c>
      <c r="M151" t="s">
        <v>43</v>
      </c>
      <c r="N151" t="s">
        <v>43</v>
      </c>
      <c r="O151">
        <v>48.1</v>
      </c>
      <c r="P151">
        <v>15</v>
      </c>
      <c r="Q151">
        <v>8946573</v>
      </c>
      <c r="R151">
        <v>745233</v>
      </c>
      <c r="S151">
        <v>3.71</v>
      </c>
      <c r="U151">
        <f t="shared" si="26"/>
        <v>34300</v>
      </c>
      <c r="V151" t="str">
        <f t="shared" si="27"/>
        <v>5640</v>
      </c>
      <c r="W151" t="e">
        <f t="shared" si="31"/>
        <v>#REF!</v>
      </c>
      <c r="X151" t="e">
        <f t="shared" si="32"/>
        <v>#REF!</v>
      </c>
      <c r="Y151" t="e">
        <f t="shared" si="33"/>
        <v>#REF!</v>
      </c>
      <c r="Z151">
        <f t="shared" si="34"/>
        <v>0</v>
      </c>
      <c r="AB151" t="e">
        <f t="shared" si="28"/>
        <v>#REF!</v>
      </c>
      <c r="AC151" t="e">
        <f t="shared" si="29"/>
        <v>#REF!</v>
      </c>
      <c r="AD151">
        <f t="shared" si="30"/>
        <v>5</v>
      </c>
    </row>
    <row r="152" spans="1:30" x14ac:dyDescent="0.25">
      <c r="A152" t="s">
        <v>202</v>
      </c>
      <c r="B152" s="1">
        <v>46203</v>
      </c>
      <c r="C152">
        <v>35</v>
      </c>
      <c r="D152" t="s">
        <v>127</v>
      </c>
      <c r="E152">
        <v>-5</v>
      </c>
      <c r="F152">
        <v>34794971.170000002</v>
      </c>
      <c r="G152">
        <v>15401000</v>
      </c>
      <c r="H152">
        <v>21133720</v>
      </c>
      <c r="I152">
        <v>1618377</v>
      </c>
      <c r="J152">
        <v>4.6500000000000004</v>
      </c>
      <c r="K152">
        <v>13.1</v>
      </c>
      <c r="L152" t="s">
        <v>43</v>
      </c>
      <c r="M152" t="s">
        <v>43</v>
      </c>
      <c r="N152" t="s">
        <v>43</v>
      </c>
      <c r="O152">
        <v>44.3</v>
      </c>
      <c r="P152">
        <v>13</v>
      </c>
      <c r="Q152">
        <v>16720056</v>
      </c>
      <c r="R152">
        <v>1515798</v>
      </c>
      <c r="S152">
        <v>4.3600000000000003</v>
      </c>
      <c r="U152">
        <f t="shared" si="26"/>
        <v>34300</v>
      </c>
      <c r="V152" t="str">
        <f t="shared" si="27"/>
        <v>5641</v>
      </c>
      <c r="W152" t="e">
        <f t="shared" si="31"/>
        <v>#REF!</v>
      </c>
      <c r="X152" t="e">
        <f t="shared" si="32"/>
        <v>#REF!</v>
      </c>
      <c r="Y152" t="e">
        <f t="shared" si="33"/>
        <v>#REF!</v>
      </c>
      <c r="Z152">
        <f t="shared" si="34"/>
        <v>0</v>
      </c>
      <c r="AB152" t="e">
        <f t="shared" si="28"/>
        <v>#REF!</v>
      </c>
      <c r="AC152" t="e">
        <f t="shared" si="29"/>
        <v>#REF!</v>
      </c>
      <c r="AD152">
        <f t="shared" si="30"/>
        <v>5</v>
      </c>
    </row>
    <row r="153" spans="1:30" x14ac:dyDescent="0.25">
      <c r="A153" t="s">
        <v>203</v>
      </c>
      <c r="B153" s="1">
        <v>48029</v>
      </c>
      <c r="C153">
        <v>35</v>
      </c>
      <c r="D153" t="s">
        <v>127</v>
      </c>
      <c r="E153">
        <v>-5</v>
      </c>
      <c r="F153">
        <v>17803364.010000002</v>
      </c>
      <c r="G153">
        <v>4875055</v>
      </c>
      <c r="H153">
        <v>13818477</v>
      </c>
      <c r="I153">
        <v>806030</v>
      </c>
      <c r="J153">
        <v>4.53</v>
      </c>
      <c r="K153">
        <v>17.100000000000001</v>
      </c>
      <c r="L153" t="s">
        <v>43</v>
      </c>
      <c r="M153" t="s">
        <v>43</v>
      </c>
      <c r="N153" t="s">
        <v>43</v>
      </c>
      <c r="O153">
        <v>27.4</v>
      </c>
      <c r="P153">
        <v>9.6999999999999993</v>
      </c>
      <c r="Q153">
        <v>6016250</v>
      </c>
      <c r="R153">
        <v>738476</v>
      </c>
      <c r="S153">
        <v>4.1500000000000004</v>
      </c>
      <c r="U153">
        <f t="shared" si="26"/>
        <v>34300</v>
      </c>
      <c r="V153" t="str">
        <f t="shared" si="27"/>
        <v>5697</v>
      </c>
      <c r="W153" t="e">
        <f t="shared" si="31"/>
        <v>#REF!</v>
      </c>
      <c r="X153" t="e">
        <f t="shared" si="32"/>
        <v>#REF!</v>
      </c>
      <c r="Y153" t="e">
        <f t="shared" si="33"/>
        <v>#REF!</v>
      </c>
      <c r="Z153">
        <f t="shared" si="34"/>
        <v>0</v>
      </c>
      <c r="AB153" t="e">
        <f t="shared" si="28"/>
        <v>#REF!</v>
      </c>
      <c r="AC153" t="e">
        <f t="shared" si="29"/>
        <v>#REF!</v>
      </c>
      <c r="AD153">
        <f t="shared" si="30"/>
        <v>5</v>
      </c>
    </row>
    <row r="154" spans="1:30" x14ac:dyDescent="0.25">
      <c r="A154" t="s">
        <v>204</v>
      </c>
      <c r="B154" s="1">
        <v>48395</v>
      </c>
      <c r="C154">
        <v>55</v>
      </c>
      <c r="D154" t="s">
        <v>108</v>
      </c>
      <c r="E154">
        <v>-5</v>
      </c>
      <c r="F154">
        <v>3763274.51</v>
      </c>
      <c r="G154">
        <v>1176387</v>
      </c>
      <c r="H154">
        <v>2775051</v>
      </c>
      <c r="I154">
        <v>136229</v>
      </c>
      <c r="J154">
        <v>3.62</v>
      </c>
      <c r="K154">
        <v>20.399999999999999</v>
      </c>
      <c r="L154" t="s">
        <v>43</v>
      </c>
      <c r="M154" t="s">
        <v>43</v>
      </c>
      <c r="N154" t="s">
        <v>43</v>
      </c>
      <c r="O154">
        <v>31.3</v>
      </c>
      <c r="P154">
        <v>9.5</v>
      </c>
      <c r="Q154">
        <v>1255218</v>
      </c>
      <c r="R154">
        <v>132443</v>
      </c>
      <c r="S154">
        <v>3.52</v>
      </c>
      <c r="U154">
        <f t="shared" si="26"/>
        <v>34400</v>
      </c>
      <c r="V154" t="str">
        <f t="shared" si="27"/>
        <v>0470</v>
      </c>
      <c r="W154" t="e">
        <f t="shared" si="31"/>
        <v>#REF!</v>
      </c>
      <c r="X154" t="e">
        <f t="shared" si="32"/>
        <v>#REF!</v>
      </c>
      <c r="Y154" t="e">
        <f t="shared" si="33"/>
        <v>#REF!</v>
      </c>
      <c r="Z154">
        <f t="shared" si="34"/>
        <v>0</v>
      </c>
      <c r="AB154" t="e">
        <f t="shared" si="28"/>
        <v>#REF!</v>
      </c>
      <c r="AC154" t="e">
        <f t="shared" si="29"/>
        <v>#REF!</v>
      </c>
      <c r="AD154">
        <f t="shared" si="30"/>
        <v>5</v>
      </c>
    </row>
    <row r="155" spans="1:30" x14ac:dyDescent="0.25">
      <c r="A155" t="s">
        <v>205</v>
      </c>
      <c r="B155" s="1">
        <v>48395</v>
      </c>
      <c r="C155">
        <v>55</v>
      </c>
      <c r="D155" t="s">
        <v>108</v>
      </c>
      <c r="E155">
        <v>-5</v>
      </c>
      <c r="F155">
        <v>3757946.57</v>
      </c>
      <c r="G155">
        <v>1174917</v>
      </c>
      <c r="H155">
        <v>2770927</v>
      </c>
      <c r="I155">
        <v>136027</v>
      </c>
      <c r="J155">
        <v>3.62</v>
      </c>
      <c r="K155">
        <v>20.399999999999999</v>
      </c>
      <c r="L155" t="s">
        <v>43</v>
      </c>
      <c r="M155" t="s">
        <v>43</v>
      </c>
      <c r="N155" t="s">
        <v>43</v>
      </c>
      <c r="O155">
        <v>31.3</v>
      </c>
      <c r="P155">
        <v>9.5</v>
      </c>
      <c r="Q155">
        <v>1253614</v>
      </c>
      <c r="R155">
        <v>132247</v>
      </c>
      <c r="S155">
        <v>3.52</v>
      </c>
      <c r="U155">
        <f t="shared" si="26"/>
        <v>34400</v>
      </c>
      <c r="V155" t="str">
        <f t="shared" si="27"/>
        <v>0471</v>
      </c>
      <c r="W155" t="e">
        <f t="shared" si="31"/>
        <v>#REF!</v>
      </c>
      <c r="X155" t="e">
        <f t="shared" si="32"/>
        <v>#REF!</v>
      </c>
      <c r="Y155" t="e">
        <f t="shared" si="33"/>
        <v>#REF!</v>
      </c>
      <c r="Z155">
        <f t="shared" si="34"/>
        <v>0</v>
      </c>
      <c r="AB155" t="e">
        <f t="shared" si="28"/>
        <v>#REF!</v>
      </c>
      <c r="AC155" t="e">
        <f t="shared" si="29"/>
        <v>#REF!</v>
      </c>
      <c r="AD155">
        <f t="shared" si="30"/>
        <v>5</v>
      </c>
    </row>
    <row r="156" spans="1:30" x14ac:dyDescent="0.25">
      <c r="A156" t="s">
        <v>206</v>
      </c>
      <c r="B156" s="1">
        <v>49125</v>
      </c>
      <c r="C156">
        <v>55</v>
      </c>
      <c r="D156" t="s">
        <v>108</v>
      </c>
      <c r="E156">
        <v>-5</v>
      </c>
      <c r="F156">
        <v>2950282.37</v>
      </c>
      <c r="G156">
        <v>748548</v>
      </c>
      <c r="H156">
        <v>2349248</v>
      </c>
      <c r="I156">
        <v>105018</v>
      </c>
      <c r="J156">
        <v>3.56</v>
      </c>
      <c r="K156">
        <v>22.4</v>
      </c>
      <c r="L156" t="s">
        <v>43</v>
      </c>
      <c r="M156" t="s">
        <v>43</v>
      </c>
      <c r="N156" t="s">
        <v>43</v>
      </c>
      <c r="O156">
        <v>25.4</v>
      </c>
      <c r="P156">
        <v>7.5</v>
      </c>
      <c r="Q156">
        <v>777826</v>
      </c>
      <c r="R156">
        <v>103776</v>
      </c>
      <c r="S156">
        <v>3.52</v>
      </c>
      <c r="U156">
        <f t="shared" si="26"/>
        <v>34400</v>
      </c>
      <c r="V156" t="str">
        <f t="shared" si="27"/>
        <v>0474</v>
      </c>
      <c r="W156" t="e">
        <f t="shared" si="31"/>
        <v>#REF!</v>
      </c>
      <c r="X156" t="e">
        <f t="shared" si="32"/>
        <v>#REF!</v>
      </c>
      <c r="Y156" t="e">
        <f t="shared" si="33"/>
        <v>#REF!</v>
      </c>
      <c r="Z156">
        <f t="shared" si="34"/>
        <v>0</v>
      </c>
      <c r="AB156" t="e">
        <f t="shared" si="28"/>
        <v>#REF!</v>
      </c>
      <c r="AC156" t="e">
        <f t="shared" si="29"/>
        <v>#REF!</v>
      </c>
      <c r="AD156">
        <f t="shared" si="30"/>
        <v>5</v>
      </c>
    </row>
    <row r="157" spans="1:30" x14ac:dyDescent="0.25">
      <c r="A157" t="s">
        <v>207</v>
      </c>
      <c r="B157" s="1">
        <v>49125</v>
      </c>
      <c r="C157">
        <v>55</v>
      </c>
      <c r="D157" t="s">
        <v>108</v>
      </c>
      <c r="E157">
        <v>-5</v>
      </c>
      <c r="F157">
        <v>2937930.22</v>
      </c>
      <c r="G157">
        <v>745414</v>
      </c>
      <c r="H157">
        <v>2339413</v>
      </c>
      <c r="I157">
        <v>104578</v>
      </c>
      <c r="J157">
        <v>3.56</v>
      </c>
      <c r="K157">
        <v>22.4</v>
      </c>
      <c r="L157" t="s">
        <v>43</v>
      </c>
      <c r="M157" t="s">
        <v>43</v>
      </c>
      <c r="N157" t="s">
        <v>43</v>
      </c>
      <c r="O157">
        <v>25.4</v>
      </c>
      <c r="P157">
        <v>7.5</v>
      </c>
      <c r="Q157">
        <v>774569</v>
      </c>
      <c r="R157">
        <v>103342</v>
      </c>
      <c r="S157">
        <v>3.52</v>
      </c>
      <c r="U157">
        <f t="shared" si="26"/>
        <v>34400</v>
      </c>
      <c r="V157" t="str">
        <f t="shared" si="27"/>
        <v>0475</v>
      </c>
      <c r="W157" t="e">
        <f t="shared" si="31"/>
        <v>#REF!</v>
      </c>
      <c r="X157" t="e">
        <f t="shared" si="32"/>
        <v>#REF!</v>
      </c>
      <c r="Y157" t="e">
        <f t="shared" si="33"/>
        <v>#REF!</v>
      </c>
      <c r="Z157">
        <f t="shared" si="34"/>
        <v>0</v>
      </c>
      <c r="AB157" t="e">
        <f t="shared" si="28"/>
        <v>#REF!</v>
      </c>
      <c r="AC157" t="e">
        <f t="shared" si="29"/>
        <v>#REF!</v>
      </c>
      <c r="AD157">
        <f t="shared" si="30"/>
        <v>5</v>
      </c>
    </row>
    <row r="158" spans="1:30" x14ac:dyDescent="0.25">
      <c r="A158" t="s">
        <v>208</v>
      </c>
      <c r="B158" s="1">
        <v>49125</v>
      </c>
      <c r="C158">
        <v>55</v>
      </c>
      <c r="D158" t="s">
        <v>108</v>
      </c>
      <c r="E158">
        <v>-5</v>
      </c>
      <c r="F158">
        <v>2957520.12</v>
      </c>
      <c r="G158">
        <v>741931</v>
      </c>
      <c r="H158">
        <v>2363465</v>
      </c>
      <c r="I158">
        <v>105653</v>
      </c>
      <c r="J158">
        <v>3.57</v>
      </c>
      <c r="K158">
        <v>22.4</v>
      </c>
      <c r="L158" t="s">
        <v>43</v>
      </c>
      <c r="M158" t="s">
        <v>43</v>
      </c>
      <c r="N158" t="s">
        <v>43</v>
      </c>
      <c r="O158">
        <v>25.1</v>
      </c>
      <c r="P158">
        <v>7.5</v>
      </c>
      <c r="Q158">
        <v>779734</v>
      </c>
      <c r="R158">
        <v>104031</v>
      </c>
      <c r="S158">
        <v>3.52</v>
      </c>
      <c r="U158">
        <f t="shared" si="26"/>
        <v>34400</v>
      </c>
      <c r="V158" t="str">
        <f t="shared" si="27"/>
        <v>0476</v>
      </c>
      <c r="W158" t="e">
        <f t="shared" si="31"/>
        <v>#REF!</v>
      </c>
      <c r="X158" t="e">
        <f t="shared" si="32"/>
        <v>#REF!</v>
      </c>
      <c r="Y158" t="e">
        <f t="shared" si="33"/>
        <v>#REF!</v>
      </c>
      <c r="Z158">
        <f t="shared" si="34"/>
        <v>0</v>
      </c>
      <c r="AB158" t="e">
        <f t="shared" si="28"/>
        <v>#REF!</v>
      </c>
      <c r="AC158" t="e">
        <f t="shared" si="29"/>
        <v>#REF!</v>
      </c>
      <c r="AD158">
        <f t="shared" si="30"/>
        <v>5</v>
      </c>
    </row>
    <row r="159" spans="1:30" x14ac:dyDescent="0.25">
      <c r="A159" t="s">
        <v>209</v>
      </c>
      <c r="B159" s="1">
        <v>49125</v>
      </c>
      <c r="C159">
        <v>55</v>
      </c>
      <c r="D159" t="s">
        <v>108</v>
      </c>
      <c r="E159">
        <v>-5</v>
      </c>
      <c r="F159">
        <v>2954148.53</v>
      </c>
      <c r="G159">
        <v>741085</v>
      </c>
      <c r="H159">
        <v>2360771</v>
      </c>
      <c r="I159">
        <v>105533</v>
      </c>
      <c r="J159">
        <v>3.57</v>
      </c>
      <c r="K159">
        <v>22.4</v>
      </c>
      <c r="L159" t="s">
        <v>43</v>
      </c>
      <c r="M159" t="s">
        <v>43</v>
      </c>
      <c r="N159" t="s">
        <v>43</v>
      </c>
      <c r="O159">
        <v>25.1</v>
      </c>
      <c r="P159">
        <v>7.5</v>
      </c>
      <c r="Q159">
        <v>778845</v>
      </c>
      <c r="R159">
        <v>103912</v>
      </c>
      <c r="S159">
        <v>3.52</v>
      </c>
      <c r="U159">
        <f t="shared" si="26"/>
        <v>34400</v>
      </c>
      <c r="V159" t="str">
        <f t="shared" si="27"/>
        <v>0477</v>
      </c>
      <c r="W159" t="e">
        <f t="shared" si="31"/>
        <v>#REF!</v>
      </c>
      <c r="X159" t="e">
        <f t="shared" si="32"/>
        <v>#REF!</v>
      </c>
      <c r="Y159" t="e">
        <f t="shared" si="33"/>
        <v>#REF!</v>
      </c>
      <c r="Z159">
        <f t="shared" si="34"/>
        <v>0</v>
      </c>
      <c r="AB159" t="e">
        <f t="shared" si="28"/>
        <v>#REF!</v>
      </c>
      <c r="AC159" t="e">
        <f t="shared" si="29"/>
        <v>#REF!</v>
      </c>
      <c r="AD159">
        <f t="shared" si="30"/>
        <v>5</v>
      </c>
    </row>
    <row r="160" spans="1:30" x14ac:dyDescent="0.25">
      <c r="A160" t="s">
        <v>210</v>
      </c>
      <c r="B160" s="1">
        <v>48029</v>
      </c>
      <c r="C160">
        <v>55</v>
      </c>
      <c r="D160" t="s">
        <v>108</v>
      </c>
      <c r="E160">
        <v>-5</v>
      </c>
      <c r="F160">
        <v>2858147.66</v>
      </c>
      <c r="G160">
        <v>934297</v>
      </c>
      <c r="H160">
        <v>2066758</v>
      </c>
      <c r="I160">
        <v>106678</v>
      </c>
      <c r="J160">
        <v>3.73</v>
      </c>
      <c r="K160">
        <v>19.399999999999999</v>
      </c>
      <c r="L160" t="s">
        <v>43</v>
      </c>
      <c r="M160" t="s">
        <v>43</v>
      </c>
      <c r="N160" t="s">
        <v>43</v>
      </c>
      <c r="O160">
        <v>32.700000000000003</v>
      </c>
      <c r="P160">
        <v>10.3</v>
      </c>
      <c r="Q160">
        <v>1031660</v>
      </c>
      <c r="R160">
        <v>101711</v>
      </c>
      <c r="S160">
        <v>3.56</v>
      </c>
      <c r="U160">
        <f t="shared" si="26"/>
        <v>34400</v>
      </c>
      <c r="V160" t="str">
        <f t="shared" si="27"/>
        <v>5635</v>
      </c>
      <c r="W160" t="e">
        <f t="shared" si="31"/>
        <v>#REF!</v>
      </c>
      <c r="X160" t="e">
        <f t="shared" si="32"/>
        <v>#REF!</v>
      </c>
      <c r="Y160" t="e">
        <f t="shared" si="33"/>
        <v>#REF!</v>
      </c>
      <c r="Z160">
        <f t="shared" si="34"/>
        <v>0</v>
      </c>
      <c r="AB160" t="e">
        <f t="shared" si="28"/>
        <v>#REF!</v>
      </c>
      <c r="AC160" t="e">
        <f t="shared" si="29"/>
        <v>#REF!</v>
      </c>
      <c r="AD160">
        <f t="shared" si="30"/>
        <v>5</v>
      </c>
    </row>
    <row r="161" spans="1:30" x14ac:dyDescent="0.25">
      <c r="A161" t="s">
        <v>211</v>
      </c>
      <c r="B161" s="1">
        <v>47299</v>
      </c>
      <c r="C161">
        <v>55</v>
      </c>
      <c r="D161" t="s">
        <v>108</v>
      </c>
      <c r="E161">
        <v>-5</v>
      </c>
      <c r="F161">
        <v>3712619.52</v>
      </c>
      <c r="G161">
        <v>1492911</v>
      </c>
      <c r="H161">
        <v>2405339</v>
      </c>
      <c r="I161">
        <v>138397</v>
      </c>
      <c r="J161">
        <v>3.73</v>
      </c>
      <c r="K161">
        <v>17.399999999999999</v>
      </c>
      <c r="L161" t="s">
        <v>43</v>
      </c>
      <c r="M161" t="s">
        <v>43</v>
      </c>
      <c r="N161" t="s">
        <v>43</v>
      </c>
      <c r="O161">
        <v>40.200000000000003</v>
      </c>
      <c r="P161">
        <v>12.5</v>
      </c>
      <c r="Q161">
        <v>1630053</v>
      </c>
      <c r="R161">
        <v>130591</v>
      </c>
      <c r="S161">
        <v>3.52</v>
      </c>
      <c r="U161">
        <f t="shared" si="26"/>
        <v>34400</v>
      </c>
      <c r="V161" t="str">
        <f t="shared" si="27"/>
        <v>5636</v>
      </c>
      <c r="W161" t="e">
        <f t="shared" si="31"/>
        <v>#REF!</v>
      </c>
      <c r="X161" t="e">
        <f t="shared" si="32"/>
        <v>#REF!</v>
      </c>
      <c r="Y161" t="e">
        <f t="shared" si="33"/>
        <v>#REF!</v>
      </c>
      <c r="Z161">
        <f t="shared" si="34"/>
        <v>0</v>
      </c>
      <c r="AB161" t="e">
        <f t="shared" si="28"/>
        <v>#REF!</v>
      </c>
      <c r="AC161" t="e">
        <f t="shared" si="29"/>
        <v>#REF!</v>
      </c>
      <c r="AD161">
        <f t="shared" si="30"/>
        <v>5</v>
      </c>
    </row>
    <row r="162" spans="1:30" x14ac:dyDescent="0.25">
      <c r="A162" t="s">
        <v>212</v>
      </c>
      <c r="B162" s="1">
        <v>47299</v>
      </c>
      <c r="C162">
        <v>55</v>
      </c>
      <c r="D162" t="s">
        <v>108</v>
      </c>
      <c r="E162">
        <v>-5</v>
      </c>
      <c r="F162">
        <v>3722788.46</v>
      </c>
      <c r="G162">
        <v>1463283</v>
      </c>
      <c r="H162">
        <v>2445645</v>
      </c>
      <c r="I162">
        <v>140714</v>
      </c>
      <c r="J162">
        <v>3.78</v>
      </c>
      <c r="K162">
        <v>17.399999999999999</v>
      </c>
      <c r="L162" t="s">
        <v>43</v>
      </c>
      <c r="M162" t="s">
        <v>43</v>
      </c>
      <c r="N162" t="s">
        <v>43</v>
      </c>
      <c r="O162">
        <v>39.299999999999997</v>
      </c>
      <c r="P162">
        <v>12.5</v>
      </c>
      <c r="Q162">
        <v>1633207</v>
      </c>
      <c r="R162">
        <v>131021</v>
      </c>
      <c r="S162">
        <v>3.52</v>
      </c>
      <c r="U162">
        <f t="shared" si="26"/>
        <v>34400</v>
      </c>
      <c r="V162" t="str">
        <f t="shared" si="27"/>
        <v>5637</v>
      </c>
      <c r="W162" t="e">
        <f t="shared" si="31"/>
        <v>#REF!</v>
      </c>
      <c r="X162" t="e">
        <f t="shared" si="32"/>
        <v>#REF!</v>
      </c>
      <c r="Y162" t="e">
        <f t="shared" si="33"/>
        <v>#REF!</v>
      </c>
      <c r="Z162">
        <f t="shared" si="34"/>
        <v>0</v>
      </c>
      <c r="AB162" t="e">
        <f t="shared" si="28"/>
        <v>#REF!</v>
      </c>
      <c r="AC162" t="e">
        <f t="shared" si="29"/>
        <v>#REF!</v>
      </c>
      <c r="AD162">
        <f t="shared" si="30"/>
        <v>5</v>
      </c>
    </row>
    <row r="163" spans="1:30" x14ac:dyDescent="0.25">
      <c r="A163" t="s">
        <v>213</v>
      </c>
      <c r="B163" s="1">
        <v>45838</v>
      </c>
      <c r="C163">
        <v>55</v>
      </c>
      <c r="D163" t="s">
        <v>108</v>
      </c>
      <c r="E163">
        <v>-5</v>
      </c>
      <c r="F163">
        <v>4953960.72</v>
      </c>
      <c r="G163">
        <v>2809555</v>
      </c>
      <c r="H163">
        <v>2392104</v>
      </c>
      <c r="I163">
        <v>178782</v>
      </c>
      <c r="J163">
        <v>3.61</v>
      </c>
      <c r="K163">
        <v>13.4</v>
      </c>
      <c r="L163" t="s">
        <v>43</v>
      </c>
      <c r="M163" t="s">
        <v>43</v>
      </c>
      <c r="N163" t="s">
        <v>43</v>
      </c>
      <c r="O163">
        <v>56.7</v>
      </c>
      <c r="P163">
        <v>16.5</v>
      </c>
      <c r="Q163">
        <v>2871628</v>
      </c>
      <c r="R163">
        <v>174256</v>
      </c>
      <c r="S163">
        <v>3.52</v>
      </c>
      <c r="U163">
        <f t="shared" si="26"/>
        <v>34400</v>
      </c>
      <c r="V163" t="str">
        <f t="shared" si="27"/>
        <v>5638</v>
      </c>
      <c r="W163" t="e">
        <f t="shared" si="31"/>
        <v>#REF!</v>
      </c>
      <c r="X163" t="e">
        <f t="shared" si="32"/>
        <v>#REF!</v>
      </c>
      <c r="Y163" t="e">
        <f t="shared" si="33"/>
        <v>#REF!</v>
      </c>
      <c r="Z163">
        <f t="shared" si="34"/>
        <v>0</v>
      </c>
      <c r="AB163" t="e">
        <f t="shared" si="28"/>
        <v>#REF!</v>
      </c>
      <c r="AC163" t="e">
        <f t="shared" si="29"/>
        <v>#REF!</v>
      </c>
      <c r="AD163">
        <f t="shared" si="30"/>
        <v>5</v>
      </c>
    </row>
    <row r="164" spans="1:30" x14ac:dyDescent="0.25">
      <c r="A164" t="s">
        <v>214</v>
      </c>
      <c r="B164" s="1">
        <v>48029</v>
      </c>
      <c r="C164">
        <v>55</v>
      </c>
      <c r="D164" t="s">
        <v>108</v>
      </c>
      <c r="E164">
        <v>-5</v>
      </c>
      <c r="F164">
        <v>5452040.9699999997</v>
      </c>
      <c r="G164">
        <v>3081447</v>
      </c>
      <c r="H164">
        <v>2643196</v>
      </c>
      <c r="I164">
        <v>139175</v>
      </c>
      <c r="J164">
        <v>2.5499999999999998</v>
      </c>
      <c r="K164">
        <v>19</v>
      </c>
      <c r="L164" t="s">
        <v>43</v>
      </c>
      <c r="M164" t="s">
        <v>43</v>
      </c>
      <c r="N164" t="s">
        <v>43</v>
      </c>
      <c r="O164">
        <v>56.5</v>
      </c>
      <c r="P164">
        <v>17.5</v>
      </c>
      <c r="Q164">
        <v>2741877</v>
      </c>
      <c r="R164">
        <v>156943</v>
      </c>
      <c r="S164">
        <v>2.88</v>
      </c>
      <c r="U164">
        <f t="shared" si="26"/>
        <v>34400</v>
      </c>
      <c r="V164" t="str">
        <f t="shared" si="27"/>
        <v>5639</v>
      </c>
      <c r="W164" t="e">
        <f t="shared" si="31"/>
        <v>#REF!</v>
      </c>
      <c r="X164" t="e">
        <f t="shared" si="32"/>
        <v>#REF!</v>
      </c>
      <c r="Y164" t="e">
        <f t="shared" si="33"/>
        <v>#REF!</v>
      </c>
      <c r="Z164">
        <f t="shared" si="34"/>
        <v>0</v>
      </c>
      <c r="AB164" t="e">
        <f t="shared" si="28"/>
        <v>#REF!</v>
      </c>
      <c r="AC164" t="e">
        <f t="shared" si="29"/>
        <v>#REF!</v>
      </c>
      <c r="AD164">
        <f t="shared" si="30"/>
        <v>5</v>
      </c>
    </row>
    <row r="165" spans="1:30" x14ac:dyDescent="0.25">
      <c r="A165" t="s">
        <v>215</v>
      </c>
      <c r="B165" s="1">
        <v>48029</v>
      </c>
      <c r="C165">
        <v>55</v>
      </c>
      <c r="D165" t="s">
        <v>108</v>
      </c>
      <c r="E165">
        <v>-5</v>
      </c>
      <c r="F165">
        <v>4944422.71</v>
      </c>
      <c r="G165">
        <v>2624840</v>
      </c>
      <c r="H165">
        <v>2566804</v>
      </c>
      <c r="I165">
        <v>134599</v>
      </c>
      <c r="J165">
        <v>2.72</v>
      </c>
      <c r="K165">
        <v>19.100000000000001</v>
      </c>
      <c r="L165" t="s">
        <v>43</v>
      </c>
      <c r="M165" t="s">
        <v>43</v>
      </c>
      <c r="N165" t="s">
        <v>43</v>
      </c>
      <c r="O165">
        <v>53.1</v>
      </c>
      <c r="P165">
        <v>16.5</v>
      </c>
      <c r="Q165">
        <v>2407469</v>
      </c>
      <c r="R165">
        <v>145885</v>
      </c>
      <c r="S165">
        <v>2.95</v>
      </c>
      <c r="U165">
        <f t="shared" si="26"/>
        <v>34400</v>
      </c>
      <c r="V165" t="str">
        <f t="shared" si="27"/>
        <v>5640</v>
      </c>
      <c r="W165" t="e">
        <f t="shared" si="31"/>
        <v>#REF!</v>
      </c>
      <c r="X165" t="e">
        <f t="shared" si="32"/>
        <v>#REF!</v>
      </c>
      <c r="Y165" t="e">
        <f t="shared" si="33"/>
        <v>#REF!</v>
      </c>
      <c r="Z165">
        <f t="shared" si="34"/>
        <v>0</v>
      </c>
      <c r="AB165" t="e">
        <f t="shared" si="28"/>
        <v>#REF!</v>
      </c>
      <c r="AC165" t="e">
        <f t="shared" si="29"/>
        <v>#REF!</v>
      </c>
      <c r="AD165">
        <f t="shared" si="30"/>
        <v>5</v>
      </c>
    </row>
    <row r="166" spans="1:30" x14ac:dyDescent="0.25">
      <c r="A166" t="s">
        <v>216</v>
      </c>
      <c r="B166" s="1">
        <v>46203</v>
      </c>
      <c r="C166">
        <v>55</v>
      </c>
      <c r="D166" t="s">
        <v>108</v>
      </c>
      <c r="E166">
        <v>-5</v>
      </c>
      <c r="F166">
        <v>5187040.3</v>
      </c>
      <c r="G166">
        <v>2724699</v>
      </c>
      <c r="H166">
        <v>2721693</v>
      </c>
      <c r="I166">
        <v>189263</v>
      </c>
      <c r="J166">
        <v>3.65</v>
      </c>
      <c r="K166">
        <v>14.4</v>
      </c>
      <c r="L166" t="s">
        <v>43</v>
      </c>
      <c r="M166" t="s">
        <v>43</v>
      </c>
      <c r="N166" t="s">
        <v>43</v>
      </c>
      <c r="O166">
        <v>52.5</v>
      </c>
      <c r="P166">
        <v>15.5</v>
      </c>
      <c r="Q166">
        <v>2822283</v>
      </c>
      <c r="R166">
        <v>182592</v>
      </c>
      <c r="S166">
        <v>3.52</v>
      </c>
      <c r="U166">
        <f t="shared" si="26"/>
        <v>34400</v>
      </c>
      <c r="V166" t="str">
        <f t="shared" si="27"/>
        <v>5641</v>
      </c>
      <c r="W166" t="e">
        <f t="shared" si="31"/>
        <v>#REF!</v>
      </c>
      <c r="X166" t="e">
        <f t="shared" si="32"/>
        <v>#REF!</v>
      </c>
      <c r="Y166" t="e">
        <f t="shared" si="33"/>
        <v>#REF!</v>
      </c>
      <c r="Z166">
        <f t="shared" si="34"/>
        <v>0</v>
      </c>
      <c r="AB166" t="e">
        <f t="shared" si="28"/>
        <v>#REF!</v>
      </c>
      <c r="AC166" t="e">
        <f t="shared" si="29"/>
        <v>#REF!</v>
      </c>
      <c r="AD166">
        <f t="shared" si="30"/>
        <v>5</v>
      </c>
    </row>
    <row r="167" spans="1:30" x14ac:dyDescent="0.25">
      <c r="A167" t="s">
        <v>217</v>
      </c>
      <c r="B167" s="1">
        <v>44012</v>
      </c>
      <c r="C167">
        <v>55</v>
      </c>
      <c r="D167" t="s">
        <v>108</v>
      </c>
      <c r="E167">
        <v>-5</v>
      </c>
      <c r="F167">
        <v>4023002.37</v>
      </c>
      <c r="G167">
        <v>3504167</v>
      </c>
      <c r="H167">
        <v>719985</v>
      </c>
      <c r="I167">
        <v>92815</v>
      </c>
      <c r="J167">
        <v>2.31</v>
      </c>
      <c r="K167">
        <v>7.8</v>
      </c>
      <c r="L167" t="s">
        <v>43</v>
      </c>
      <c r="M167" t="s">
        <v>43</v>
      </c>
      <c r="N167" t="s">
        <v>43</v>
      </c>
      <c r="O167">
        <v>87.1</v>
      </c>
      <c r="P167">
        <v>38.700000000000003</v>
      </c>
      <c r="Q167">
        <v>3433070</v>
      </c>
      <c r="R167">
        <v>102106</v>
      </c>
      <c r="S167">
        <v>2.54</v>
      </c>
      <c r="U167">
        <f t="shared" si="26"/>
        <v>34400</v>
      </c>
      <c r="V167" t="str">
        <f t="shared" si="27"/>
        <v>5696</v>
      </c>
      <c r="W167" t="e">
        <f t="shared" si="31"/>
        <v>#REF!</v>
      </c>
      <c r="X167" t="e">
        <f t="shared" si="32"/>
        <v>#REF!</v>
      </c>
      <c r="Y167" t="e">
        <f t="shared" si="33"/>
        <v>#REF!</v>
      </c>
      <c r="Z167">
        <f t="shared" si="34"/>
        <v>0</v>
      </c>
      <c r="AB167" t="e">
        <f t="shared" si="28"/>
        <v>#REF!</v>
      </c>
      <c r="AC167" t="e">
        <f t="shared" si="29"/>
        <v>#REF!</v>
      </c>
      <c r="AD167">
        <f t="shared" si="30"/>
        <v>5</v>
      </c>
    </row>
    <row r="168" spans="1:30" x14ac:dyDescent="0.25">
      <c r="A168" t="s">
        <v>218</v>
      </c>
      <c r="B168" s="1">
        <v>48029</v>
      </c>
      <c r="C168">
        <v>55</v>
      </c>
      <c r="D168" t="s">
        <v>108</v>
      </c>
      <c r="E168">
        <v>-5</v>
      </c>
      <c r="F168">
        <v>5185636.1100000003</v>
      </c>
      <c r="G168">
        <v>1792632</v>
      </c>
      <c r="H168">
        <v>3652286</v>
      </c>
      <c r="I168">
        <v>188553</v>
      </c>
      <c r="J168">
        <v>3.64</v>
      </c>
      <c r="K168">
        <v>19.399999999999999</v>
      </c>
      <c r="L168" t="s">
        <v>43</v>
      </c>
      <c r="M168" t="s">
        <v>43</v>
      </c>
      <c r="N168" t="s">
        <v>43</v>
      </c>
      <c r="O168">
        <v>34.6</v>
      </c>
      <c r="P168">
        <v>10.5</v>
      </c>
      <c r="Q168">
        <v>1913734</v>
      </c>
      <c r="R168">
        <v>182417</v>
      </c>
      <c r="S168">
        <v>3.52</v>
      </c>
      <c r="U168">
        <f t="shared" si="26"/>
        <v>34400</v>
      </c>
      <c r="V168" t="str">
        <f t="shared" si="27"/>
        <v>5697</v>
      </c>
      <c r="W168" t="e">
        <f t="shared" si="31"/>
        <v>#REF!</v>
      </c>
      <c r="X168" t="e">
        <f t="shared" si="32"/>
        <v>#REF!</v>
      </c>
      <c r="Y168" t="e">
        <f t="shared" si="33"/>
        <v>#REF!</v>
      </c>
      <c r="Z168">
        <f t="shared" si="34"/>
        <v>0</v>
      </c>
      <c r="AB168" t="e">
        <f t="shared" si="28"/>
        <v>#REF!</v>
      </c>
      <c r="AC168" t="e">
        <f t="shared" si="29"/>
        <v>#REF!</v>
      </c>
      <c r="AD168">
        <f t="shared" si="30"/>
        <v>5</v>
      </c>
    </row>
    <row r="169" spans="1:30" x14ac:dyDescent="0.25">
      <c r="A169" t="s">
        <v>219</v>
      </c>
      <c r="B169" s="1">
        <v>48395</v>
      </c>
      <c r="C169">
        <v>45</v>
      </c>
      <c r="D169" t="s">
        <v>148</v>
      </c>
      <c r="E169">
        <v>-5</v>
      </c>
      <c r="F169">
        <v>1693975.04</v>
      </c>
      <c r="G169">
        <v>513697</v>
      </c>
      <c r="H169">
        <v>1264977</v>
      </c>
      <c r="I169">
        <v>64303</v>
      </c>
      <c r="J169">
        <v>3.8</v>
      </c>
      <c r="K169">
        <v>19.7</v>
      </c>
      <c r="L169" t="s">
        <v>43</v>
      </c>
      <c r="M169" t="s">
        <v>43</v>
      </c>
      <c r="N169" t="s">
        <v>43</v>
      </c>
      <c r="O169">
        <v>30.3</v>
      </c>
      <c r="P169">
        <v>9.4</v>
      </c>
      <c r="Q169">
        <v>563544</v>
      </c>
      <c r="R169">
        <v>61757</v>
      </c>
      <c r="S169">
        <v>3.65</v>
      </c>
      <c r="U169">
        <f t="shared" si="26"/>
        <v>34500</v>
      </c>
      <c r="V169" t="str">
        <f t="shared" si="27"/>
        <v>0470</v>
      </c>
      <c r="W169" t="e">
        <f t="shared" si="31"/>
        <v>#REF!</v>
      </c>
      <c r="X169" t="e">
        <f t="shared" si="32"/>
        <v>#REF!</v>
      </c>
      <c r="Y169" t="e">
        <f t="shared" si="33"/>
        <v>#REF!</v>
      </c>
      <c r="Z169">
        <f t="shared" si="34"/>
        <v>0</v>
      </c>
      <c r="AB169" t="e">
        <f t="shared" si="28"/>
        <v>#REF!</v>
      </c>
      <c r="AC169" t="e">
        <f t="shared" si="29"/>
        <v>#REF!</v>
      </c>
      <c r="AD169">
        <f t="shared" si="30"/>
        <v>5</v>
      </c>
    </row>
    <row r="170" spans="1:30" x14ac:dyDescent="0.25">
      <c r="A170" t="s">
        <v>220</v>
      </c>
      <c r="B170" s="1">
        <v>48395</v>
      </c>
      <c r="C170">
        <v>45</v>
      </c>
      <c r="D170" t="s">
        <v>148</v>
      </c>
      <c r="E170">
        <v>-5</v>
      </c>
      <c r="F170">
        <v>4324591.46</v>
      </c>
      <c r="G170">
        <v>1036892</v>
      </c>
      <c r="H170">
        <v>3503929</v>
      </c>
      <c r="I170">
        <v>178222</v>
      </c>
      <c r="J170">
        <v>4.12</v>
      </c>
      <c r="K170">
        <v>19.7</v>
      </c>
      <c r="L170" t="s">
        <v>43</v>
      </c>
      <c r="M170" t="s">
        <v>43</v>
      </c>
      <c r="N170" t="s">
        <v>43</v>
      </c>
      <c r="O170">
        <v>24</v>
      </c>
      <c r="P170">
        <v>9.5</v>
      </c>
      <c r="Q170">
        <v>1459727</v>
      </c>
      <c r="R170">
        <v>156686</v>
      </c>
      <c r="S170">
        <v>3.62</v>
      </c>
      <c r="U170">
        <f t="shared" si="26"/>
        <v>34500</v>
      </c>
      <c r="V170" t="str">
        <f t="shared" si="27"/>
        <v>0471</v>
      </c>
      <c r="W170" t="e">
        <f t="shared" si="31"/>
        <v>#REF!</v>
      </c>
      <c r="X170" t="e">
        <f t="shared" si="32"/>
        <v>#REF!</v>
      </c>
      <c r="Y170" t="e">
        <f t="shared" si="33"/>
        <v>#REF!</v>
      </c>
      <c r="Z170">
        <f t="shared" si="34"/>
        <v>0</v>
      </c>
      <c r="AB170" t="e">
        <f t="shared" si="28"/>
        <v>#REF!</v>
      </c>
      <c r="AC170" t="e">
        <f t="shared" si="29"/>
        <v>#REF!</v>
      </c>
      <c r="AD170">
        <f t="shared" si="30"/>
        <v>5</v>
      </c>
    </row>
    <row r="171" spans="1:30" x14ac:dyDescent="0.25">
      <c r="A171" t="s">
        <v>221</v>
      </c>
      <c r="B171" s="1">
        <v>49125</v>
      </c>
      <c r="C171">
        <v>45</v>
      </c>
      <c r="D171" t="s">
        <v>148</v>
      </c>
      <c r="E171">
        <v>-5</v>
      </c>
      <c r="F171">
        <v>3148439.35</v>
      </c>
      <c r="G171">
        <v>792088</v>
      </c>
      <c r="H171">
        <v>2513773</v>
      </c>
      <c r="I171">
        <v>116323</v>
      </c>
      <c r="J171">
        <v>3.69</v>
      </c>
      <c r="K171">
        <v>21.6</v>
      </c>
      <c r="L171" t="s">
        <v>43</v>
      </c>
      <c r="M171" t="s">
        <v>43</v>
      </c>
      <c r="N171" t="s">
        <v>43</v>
      </c>
      <c r="O171">
        <v>25.2</v>
      </c>
      <c r="P171">
        <v>7.5</v>
      </c>
      <c r="Q171">
        <v>840359</v>
      </c>
      <c r="R171">
        <v>114067</v>
      </c>
      <c r="S171">
        <v>3.62</v>
      </c>
      <c r="U171">
        <f t="shared" si="26"/>
        <v>34500</v>
      </c>
      <c r="V171" t="str">
        <f t="shared" si="27"/>
        <v>0474</v>
      </c>
      <c r="W171" t="e">
        <f t="shared" si="31"/>
        <v>#REF!</v>
      </c>
      <c r="X171" t="e">
        <f t="shared" si="32"/>
        <v>#REF!</v>
      </c>
      <c r="Y171" t="e">
        <f t="shared" si="33"/>
        <v>#REF!</v>
      </c>
      <c r="Z171">
        <f t="shared" si="34"/>
        <v>0</v>
      </c>
      <c r="AB171" t="e">
        <f t="shared" si="28"/>
        <v>#REF!</v>
      </c>
      <c r="AC171" t="e">
        <f t="shared" si="29"/>
        <v>#REF!</v>
      </c>
      <c r="AD171">
        <f t="shared" si="30"/>
        <v>5</v>
      </c>
    </row>
    <row r="172" spans="1:30" x14ac:dyDescent="0.25">
      <c r="A172" t="s">
        <v>222</v>
      </c>
      <c r="B172" s="1">
        <v>49125</v>
      </c>
      <c r="C172">
        <v>45</v>
      </c>
      <c r="D172" t="s">
        <v>148</v>
      </c>
      <c r="E172">
        <v>-5</v>
      </c>
      <c r="F172">
        <v>3139331.68</v>
      </c>
      <c r="G172">
        <v>789796</v>
      </c>
      <c r="H172">
        <v>2506502</v>
      </c>
      <c r="I172">
        <v>115986</v>
      </c>
      <c r="J172">
        <v>3.69</v>
      </c>
      <c r="K172">
        <v>21.6</v>
      </c>
      <c r="L172" t="s">
        <v>43</v>
      </c>
      <c r="M172" t="s">
        <v>43</v>
      </c>
      <c r="N172" t="s">
        <v>43</v>
      </c>
      <c r="O172">
        <v>25.2</v>
      </c>
      <c r="P172">
        <v>7.5</v>
      </c>
      <c r="Q172">
        <v>837927</v>
      </c>
      <c r="R172">
        <v>113737</v>
      </c>
      <c r="S172">
        <v>3.62</v>
      </c>
      <c r="U172">
        <f t="shared" si="26"/>
        <v>34500</v>
      </c>
      <c r="V172" t="str">
        <f t="shared" si="27"/>
        <v>0475</v>
      </c>
      <c r="W172" t="e">
        <f t="shared" si="31"/>
        <v>#REF!</v>
      </c>
      <c r="X172" t="e">
        <f t="shared" si="32"/>
        <v>#REF!</v>
      </c>
      <c r="Y172" t="e">
        <f t="shared" si="33"/>
        <v>#REF!</v>
      </c>
      <c r="Z172">
        <f t="shared" si="34"/>
        <v>0</v>
      </c>
      <c r="AB172" t="e">
        <f t="shared" si="28"/>
        <v>#REF!</v>
      </c>
      <c r="AC172" t="e">
        <f t="shared" si="29"/>
        <v>#REF!</v>
      </c>
      <c r="AD172">
        <f t="shared" si="30"/>
        <v>5</v>
      </c>
    </row>
    <row r="173" spans="1:30" x14ac:dyDescent="0.25">
      <c r="A173" t="s">
        <v>223</v>
      </c>
      <c r="B173" s="1">
        <v>49125</v>
      </c>
      <c r="C173">
        <v>45</v>
      </c>
      <c r="D173" t="s">
        <v>148</v>
      </c>
      <c r="E173">
        <v>-5</v>
      </c>
      <c r="F173">
        <v>3234031.47</v>
      </c>
      <c r="G173">
        <v>804392</v>
      </c>
      <c r="H173">
        <v>2591341</v>
      </c>
      <c r="I173">
        <v>119912</v>
      </c>
      <c r="J173">
        <v>3.71</v>
      </c>
      <c r="K173">
        <v>21.6</v>
      </c>
      <c r="L173" t="s">
        <v>43</v>
      </c>
      <c r="M173" t="s">
        <v>43</v>
      </c>
      <c r="N173" t="s">
        <v>43</v>
      </c>
      <c r="O173">
        <v>24.9</v>
      </c>
      <c r="P173">
        <v>7.5</v>
      </c>
      <c r="Q173">
        <v>863214</v>
      </c>
      <c r="R173">
        <v>117168</v>
      </c>
      <c r="S173">
        <v>3.62</v>
      </c>
      <c r="U173">
        <f t="shared" si="26"/>
        <v>34500</v>
      </c>
      <c r="V173" t="str">
        <f t="shared" si="27"/>
        <v>0476</v>
      </c>
      <c r="W173" t="e">
        <f t="shared" si="31"/>
        <v>#REF!</v>
      </c>
      <c r="X173" t="e">
        <f t="shared" si="32"/>
        <v>#REF!</v>
      </c>
      <c r="Y173" t="e">
        <f t="shared" si="33"/>
        <v>#REF!</v>
      </c>
      <c r="Z173">
        <f t="shared" si="34"/>
        <v>0</v>
      </c>
      <c r="AB173" t="e">
        <f t="shared" si="28"/>
        <v>#REF!</v>
      </c>
      <c r="AC173" t="e">
        <f t="shared" si="29"/>
        <v>#REF!</v>
      </c>
      <c r="AD173">
        <f t="shared" si="30"/>
        <v>5</v>
      </c>
    </row>
    <row r="174" spans="1:30" x14ac:dyDescent="0.25">
      <c r="A174" t="s">
        <v>224</v>
      </c>
      <c r="B174" s="1">
        <v>49125</v>
      </c>
      <c r="C174">
        <v>45</v>
      </c>
      <c r="D174" t="s">
        <v>148</v>
      </c>
      <c r="E174">
        <v>-5</v>
      </c>
      <c r="F174">
        <v>7196618.3399999999</v>
      </c>
      <c r="G174">
        <v>1451369</v>
      </c>
      <c r="H174">
        <v>6105080</v>
      </c>
      <c r="I174">
        <v>282456</v>
      </c>
      <c r="J174">
        <v>3.92</v>
      </c>
      <c r="K174">
        <v>21.6</v>
      </c>
      <c r="L174" t="s">
        <v>43</v>
      </c>
      <c r="M174" t="s">
        <v>43</v>
      </c>
      <c r="N174" t="s">
        <v>43</v>
      </c>
      <c r="O174">
        <v>20.2</v>
      </c>
      <c r="P174">
        <v>7.4</v>
      </c>
      <c r="Q174">
        <v>1909131</v>
      </c>
      <c r="R174">
        <v>261221</v>
      </c>
      <c r="S174">
        <v>3.63</v>
      </c>
      <c r="U174">
        <f t="shared" si="26"/>
        <v>34500</v>
      </c>
      <c r="V174" t="str">
        <f t="shared" si="27"/>
        <v>0477</v>
      </c>
      <c r="W174" t="e">
        <f t="shared" ref="W174:W197" si="35">+VLOOKUP(V174,GroupLookups,6,0)</f>
        <v>#REF!</v>
      </c>
      <c r="X174" t="e">
        <f t="shared" ref="X174:X197" si="36">+VLOOKUP(V174,GroupLookups,4,0)</f>
        <v>#REF!</v>
      </c>
      <c r="Y174" t="e">
        <f t="shared" ref="Y174:Y197" si="37">+VLOOKUP(V174,GroupLookups,5,0)</f>
        <v>#REF!</v>
      </c>
      <c r="Z174">
        <f t="shared" ref="Z174:Z197" si="38">+IFERROR(ROUND(VLOOKUP(U174&amp;W174,WeightedNetSalvage,24,0),0),0)</f>
        <v>0</v>
      </c>
      <c r="AB174" t="e">
        <f t="shared" si="28"/>
        <v>#REF!</v>
      </c>
      <c r="AC174" t="e">
        <f t="shared" si="29"/>
        <v>#REF!</v>
      </c>
      <c r="AD174">
        <f t="shared" si="30"/>
        <v>5</v>
      </c>
    </row>
    <row r="175" spans="1:30" x14ac:dyDescent="0.25">
      <c r="A175" t="s">
        <v>225</v>
      </c>
      <c r="B175" s="1">
        <v>48029</v>
      </c>
      <c r="C175">
        <v>45</v>
      </c>
      <c r="D175" t="s">
        <v>148</v>
      </c>
      <c r="E175">
        <v>-5</v>
      </c>
      <c r="F175">
        <v>2277020.4900000002</v>
      </c>
      <c r="G175">
        <v>662990</v>
      </c>
      <c r="H175">
        <v>1727882</v>
      </c>
      <c r="I175">
        <v>92383</v>
      </c>
      <c r="J175">
        <v>4.0599999999999996</v>
      </c>
      <c r="K175">
        <v>18.7</v>
      </c>
      <c r="L175" t="s">
        <v>43</v>
      </c>
      <c r="M175" t="s">
        <v>43</v>
      </c>
      <c r="N175" t="s">
        <v>43</v>
      </c>
      <c r="O175">
        <v>29.1</v>
      </c>
      <c r="P175">
        <v>10.5</v>
      </c>
      <c r="Q175">
        <v>844521</v>
      </c>
      <c r="R175">
        <v>82660</v>
      </c>
      <c r="S175">
        <v>3.63</v>
      </c>
      <c r="U175">
        <f t="shared" si="26"/>
        <v>34500</v>
      </c>
      <c r="V175" t="str">
        <f t="shared" si="27"/>
        <v>5635</v>
      </c>
      <c r="W175" t="e">
        <f t="shared" si="35"/>
        <v>#REF!</v>
      </c>
      <c r="X175" t="e">
        <f t="shared" si="36"/>
        <v>#REF!</v>
      </c>
      <c r="Y175" t="e">
        <f t="shared" si="37"/>
        <v>#REF!</v>
      </c>
      <c r="Z175">
        <f t="shared" si="38"/>
        <v>0</v>
      </c>
      <c r="AB175" t="e">
        <f t="shared" si="28"/>
        <v>#REF!</v>
      </c>
      <c r="AC175" t="e">
        <f t="shared" si="29"/>
        <v>#REF!</v>
      </c>
      <c r="AD175">
        <f t="shared" si="30"/>
        <v>5</v>
      </c>
    </row>
    <row r="176" spans="1:30" x14ac:dyDescent="0.25">
      <c r="A176" t="s">
        <v>226</v>
      </c>
      <c r="B176" s="1">
        <v>47299</v>
      </c>
      <c r="C176">
        <v>45</v>
      </c>
      <c r="D176" t="s">
        <v>148</v>
      </c>
      <c r="E176">
        <v>-5</v>
      </c>
      <c r="F176">
        <v>1975216.41</v>
      </c>
      <c r="G176">
        <v>691980</v>
      </c>
      <c r="H176">
        <v>1381997</v>
      </c>
      <c r="I176">
        <v>82329</v>
      </c>
      <c r="J176">
        <v>4.17</v>
      </c>
      <c r="K176">
        <v>16.8</v>
      </c>
      <c r="L176" t="s">
        <v>43</v>
      </c>
      <c r="M176" t="s">
        <v>43</v>
      </c>
      <c r="N176" t="s">
        <v>43</v>
      </c>
      <c r="O176">
        <v>35</v>
      </c>
      <c r="P176">
        <v>12.2</v>
      </c>
      <c r="Q176">
        <v>857692</v>
      </c>
      <c r="R176">
        <v>72434</v>
      </c>
      <c r="S176">
        <v>3.67</v>
      </c>
      <c r="U176">
        <f t="shared" si="26"/>
        <v>34500</v>
      </c>
      <c r="V176" t="str">
        <f t="shared" si="27"/>
        <v>5636</v>
      </c>
      <c r="W176" t="e">
        <f t="shared" si="35"/>
        <v>#REF!</v>
      </c>
      <c r="X176" t="e">
        <f t="shared" si="36"/>
        <v>#REF!</v>
      </c>
      <c r="Y176" t="e">
        <f t="shared" si="37"/>
        <v>#REF!</v>
      </c>
      <c r="Z176">
        <f t="shared" si="38"/>
        <v>0</v>
      </c>
      <c r="AB176" t="e">
        <f t="shared" si="28"/>
        <v>#REF!</v>
      </c>
      <c r="AC176" t="e">
        <f t="shared" si="29"/>
        <v>#REF!</v>
      </c>
      <c r="AD176">
        <f t="shared" si="30"/>
        <v>5</v>
      </c>
    </row>
    <row r="177" spans="1:30" x14ac:dyDescent="0.25">
      <c r="A177" t="s">
        <v>227</v>
      </c>
      <c r="B177" s="1">
        <v>47299</v>
      </c>
      <c r="C177">
        <v>45</v>
      </c>
      <c r="D177" t="s">
        <v>148</v>
      </c>
      <c r="E177">
        <v>-5</v>
      </c>
      <c r="F177">
        <v>1935781.98</v>
      </c>
      <c r="G177">
        <v>675547</v>
      </c>
      <c r="H177">
        <v>1357024</v>
      </c>
      <c r="I177">
        <v>80891</v>
      </c>
      <c r="J177">
        <v>4.18</v>
      </c>
      <c r="K177">
        <v>16.8</v>
      </c>
      <c r="L177" t="s">
        <v>43</v>
      </c>
      <c r="M177" t="s">
        <v>43</v>
      </c>
      <c r="N177" t="s">
        <v>43</v>
      </c>
      <c r="O177">
        <v>34.9</v>
      </c>
      <c r="P177">
        <v>12.4</v>
      </c>
      <c r="Q177">
        <v>850768</v>
      </c>
      <c r="R177">
        <v>70431</v>
      </c>
      <c r="S177">
        <v>3.64</v>
      </c>
      <c r="U177">
        <f t="shared" si="26"/>
        <v>34500</v>
      </c>
      <c r="V177" t="str">
        <f t="shared" si="27"/>
        <v>5637</v>
      </c>
      <c r="W177" t="e">
        <f t="shared" si="35"/>
        <v>#REF!</v>
      </c>
      <c r="X177" t="e">
        <f t="shared" si="36"/>
        <v>#REF!</v>
      </c>
      <c r="Y177" t="e">
        <f t="shared" si="37"/>
        <v>#REF!</v>
      </c>
      <c r="Z177">
        <f t="shared" si="38"/>
        <v>0</v>
      </c>
      <c r="AB177" t="e">
        <f t="shared" si="28"/>
        <v>#REF!</v>
      </c>
      <c r="AC177" t="e">
        <f t="shared" si="29"/>
        <v>#REF!</v>
      </c>
      <c r="AD177">
        <f t="shared" si="30"/>
        <v>5</v>
      </c>
    </row>
    <row r="178" spans="1:30" x14ac:dyDescent="0.25">
      <c r="A178" t="s">
        <v>228</v>
      </c>
      <c r="B178" s="1">
        <v>45838</v>
      </c>
      <c r="C178">
        <v>45</v>
      </c>
      <c r="D178" t="s">
        <v>148</v>
      </c>
      <c r="E178">
        <v>-5</v>
      </c>
      <c r="F178">
        <v>2720729.67</v>
      </c>
      <c r="G178">
        <v>1361195</v>
      </c>
      <c r="H178">
        <v>1495571</v>
      </c>
      <c r="I178">
        <v>115931</v>
      </c>
      <c r="J178">
        <v>4.26</v>
      </c>
      <c r="K178">
        <v>12.9</v>
      </c>
      <c r="L178" t="s">
        <v>43</v>
      </c>
      <c r="M178" t="s">
        <v>43</v>
      </c>
      <c r="N178" t="s">
        <v>43</v>
      </c>
      <c r="O178">
        <v>50</v>
      </c>
      <c r="P178">
        <v>17.100000000000001</v>
      </c>
      <c r="Q178">
        <v>1605517</v>
      </c>
      <c r="R178">
        <v>97038</v>
      </c>
      <c r="S178">
        <v>3.57</v>
      </c>
      <c r="U178">
        <f t="shared" si="26"/>
        <v>34500</v>
      </c>
      <c r="V178" t="str">
        <f t="shared" si="27"/>
        <v>5638</v>
      </c>
      <c r="W178" t="e">
        <f t="shared" si="35"/>
        <v>#REF!</v>
      </c>
      <c r="X178" t="e">
        <f t="shared" si="36"/>
        <v>#REF!</v>
      </c>
      <c r="Y178" t="e">
        <f t="shared" si="37"/>
        <v>#REF!</v>
      </c>
      <c r="Z178">
        <f t="shared" si="38"/>
        <v>0</v>
      </c>
      <c r="AB178" t="e">
        <f t="shared" si="28"/>
        <v>#REF!</v>
      </c>
      <c r="AC178" t="e">
        <f t="shared" si="29"/>
        <v>#REF!</v>
      </c>
      <c r="AD178">
        <f t="shared" si="30"/>
        <v>5</v>
      </c>
    </row>
    <row r="179" spans="1:30" x14ac:dyDescent="0.25">
      <c r="A179" t="s">
        <v>229</v>
      </c>
      <c r="B179" s="1">
        <v>48029</v>
      </c>
      <c r="C179">
        <v>45</v>
      </c>
      <c r="D179" t="s">
        <v>148</v>
      </c>
      <c r="E179">
        <v>-5</v>
      </c>
      <c r="F179">
        <v>4205847.29</v>
      </c>
      <c r="G179">
        <v>1987226</v>
      </c>
      <c r="H179">
        <v>2428914</v>
      </c>
      <c r="I179">
        <v>133961</v>
      </c>
      <c r="J179">
        <v>3.19</v>
      </c>
      <c r="K179">
        <v>18.100000000000001</v>
      </c>
      <c r="L179" t="s">
        <v>43</v>
      </c>
      <c r="M179" t="s">
        <v>43</v>
      </c>
      <c r="N179" t="s">
        <v>43</v>
      </c>
      <c r="O179">
        <v>47.2</v>
      </c>
      <c r="P179">
        <v>15.9</v>
      </c>
      <c r="Q179">
        <v>1981582</v>
      </c>
      <c r="R179">
        <v>134227</v>
      </c>
      <c r="S179">
        <v>3.19</v>
      </c>
      <c r="U179">
        <f t="shared" si="26"/>
        <v>34500</v>
      </c>
      <c r="V179" t="str">
        <f t="shared" si="27"/>
        <v>5639</v>
      </c>
      <c r="W179" t="e">
        <f t="shared" si="35"/>
        <v>#REF!</v>
      </c>
      <c r="X179" t="e">
        <f t="shared" si="36"/>
        <v>#REF!</v>
      </c>
      <c r="Y179" t="e">
        <f t="shared" si="37"/>
        <v>#REF!</v>
      </c>
      <c r="Z179">
        <f t="shared" si="38"/>
        <v>0</v>
      </c>
      <c r="AB179" t="e">
        <f t="shared" si="28"/>
        <v>#REF!</v>
      </c>
      <c r="AC179" t="e">
        <f t="shared" si="29"/>
        <v>#REF!</v>
      </c>
      <c r="AD179">
        <f t="shared" si="30"/>
        <v>5</v>
      </c>
    </row>
    <row r="180" spans="1:30" x14ac:dyDescent="0.25">
      <c r="A180" t="s">
        <v>230</v>
      </c>
      <c r="B180" s="1">
        <v>48029</v>
      </c>
      <c r="C180">
        <v>45</v>
      </c>
      <c r="D180" t="s">
        <v>148</v>
      </c>
      <c r="E180">
        <v>-5</v>
      </c>
      <c r="F180">
        <v>2744492.7</v>
      </c>
      <c r="G180">
        <v>1316949</v>
      </c>
      <c r="H180">
        <v>1564768</v>
      </c>
      <c r="I180">
        <v>86963</v>
      </c>
      <c r="J180">
        <v>3.17</v>
      </c>
      <c r="K180">
        <v>18</v>
      </c>
      <c r="L180" t="s">
        <v>43</v>
      </c>
      <c r="M180" t="s">
        <v>43</v>
      </c>
      <c r="N180" t="s">
        <v>43</v>
      </c>
      <c r="O180">
        <v>48</v>
      </c>
      <c r="P180">
        <v>17</v>
      </c>
      <c r="Q180">
        <v>1368866</v>
      </c>
      <c r="R180">
        <v>84043</v>
      </c>
      <c r="S180">
        <v>3.06</v>
      </c>
      <c r="U180">
        <f t="shared" si="26"/>
        <v>34500</v>
      </c>
      <c r="V180" t="str">
        <f t="shared" si="27"/>
        <v>5640</v>
      </c>
      <c r="W180" t="e">
        <f t="shared" si="35"/>
        <v>#REF!</v>
      </c>
      <c r="X180" t="e">
        <f t="shared" si="36"/>
        <v>#REF!</v>
      </c>
      <c r="Y180" t="e">
        <f t="shared" si="37"/>
        <v>#REF!</v>
      </c>
      <c r="Z180">
        <f t="shared" si="38"/>
        <v>0</v>
      </c>
      <c r="AB180" t="e">
        <f t="shared" si="28"/>
        <v>#REF!</v>
      </c>
      <c r="AC180" t="e">
        <f t="shared" si="29"/>
        <v>#REF!</v>
      </c>
      <c r="AD180">
        <f t="shared" si="30"/>
        <v>5</v>
      </c>
    </row>
    <row r="181" spans="1:30" x14ac:dyDescent="0.25">
      <c r="A181" t="s">
        <v>231</v>
      </c>
      <c r="B181" s="1">
        <v>46203</v>
      </c>
      <c r="C181">
        <v>45</v>
      </c>
      <c r="D181" t="s">
        <v>148</v>
      </c>
      <c r="E181">
        <v>-5</v>
      </c>
      <c r="F181">
        <v>1863053.15</v>
      </c>
      <c r="G181">
        <v>778412</v>
      </c>
      <c r="H181">
        <v>1177794</v>
      </c>
      <c r="I181">
        <v>84727</v>
      </c>
      <c r="J181">
        <v>4.55</v>
      </c>
      <c r="K181">
        <v>13.9</v>
      </c>
      <c r="L181" t="s">
        <v>43</v>
      </c>
      <c r="M181" t="s">
        <v>43</v>
      </c>
      <c r="N181" t="s">
        <v>43</v>
      </c>
      <c r="O181">
        <v>41.8</v>
      </c>
      <c r="P181">
        <v>15.5</v>
      </c>
      <c r="Q181">
        <v>1017307</v>
      </c>
      <c r="R181">
        <v>67530</v>
      </c>
      <c r="S181">
        <v>3.62</v>
      </c>
      <c r="U181">
        <f t="shared" si="26"/>
        <v>34500</v>
      </c>
      <c r="V181" t="str">
        <f t="shared" si="27"/>
        <v>5641</v>
      </c>
      <c r="W181" t="e">
        <f t="shared" si="35"/>
        <v>#REF!</v>
      </c>
      <c r="X181" t="e">
        <f t="shared" si="36"/>
        <v>#REF!</v>
      </c>
      <c r="Y181" t="e">
        <f t="shared" si="37"/>
        <v>#REF!</v>
      </c>
      <c r="Z181">
        <f t="shared" si="38"/>
        <v>0</v>
      </c>
      <c r="AB181" t="e">
        <f t="shared" si="28"/>
        <v>#REF!</v>
      </c>
      <c r="AC181" t="e">
        <f t="shared" si="29"/>
        <v>#REF!</v>
      </c>
      <c r="AD181">
        <f t="shared" si="30"/>
        <v>5</v>
      </c>
    </row>
    <row r="182" spans="1:30" x14ac:dyDescent="0.25">
      <c r="A182" t="s">
        <v>232</v>
      </c>
      <c r="B182" s="1">
        <v>44012</v>
      </c>
      <c r="C182">
        <v>45</v>
      </c>
      <c r="D182" t="s">
        <v>148</v>
      </c>
      <c r="E182">
        <v>-5</v>
      </c>
      <c r="F182">
        <v>1451957.03</v>
      </c>
      <c r="G182">
        <v>563545</v>
      </c>
      <c r="H182">
        <v>961010</v>
      </c>
      <c r="I182">
        <v>116933</v>
      </c>
      <c r="J182">
        <v>8.0500000000000007</v>
      </c>
      <c r="K182">
        <v>8.1999999999999993</v>
      </c>
      <c r="L182" t="s">
        <v>43</v>
      </c>
      <c r="M182" t="s">
        <v>43</v>
      </c>
      <c r="N182" t="s">
        <v>43</v>
      </c>
      <c r="O182">
        <v>38.799999999999997</v>
      </c>
      <c r="P182">
        <v>17.600000000000001</v>
      </c>
      <c r="Q182">
        <v>587645</v>
      </c>
      <c r="R182">
        <v>113481</v>
      </c>
      <c r="S182">
        <v>7.82</v>
      </c>
      <c r="U182">
        <f t="shared" si="26"/>
        <v>34500</v>
      </c>
      <c r="V182" t="str">
        <f t="shared" si="27"/>
        <v>5696</v>
      </c>
      <c r="W182" t="e">
        <f t="shared" si="35"/>
        <v>#REF!</v>
      </c>
      <c r="X182" t="e">
        <f t="shared" si="36"/>
        <v>#REF!</v>
      </c>
      <c r="Y182" t="e">
        <f t="shared" si="37"/>
        <v>#REF!</v>
      </c>
      <c r="Z182">
        <f t="shared" si="38"/>
        <v>0</v>
      </c>
      <c r="AB182" t="e">
        <f t="shared" si="28"/>
        <v>#REF!</v>
      </c>
      <c r="AC182" t="e">
        <f t="shared" si="29"/>
        <v>#REF!</v>
      </c>
      <c r="AD182">
        <f t="shared" si="30"/>
        <v>5</v>
      </c>
    </row>
    <row r="183" spans="1:30" x14ac:dyDescent="0.25">
      <c r="A183" t="s">
        <v>233</v>
      </c>
      <c r="B183" s="1">
        <v>48029</v>
      </c>
      <c r="C183">
        <v>45</v>
      </c>
      <c r="D183" t="s">
        <v>148</v>
      </c>
      <c r="E183">
        <v>-5</v>
      </c>
      <c r="F183">
        <v>2456320.0099999998</v>
      </c>
      <c r="G183">
        <v>844832</v>
      </c>
      <c r="H183">
        <v>1734304</v>
      </c>
      <c r="I183">
        <v>92743</v>
      </c>
      <c r="J183">
        <v>3.78</v>
      </c>
      <c r="K183">
        <v>18.7</v>
      </c>
      <c r="L183" t="s">
        <v>43</v>
      </c>
      <c r="M183" t="s">
        <v>43</v>
      </c>
      <c r="N183" t="s">
        <v>43</v>
      </c>
      <c r="O183">
        <v>34.4</v>
      </c>
      <c r="P183">
        <v>10.5</v>
      </c>
      <c r="Q183">
        <v>914771</v>
      </c>
      <c r="R183">
        <v>88986</v>
      </c>
      <c r="S183">
        <v>3.62</v>
      </c>
      <c r="U183">
        <f t="shared" si="26"/>
        <v>34500</v>
      </c>
      <c r="V183" t="str">
        <f t="shared" si="27"/>
        <v>5697</v>
      </c>
      <c r="W183" t="e">
        <f t="shared" si="35"/>
        <v>#REF!</v>
      </c>
      <c r="X183" t="e">
        <f t="shared" si="36"/>
        <v>#REF!</v>
      </c>
      <c r="Y183" t="e">
        <f t="shared" si="37"/>
        <v>#REF!</v>
      </c>
      <c r="Z183">
        <f t="shared" si="38"/>
        <v>0</v>
      </c>
      <c r="AB183" t="e">
        <f t="shared" si="28"/>
        <v>#REF!</v>
      </c>
      <c r="AC183" t="e">
        <f t="shared" si="29"/>
        <v>#REF!</v>
      </c>
      <c r="AD183">
        <f t="shared" si="30"/>
        <v>5</v>
      </c>
    </row>
    <row r="184" spans="1:30" x14ac:dyDescent="0.25">
      <c r="A184" t="s">
        <v>234</v>
      </c>
      <c r="B184" s="1">
        <v>48395</v>
      </c>
      <c r="C184">
        <v>35</v>
      </c>
      <c r="D184" t="s">
        <v>74</v>
      </c>
      <c r="E184">
        <v>-5</v>
      </c>
      <c r="F184">
        <v>28963.63</v>
      </c>
      <c r="G184">
        <v>8377</v>
      </c>
      <c r="H184">
        <v>22035</v>
      </c>
      <c r="I184">
        <v>1171</v>
      </c>
      <c r="J184">
        <v>4.04</v>
      </c>
      <c r="K184">
        <v>18.8</v>
      </c>
      <c r="L184" t="s">
        <v>43</v>
      </c>
      <c r="M184" t="s">
        <v>43</v>
      </c>
      <c r="N184" t="s">
        <v>43</v>
      </c>
      <c r="O184">
        <v>28.9</v>
      </c>
      <c r="P184">
        <v>5</v>
      </c>
      <c r="Q184">
        <v>6035</v>
      </c>
      <c r="R184">
        <v>1294</v>
      </c>
      <c r="S184">
        <v>4.47</v>
      </c>
      <c r="U184">
        <f t="shared" si="26"/>
        <v>34600</v>
      </c>
      <c r="V184" t="str">
        <f t="shared" si="27"/>
        <v>0470</v>
      </c>
      <c r="W184" t="e">
        <f t="shared" si="35"/>
        <v>#REF!</v>
      </c>
      <c r="X184" t="e">
        <f t="shared" si="36"/>
        <v>#REF!</v>
      </c>
      <c r="Y184" t="e">
        <f t="shared" si="37"/>
        <v>#REF!</v>
      </c>
      <c r="Z184">
        <f t="shared" si="38"/>
        <v>0</v>
      </c>
      <c r="AB184" t="e">
        <f t="shared" si="28"/>
        <v>#REF!</v>
      </c>
      <c r="AC184" t="e">
        <f t="shared" si="29"/>
        <v>#REF!</v>
      </c>
      <c r="AD184">
        <f t="shared" si="30"/>
        <v>5</v>
      </c>
    </row>
    <row r="185" spans="1:30" x14ac:dyDescent="0.25">
      <c r="A185" t="s">
        <v>235</v>
      </c>
      <c r="B185" s="1">
        <v>49125</v>
      </c>
      <c r="C185">
        <v>35</v>
      </c>
      <c r="D185" t="s">
        <v>74</v>
      </c>
      <c r="E185">
        <v>-5</v>
      </c>
      <c r="F185">
        <v>8888.93</v>
      </c>
      <c r="G185">
        <v>2318</v>
      </c>
      <c r="H185">
        <v>7015</v>
      </c>
      <c r="I185">
        <v>353</v>
      </c>
      <c r="J185">
        <v>3.97</v>
      </c>
      <c r="K185">
        <v>19.899999999999999</v>
      </c>
      <c r="L185" t="s">
        <v>43</v>
      </c>
      <c r="M185" t="s">
        <v>43</v>
      </c>
      <c r="N185" t="s">
        <v>43</v>
      </c>
      <c r="O185">
        <v>26.1</v>
      </c>
      <c r="P185">
        <v>7.5</v>
      </c>
      <c r="Q185">
        <v>2386</v>
      </c>
      <c r="R185">
        <v>349</v>
      </c>
      <c r="S185">
        <v>3.93</v>
      </c>
      <c r="U185">
        <f t="shared" si="26"/>
        <v>34600</v>
      </c>
      <c r="V185" t="str">
        <f t="shared" si="27"/>
        <v>0474</v>
      </c>
      <c r="W185" t="e">
        <f t="shared" si="35"/>
        <v>#REF!</v>
      </c>
      <c r="X185" t="e">
        <f t="shared" si="36"/>
        <v>#REF!</v>
      </c>
      <c r="Y185" t="e">
        <f t="shared" si="37"/>
        <v>#REF!</v>
      </c>
      <c r="Z185">
        <f t="shared" si="38"/>
        <v>0</v>
      </c>
      <c r="AB185" t="e">
        <f t="shared" si="28"/>
        <v>#REF!</v>
      </c>
      <c r="AC185" t="e">
        <f t="shared" si="29"/>
        <v>#REF!</v>
      </c>
      <c r="AD185">
        <f t="shared" si="30"/>
        <v>5</v>
      </c>
    </row>
    <row r="186" spans="1:30" x14ac:dyDescent="0.25">
      <c r="A186" t="s">
        <v>236</v>
      </c>
      <c r="B186" s="1">
        <v>49125</v>
      </c>
      <c r="C186">
        <v>35</v>
      </c>
      <c r="D186" t="s">
        <v>74</v>
      </c>
      <c r="E186">
        <v>-5</v>
      </c>
      <c r="F186">
        <v>8861.01</v>
      </c>
      <c r="G186">
        <v>2310</v>
      </c>
      <c r="H186">
        <v>6994</v>
      </c>
      <c r="I186">
        <v>352</v>
      </c>
      <c r="J186">
        <v>3.97</v>
      </c>
      <c r="K186">
        <v>19.899999999999999</v>
      </c>
      <c r="L186" t="s">
        <v>43</v>
      </c>
      <c r="M186" t="s">
        <v>43</v>
      </c>
      <c r="N186" t="s">
        <v>43</v>
      </c>
      <c r="O186">
        <v>26.1</v>
      </c>
      <c r="P186">
        <v>7.5</v>
      </c>
      <c r="Q186">
        <v>2378</v>
      </c>
      <c r="R186">
        <v>348</v>
      </c>
      <c r="S186">
        <v>3.93</v>
      </c>
      <c r="U186">
        <f t="shared" si="26"/>
        <v>34600</v>
      </c>
      <c r="V186" t="str">
        <f t="shared" si="27"/>
        <v>0475</v>
      </c>
      <c r="W186" t="e">
        <f t="shared" si="35"/>
        <v>#REF!</v>
      </c>
      <c r="X186" t="e">
        <f t="shared" si="36"/>
        <v>#REF!</v>
      </c>
      <c r="Y186" t="e">
        <f t="shared" si="37"/>
        <v>#REF!</v>
      </c>
      <c r="Z186">
        <f t="shared" si="38"/>
        <v>0</v>
      </c>
      <c r="AB186" t="e">
        <f t="shared" si="28"/>
        <v>#REF!</v>
      </c>
      <c r="AC186" t="e">
        <f t="shared" si="29"/>
        <v>#REF!</v>
      </c>
      <c r="AD186">
        <f t="shared" si="30"/>
        <v>5</v>
      </c>
    </row>
    <row r="187" spans="1:30" x14ac:dyDescent="0.25">
      <c r="A187" t="s">
        <v>237</v>
      </c>
      <c r="B187" s="1">
        <v>49125</v>
      </c>
      <c r="C187">
        <v>35</v>
      </c>
      <c r="D187" t="s">
        <v>74</v>
      </c>
      <c r="E187">
        <v>-5</v>
      </c>
      <c r="F187">
        <v>9113.52</v>
      </c>
      <c r="G187">
        <v>2350</v>
      </c>
      <c r="H187">
        <v>7219</v>
      </c>
      <c r="I187">
        <v>363</v>
      </c>
      <c r="J187">
        <v>3.98</v>
      </c>
      <c r="K187">
        <v>19.899999999999999</v>
      </c>
      <c r="L187" t="s">
        <v>43</v>
      </c>
      <c r="M187" t="s">
        <v>43</v>
      </c>
      <c r="N187" t="s">
        <v>43</v>
      </c>
      <c r="O187">
        <v>25.8</v>
      </c>
      <c r="P187">
        <v>7.5</v>
      </c>
      <c r="Q187">
        <v>2446</v>
      </c>
      <c r="R187">
        <v>358</v>
      </c>
      <c r="S187">
        <v>3.93</v>
      </c>
      <c r="U187">
        <f t="shared" si="26"/>
        <v>34600</v>
      </c>
      <c r="V187" t="str">
        <f t="shared" si="27"/>
        <v>0476</v>
      </c>
      <c r="W187" t="e">
        <f t="shared" si="35"/>
        <v>#REF!</v>
      </c>
      <c r="X187" t="e">
        <f t="shared" si="36"/>
        <v>#REF!</v>
      </c>
      <c r="Y187" t="e">
        <f t="shared" si="37"/>
        <v>#REF!</v>
      </c>
      <c r="Z187">
        <f t="shared" si="38"/>
        <v>0</v>
      </c>
      <c r="AB187" t="e">
        <f t="shared" si="28"/>
        <v>#REF!</v>
      </c>
      <c r="AC187" t="e">
        <f t="shared" si="29"/>
        <v>#REF!</v>
      </c>
      <c r="AD187">
        <f t="shared" si="30"/>
        <v>5</v>
      </c>
    </row>
    <row r="188" spans="1:30" x14ac:dyDescent="0.25">
      <c r="A188" t="s">
        <v>238</v>
      </c>
      <c r="B188" s="1">
        <v>49125</v>
      </c>
      <c r="C188">
        <v>35</v>
      </c>
      <c r="D188" t="s">
        <v>74</v>
      </c>
      <c r="E188">
        <v>-5</v>
      </c>
      <c r="F188">
        <v>41868.51</v>
      </c>
      <c r="G188">
        <v>4157</v>
      </c>
      <c r="H188">
        <v>39805</v>
      </c>
      <c r="I188">
        <v>1922</v>
      </c>
      <c r="J188">
        <v>4.59</v>
      </c>
      <c r="K188">
        <v>20.7</v>
      </c>
      <c r="L188" t="s">
        <v>43</v>
      </c>
      <c r="M188" t="s">
        <v>43</v>
      </c>
      <c r="N188" t="s">
        <v>43</v>
      </c>
      <c r="O188">
        <v>9.9</v>
      </c>
      <c r="P188">
        <v>2.7</v>
      </c>
      <c r="Q188">
        <v>4359</v>
      </c>
      <c r="R188">
        <v>1913</v>
      </c>
      <c r="S188">
        <v>4.57</v>
      </c>
      <c r="U188">
        <f t="shared" si="26"/>
        <v>34600</v>
      </c>
      <c r="V188" t="str">
        <f t="shared" si="27"/>
        <v>0477</v>
      </c>
      <c r="W188" t="e">
        <f t="shared" si="35"/>
        <v>#REF!</v>
      </c>
      <c r="X188" t="e">
        <f t="shared" si="36"/>
        <v>#REF!</v>
      </c>
      <c r="Y188" t="e">
        <f t="shared" si="37"/>
        <v>#REF!</v>
      </c>
      <c r="Z188">
        <f t="shared" si="38"/>
        <v>0</v>
      </c>
      <c r="AB188" t="e">
        <f t="shared" si="28"/>
        <v>#REF!</v>
      </c>
      <c r="AC188" t="e">
        <f t="shared" si="29"/>
        <v>#REF!</v>
      </c>
      <c r="AD188">
        <f t="shared" si="30"/>
        <v>5</v>
      </c>
    </row>
    <row r="189" spans="1:30" x14ac:dyDescent="0.25">
      <c r="A189" t="s">
        <v>239</v>
      </c>
      <c r="B189" s="1">
        <v>48029</v>
      </c>
      <c r="C189">
        <v>35</v>
      </c>
      <c r="D189" t="s">
        <v>74</v>
      </c>
      <c r="E189">
        <v>-5</v>
      </c>
      <c r="F189">
        <v>2139352.61</v>
      </c>
      <c r="G189">
        <v>749750</v>
      </c>
      <c r="H189">
        <v>1496570</v>
      </c>
      <c r="I189">
        <v>86757</v>
      </c>
      <c r="J189">
        <v>4.0599999999999996</v>
      </c>
      <c r="K189">
        <v>17.3</v>
      </c>
      <c r="L189" t="s">
        <v>43</v>
      </c>
      <c r="M189" t="s">
        <v>43</v>
      </c>
      <c r="N189" t="s">
        <v>43</v>
      </c>
      <c r="O189">
        <v>35</v>
      </c>
      <c r="P189">
        <v>10.4</v>
      </c>
      <c r="Q189">
        <v>790567</v>
      </c>
      <c r="R189">
        <v>84336</v>
      </c>
      <c r="S189">
        <v>3.94</v>
      </c>
      <c r="U189">
        <f t="shared" si="26"/>
        <v>34600</v>
      </c>
      <c r="V189" t="str">
        <f t="shared" si="27"/>
        <v>5635</v>
      </c>
      <c r="W189" t="e">
        <f t="shared" si="35"/>
        <v>#REF!</v>
      </c>
      <c r="X189" t="e">
        <f t="shared" si="36"/>
        <v>#REF!</v>
      </c>
      <c r="Y189" t="e">
        <f t="shared" si="37"/>
        <v>#REF!</v>
      </c>
      <c r="Z189">
        <f t="shared" si="38"/>
        <v>0</v>
      </c>
      <c r="AB189" t="e">
        <f t="shared" si="28"/>
        <v>#REF!</v>
      </c>
      <c r="AC189" t="e">
        <f t="shared" si="29"/>
        <v>#REF!</v>
      </c>
      <c r="AD189">
        <f t="shared" si="30"/>
        <v>5</v>
      </c>
    </row>
    <row r="190" spans="1:30" x14ac:dyDescent="0.25">
      <c r="A190" t="s">
        <v>240</v>
      </c>
      <c r="B190" s="1">
        <v>47299</v>
      </c>
      <c r="C190">
        <v>35</v>
      </c>
      <c r="D190" t="s">
        <v>74</v>
      </c>
      <c r="E190">
        <v>-5</v>
      </c>
      <c r="F190">
        <v>53748.85</v>
      </c>
      <c r="G190">
        <v>17904</v>
      </c>
      <c r="H190">
        <v>38532</v>
      </c>
      <c r="I190">
        <v>2404</v>
      </c>
      <c r="J190">
        <v>4.47</v>
      </c>
      <c r="K190">
        <v>16</v>
      </c>
      <c r="L190" t="s">
        <v>43</v>
      </c>
      <c r="M190" t="s">
        <v>43</v>
      </c>
      <c r="N190" t="s">
        <v>43</v>
      </c>
      <c r="O190">
        <v>33.299999999999997</v>
      </c>
      <c r="P190">
        <v>8.5</v>
      </c>
      <c r="Q190">
        <v>17769</v>
      </c>
      <c r="R190">
        <v>2412</v>
      </c>
      <c r="S190">
        <v>4.49</v>
      </c>
      <c r="U190">
        <f t="shared" si="26"/>
        <v>34600</v>
      </c>
      <c r="V190" t="str">
        <f t="shared" si="27"/>
        <v>5636</v>
      </c>
      <c r="W190" t="e">
        <f t="shared" si="35"/>
        <v>#REF!</v>
      </c>
      <c r="X190" t="e">
        <f t="shared" si="36"/>
        <v>#REF!</v>
      </c>
      <c r="Y190" t="e">
        <f t="shared" si="37"/>
        <v>#REF!</v>
      </c>
      <c r="Z190">
        <f t="shared" si="38"/>
        <v>0</v>
      </c>
      <c r="AB190" t="e">
        <f t="shared" si="28"/>
        <v>#REF!</v>
      </c>
      <c r="AC190" t="e">
        <f t="shared" si="29"/>
        <v>#REF!</v>
      </c>
      <c r="AD190">
        <f t="shared" si="30"/>
        <v>5</v>
      </c>
    </row>
    <row r="191" spans="1:30" x14ac:dyDescent="0.25">
      <c r="A191" t="s">
        <v>241</v>
      </c>
      <c r="B191" s="1">
        <v>47299</v>
      </c>
      <c r="C191">
        <v>35</v>
      </c>
      <c r="D191" t="s">
        <v>74</v>
      </c>
      <c r="E191">
        <v>-5</v>
      </c>
      <c r="F191">
        <v>35647.39</v>
      </c>
      <c r="G191">
        <v>13487</v>
      </c>
      <c r="H191">
        <v>23943</v>
      </c>
      <c r="I191">
        <v>1515</v>
      </c>
      <c r="J191">
        <v>4.25</v>
      </c>
      <c r="K191">
        <v>15.8</v>
      </c>
      <c r="L191" t="s">
        <v>43</v>
      </c>
      <c r="M191" t="s">
        <v>43</v>
      </c>
      <c r="N191" t="s">
        <v>43</v>
      </c>
      <c r="O191">
        <v>37.799999999999997</v>
      </c>
      <c r="P191">
        <v>10.3</v>
      </c>
      <c r="Q191">
        <v>13806</v>
      </c>
      <c r="R191">
        <v>1494</v>
      </c>
      <c r="S191">
        <v>4.1900000000000004</v>
      </c>
      <c r="U191">
        <f t="shared" si="26"/>
        <v>34600</v>
      </c>
      <c r="V191" t="str">
        <f t="shared" si="27"/>
        <v>5637</v>
      </c>
      <c r="W191" t="e">
        <f t="shared" si="35"/>
        <v>#REF!</v>
      </c>
      <c r="X191" t="e">
        <f t="shared" si="36"/>
        <v>#REF!</v>
      </c>
      <c r="Y191" t="e">
        <f t="shared" si="37"/>
        <v>#REF!</v>
      </c>
      <c r="Z191">
        <f t="shared" si="38"/>
        <v>0</v>
      </c>
      <c r="AB191" t="e">
        <f t="shared" si="28"/>
        <v>#REF!</v>
      </c>
      <c r="AC191" t="e">
        <f t="shared" si="29"/>
        <v>#REF!</v>
      </c>
      <c r="AD191">
        <f t="shared" si="30"/>
        <v>5</v>
      </c>
    </row>
    <row r="192" spans="1:30" x14ac:dyDescent="0.25">
      <c r="A192" t="s">
        <v>242</v>
      </c>
      <c r="B192" s="1">
        <v>45838</v>
      </c>
      <c r="C192">
        <v>35</v>
      </c>
      <c r="D192" t="s">
        <v>74</v>
      </c>
      <c r="E192">
        <v>-5</v>
      </c>
      <c r="F192">
        <v>285932.33</v>
      </c>
      <c r="G192">
        <v>133886</v>
      </c>
      <c r="H192">
        <v>166343</v>
      </c>
      <c r="I192">
        <v>13435</v>
      </c>
      <c r="J192">
        <v>4.7</v>
      </c>
      <c r="K192">
        <v>12.4</v>
      </c>
      <c r="L192" t="s">
        <v>43</v>
      </c>
      <c r="M192" t="s">
        <v>43</v>
      </c>
      <c r="N192" t="s">
        <v>43</v>
      </c>
      <c r="O192">
        <v>46.8</v>
      </c>
      <c r="P192">
        <v>13.3</v>
      </c>
      <c r="Q192">
        <v>134253</v>
      </c>
      <c r="R192">
        <v>13397</v>
      </c>
      <c r="S192">
        <v>4.6900000000000004</v>
      </c>
      <c r="U192">
        <f t="shared" si="26"/>
        <v>34600</v>
      </c>
      <c r="V192" t="str">
        <f t="shared" si="27"/>
        <v>5638</v>
      </c>
      <c r="W192" t="e">
        <f t="shared" si="35"/>
        <v>#REF!</v>
      </c>
      <c r="X192" t="e">
        <f t="shared" si="36"/>
        <v>#REF!</v>
      </c>
      <c r="Y192" t="e">
        <f t="shared" si="37"/>
        <v>#REF!</v>
      </c>
      <c r="Z192">
        <f t="shared" si="38"/>
        <v>0</v>
      </c>
      <c r="AB192" t="e">
        <f t="shared" si="28"/>
        <v>#REF!</v>
      </c>
      <c r="AC192" t="e">
        <f t="shared" si="29"/>
        <v>#REF!</v>
      </c>
      <c r="AD192">
        <f t="shared" si="30"/>
        <v>5</v>
      </c>
    </row>
    <row r="193" spans="1:30" x14ac:dyDescent="0.25">
      <c r="A193" t="s">
        <v>243</v>
      </c>
      <c r="B193" s="1">
        <v>48029</v>
      </c>
      <c r="C193">
        <v>35</v>
      </c>
      <c r="D193" t="s">
        <v>74</v>
      </c>
      <c r="E193">
        <v>-5</v>
      </c>
      <c r="F193">
        <v>760255.37</v>
      </c>
      <c r="G193">
        <v>435836</v>
      </c>
      <c r="H193">
        <v>362432</v>
      </c>
      <c r="I193">
        <v>22729</v>
      </c>
      <c r="J193">
        <v>2.99</v>
      </c>
      <c r="K193">
        <v>15.9</v>
      </c>
      <c r="L193" t="s">
        <v>43</v>
      </c>
      <c r="M193" t="s">
        <v>43</v>
      </c>
      <c r="N193" t="s">
        <v>43</v>
      </c>
      <c r="O193">
        <v>57.3</v>
      </c>
      <c r="P193">
        <v>16.7</v>
      </c>
      <c r="Q193">
        <v>379063</v>
      </c>
      <c r="R193">
        <v>26289</v>
      </c>
      <c r="S193">
        <v>3.46</v>
      </c>
      <c r="U193">
        <f t="shared" si="26"/>
        <v>34600</v>
      </c>
      <c r="V193" t="str">
        <f t="shared" si="27"/>
        <v>5639</v>
      </c>
      <c r="W193" t="e">
        <f t="shared" si="35"/>
        <v>#REF!</v>
      </c>
      <c r="X193" t="e">
        <f t="shared" si="36"/>
        <v>#REF!</v>
      </c>
      <c r="Y193" t="e">
        <f t="shared" si="37"/>
        <v>#REF!</v>
      </c>
      <c r="Z193">
        <f t="shared" si="38"/>
        <v>0</v>
      </c>
      <c r="AB193" t="e">
        <f t="shared" si="28"/>
        <v>#REF!</v>
      </c>
      <c r="AC193" t="e">
        <f t="shared" si="29"/>
        <v>#REF!</v>
      </c>
      <c r="AD193">
        <f t="shared" si="30"/>
        <v>5</v>
      </c>
    </row>
    <row r="194" spans="1:30" x14ac:dyDescent="0.25">
      <c r="A194" t="s">
        <v>244</v>
      </c>
      <c r="B194" s="1">
        <v>48029</v>
      </c>
      <c r="C194">
        <v>35</v>
      </c>
      <c r="D194" t="s">
        <v>74</v>
      </c>
      <c r="E194">
        <v>-5</v>
      </c>
      <c r="F194">
        <v>274390.87</v>
      </c>
      <c r="G194">
        <v>136467</v>
      </c>
      <c r="H194">
        <v>151643</v>
      </c>
      <c r="I194">
        <v>9323</v>
      </c>
      <c r="J194">
        <v>3.4</v>
      </c>
      <c r="K194">
        <v>16.3</v>
      </c>
      <c r="L194" t="s">
        <v>43</v>
      </c>
      <c r="M194" t="s">
        <v>43</v>
      </c>
      <c r="N194" t="s">
        <v>43</v>
      </c>
      <c r="O194">
        <v>49.7</v>
      </c>
      <c r="P194">
        <v>15.3</v>
      </c>
      <c r="Q194">
        <v>129039</v>
      </c>
      <c r="R194">
        <v>9780</v>
      </c>
      <c r="S194">
        <v>3.56</v>
      </c>
      <c r="U194">
        <f t="shared" si="26"/>
        <v>34600</v>
      </c>
      <c r="V194" t="str">
        <f t="shared" si="27"/>
        <v>5640</v>
      </c>
      <c r="W194" t="e">
        <f t="shared" si="35"/>
        <v>#REF!</v>
      </c>
      <c r="X194" t="e">
        <f t="shared" si="36"/>
        <v>#REF!</v>
      </c>
      <c r="Y194" t="e">
        <f t="shared" si="37"/>
        <v>#REF!</v>
      </c>
      <c r="Z194">
        <f t="shared" si="38"/>
        <v>0</v>
      </c>
      <c r="AB194" t="e">
        <f t="shared" si="28"/>
        <v>#REF!</v>
      </c>
      <c r="AC194" t="e">
        <f t="shared" si="29"/>
        <v>#REF!</v>
      </c>
      <c r="AD194">
        <f t="shared" si="30"/>
        <v>5</v>
      </c>
    </row>
    <row r="195" spans="1:30" x14ac:dyDescent="0.25">
      <c r="A195" t="s">
        <v>245</v>
      </c>
      <c r="B195" s="1">
        <v>46203</v>
      </c>
      <c r="C195">
        <v>35</v>
      </c>
      <c r="D195" t="s">
        <v>74</v>
      </c>
      <c r="E195">
        <v>-5</v>
      </c>
      <c r="F195">
        <v>590562.81999999995</v>
      </c>
      <c r="G195">
        <v>219404</v>
      </c>
      <c r="H195">
        <v>400687</v>
      </c>
      <c r="I195">
        <v>29785</v>
      </c>
      <c r="J195">
        <v>5.04</v>
      </c>
      <c r="K195">
        <v>13.5</v>
      </c>
      <c r="L195" t="s">
        <v>43</v>
      </c>
      <c r="M195" t="s">
        <v>43</v>
      </c>
      <c r="N195" t="s">
        <v>43</v>
      </c>
      <c r="O195">
        <v>37.200000000000003</v>
      </c>
      <c r="P195">
        <v>9.9</v>
      </c>
      <c r="Q195">
        <v>239468</v>
      </c>
      <c r="R195">
        <v>28281</v>
      </c>
      <c r="S195">
        <v>4.79</v>
      </c>
      <c r="U195">
        <f t="shared" ref="U195:U197" si="39">+VALUE(LEFT(A195,6))*100</f>
        <v>34600</v>
      </c>
      <c r="V195" t="str">
        <f t="shared" ref="V195:V197" si="40">+MID(A195,8,4)</f>
        <v>5641</v>
      </c>
      <c r="W195" t="e">
        <f t="shared" si="35"/>
        <v>#REF!</v>
      </c>
      <c r="X195" t="e">
        <f t="shared" si="36"/>
        <v>#REF!</v>
      </c>
      <c r="Y195" t="e">
        <f t="shared" si="37"/>
        <v>#REF!</v>
      </c>
      <c r="Z195">
        <f t="shared" si="38"/>
        <v>0</v>
      </c>
      <c r="AB195" t="e">
        <f t="shared" ref="AB195:AB197" si="41">+X195-MONTH(B195)</f>
        <v>#REF!</v>
      </c>
      <c r="AC195" t="e">
        <f t="shared" ref="AC195:AC197" si="42">+Y195-YEAR(B195)</f>
        <v>#REF!</v>
      </c>
      <c r="AD195">
        <f t="shared" ref="AD195:AD197" si="43">+Z195-E195</f>
        <v>5</v>
      </c>
    </row>
    <row r="196" spans="1:30" x14ac:dyDescent="0.25">
      <c r="A196" t="s">
        <v>246</v>
      </c>
      <c r="B196" s="1">
        <v>44012</v>
      </c>
      <c r="C196">
        <v>35</v>
      </c>
      <c r="D196" t="s">
        <v>74</v>
      </c>
      <c r="E196">
        <v>-5</v>
      </c>
      <c r="F196">
        <v>35805.199999999997</v>
      </c>
      <c r="G196">
        <v>34289</v>
      </c>
      <c r="H196">
        <v>3306</v>
      </c>
      <c r="I196">
        <v>597</v>
      </c>
      <c r="J196">
        <v>1.67</v>
      </c>
      <c r="K196">
        <v>5.5</v>
      </c>
      <c r="L196" t="s">
        <v>43</v>
      </c>
      <c r="M196" t="s">
        <v>43</v>
      </c>
      <c r="N196" t="s">
        <v>43</v>
      </c>
      <c r="O196">
        <v>95.8</v>
      </c>
      <c r="P196">
        <v>41.3</v>
      </c>
      <c r="Q196">
        <v>31563</v>
      </c>
      <c r="R196">
        <v>1091</v>
      </c>
      <c r="S196">
        <v>3.05</v>
      </c>
      <c r="U196">
        <f t="shared" si="39"/>
        <v>34600</v>
      </c>
      <c r="V196" t="str">
        <f t="shared" si="40"/>
        <v>5696</v>
      </c>
      <c r="W196" t="e">
        <f t="shared" si="35"/>
        <v>#REF!</v>
      </c>
      <c r="X196" t="e">
        <f t="shared" si="36"/>
        <v>#REF!</v>
      </c>
      <c r="Y196" t="e">
        <f t="shared" si="37"/>
        <v>#REF!</v>
      </c>
      <c r="Z196">
        <f t="shared" si="38"/>
        <v>0</v>
      </c>
      <c r="AB196" t="e">
        <f t="shared" si="41"/>
        <v>#REF!</v>
      </c>
      <c r="AC196" t="e">
        <f t="shared" si="42"/>
        <v>#REF!</v>
      </c>
      <c r="AD196">
        <f t="shared" si="43"/>
        <v>5</v>
      </c>
    </row>
    <row r="197" spans="1:30" x14ac:dyDescent="0.25">
      <c r="A197" t="s">
        <v>247</v>
      </c>
      <c r="B197" s="1">
        <v>48029</v>
      </c>
      <c r="C197">
        <v>35</v>
      </c>
      <c r="D197" t="s">
        <v>74</v>
      </c>
      <c r="E197">
        <v>-5</v>
      </c>
      <c r="F197">
        <v>1089550.03</v>
      </c>
      <c r="G197">
        <v>384938</v>
      </c>
      <c r="H197">
        <v>759090</v>
      </c>
      <c r="I197">
        <v>44055</v>
      </c>
      <c r="J197">
        <v>4.04</v>
      </c>
      <c r="K197">
        <v>17.2</v>
      </c>
      <c r="L197" t="s">
        <v>43</v>
      </c>
      <c r="M197" t="s">
        <v>43</v>
      </c>
      <c r="N197" t="s">
        <v>43</v>
      </c>
      <c r="O197">
        <v>35.299999999999997</v>
      </c>
      <c r="P197">
        <v>10.5</v>
      </c>
      <c r="Q197">
        <v>406250</v>
      </c>
      <c r="R197">
        <v>42789</v>
      </c>
      <c r="S197">
        <v>3.93</v>
      </c>
      <c r="U197">
        <f t="shared" si="39"/>
        <v>34600</v>
      </c>
      <c r="V197" t="str">
        <f t="shared" si="40"/>
        <v>5697</v>
      </c>
      <c r="W197" t="e">
        <f t="shared" si="35"/>
        <v>#REF!</v>
      </c>
      <c r="X197" t="e">
        <f t="shared" si="36"/>
        <v>#REF!</v>
      </c>
      <c r="Y197" t="e">
        <f t="shared" si="37"/>
        <v>#REF!</v>
      </c>
      <c r="Z197">
        <f t="shared" si="38"/>
        <v>0</v>
      </c>
      <c r="AB197" t="e">
        <f t="shared" si="41"/>
        <v>#REF!</v>
      </c>
      <c r="AC197" t="e">
        <f t="shared" si="42"/>
        <v>#REF!</v>
      </c>
      <c r="AD197">
        <f t="shared" si="43"/>
        <v>5</v>
      </c>
    </row>
    <row r="198" spans="1:30" x14ac:dyDescent="0.25">
      <c r="A198">
        <v>350.1</v>
      </c>
      <c r="B198" t="s">
        <v>41</v>
      </c>
      <c r="C198">
        <v>60</v>
      </c>
      <c r="D198" t="s">
        <v>148</v>
      </c>
      <c r="E198">
        <v>0</v>
      </c>
      <c r="F198">
        <v>23413728.550000001</v>
      </c>
      <c r="G198">
        <v>15953928</v>
      </c>
      <c r="H198">
        <v>7459801</v>
      </c>
      <c r="I198">
        <v>225538</v>
      </c>
      <c r="J198">
        <v>0.96</v>
      </c>
      <c r="K198">
        <v>33.1</v>
      </c>
      <c r="L198" t="s">
        <v>43</v>
      </c>
      <c r="M198" t="s">
        <v>43</v>
      </c>
      <c r="N198" t="s">
        <v>43</v>
      </c>
      <c r="O198">
        <v>68.099999999999994</v>
      </c>
      <c r="P198">
        <v>35.799999999999997</v>
      </c>
      <c r="Q198">
        <v>12279688</v>
      </c>
      <c r="R198">
        <v>391009</v>
      </c>
      <c r="S198">
        <v>1.67</v>
      </c>
    </row>
    <row r="199" spans="1:30" x14ac:dyDescent="0.25">
      <c r="A199">
        <v>350.2</v>
      </c>
      <c r="B199" t="s">
        <v>41</v>
      </c>
      <c r="C199">
        <v>0</v>
      </c>
      <c r="D199" t="s">
        <v>42</v>
      </c>
      <c r="E199">
        <v>0</v>
      </c>
      <c r="F199">
        <v>2199383.04</v>
      </c>
      <c r="G199">
        <v>0</v>
      </c>
      <c r="H199">
        <v>0</v>
      </c>
      <c r="I199">
        <v>0</v>
      </c>
      <c r="J199">
        <v>0</v>
      </c>
      <c r="K199">
        <v>0</v>
      </c>
      <c r="L199" t="s">
        <v>43</v>
      </c>
      <c r="M199" t="s">
        <v>43</v>
      </c>
      <c r="N199" t="s">
        <v>43</v>
      </c>
      <c r="O199">
        <v>0</v>
      </c>
      <c r="P199">
        <v>19.8</v>
      </c>
      <c r="Q199">
        <v>0</v>
      </c>
      <c r="R199">
        <v>0</v>
      </c>
      <c r="S199">
        <v>0</v>
      </c>
    </row>
    <row r="200" spans="1:30" x14ac:dyDescent="0.25">
      <c r="A200">
        <v>352.1</v>
      </c>
      <c r="B200" t="s">
        <v>41</v>
      </c>
      <c r="C200">
        <v>65</v>
      </c>
      <c r="D200" t="s">
        <v>145</v>
      </c>
      <c r="E200">
        <v>-25</v>
      </c>
      <c r="F200">
        <v>17020058.510000002</v>
      </c>
      <c r="G200">
        <v>4850267</v>
      </c>
      <c r="H200">
        <v>16424806</v>
      </c>
      <c r="I200">
        <v>298018</v>
      </c>
      <c r="J200">
        <v>1.75</v>
      </c>
      <c r="K200">
        <v>55.1</v>
      </c>
      <c r="L200" t="s">
        <v>43</v>
      </c>
      <c r="M200" t="s">
        <v>43</v>
      </c>
      <c r="N200" t="s">
        <v>43</v>
      </c>
      <c r="O200">
        <v>28.5</v>
      </c>
      <c r="P200">
        <v>12.3</v>
      </c>
      <c r="Q200">
        <v>3837771</v>
      </c>
      <c r="R200">
        <v>327636</v>
      </c>
      <c r="S200">
        <v>1.93</v>
      </c>
    </row>
    <row r="201" spans="1:30" x14ac:dyDescent="0.25">
      <c r="A201">
        <v>352.2</v>
      </c>
      <c r="B201" t="s">
        <v>41</v>
      </c>
      <c r="C201">
        <v>60</v>
      </c>
      <c r="D201" t="s">
        <v>148</v>
      </c>
      <c r="E201">
        <v>-25</v>
      </c>
      <c r="F201">
        <v>1220542.6200000001</v>
      </c>
      <c r="G201">
        <v>860225</v>
      </c>
      <c r="H201">
        <v>665453</v>
      </c>
      <c r="I201">
        <v>19271</v>
      </c>
      <c r="J201">
        <v>1.58</v>
      </c>
      <c r="K201">
        <v>34.5</v>
      </c>
      <c r="L201" t="s">
        <v>43</v>
      </c>
      <c r="M201" t="s">
        <v>43</v>
      </c>
      <c r="N201" t="s">
        <v>43</v>
      </c>
      <c r="O201">
        <v>70.5</v>
      </c>
      <c r="P201">
        <v>30.7</v>
      </c>
      <c r="Q201">
        <v>702459</v>
      </c>
      <c r="R201">
        <v>25479</v>
      </c>
      <c r="S201">
        <v>2.09</v>
      </c>
    </row>
    <row r="202" spans="1:30" x14ac:dyDescent="0.25">
      <c r="A202">
        <v>353.1</v>
      </c>
      <c r="B202" t="s">
        <v>41</v>
      </c>
      <c r="C202">
        <v>60</v>
      </c>
      <c r="D202" t="s">
        <v>74</v>
      </c>
      <c r="E202">
        <v>-10</v>
      </c>
      <c r="F202">
        <v>191753788.16999999</v>
      </c>
      <c r="G202">
        <v>65213656</v>
      </c>
      <c r="H202">
        <v>145715511</v>
      </c>
      <c r="I202">
        <v>3272237</v>
      </c>
      <c r="J202">
        <v>1.71</v>
      </c>
      <c r="K202">
        <v>44.5</v>
      </c>
      <c r="L202" t="s">
        <v>43</v>
      </c>
      <c r="M202" t="s">
        <v>43</v>
      </c>
      <c r="N202" t="s">
        <v>43</v>
      </c>
      <c r="O202">
        <v>34</v>
      </c>
      <c r="P202">
        <v>20.100000000000001</v>
      </c>
      <c r="Q202">
        <v>57741715</v>
      </c>
      <c r="R202">
        <v>3522517</v>
      </c>
      <c r="S202">
        <v>1.84</v>
      </c>
    </row>
    <row r="203" spans="1:30" x14ac:dyDescent="0.25">
      <c r="A203">
        <v>353.2</v>
      </c>
      <c r="B203" t="s">
        <v>41</v>
      </c>
      <c r="C203">
        <v>35</v>
      </c>
      <c r="D203" t="s">
        <v>95</v>
      </c>
      <c r="E203">
        <v>-10</v>
      </c>
      <c r="F203">
        <v>14668403.51</v>
      </c>
      <c r="G203">
        <v>18014252</v>
      </c>
      <c r="H203">
        <v>-1879008</v>
      </c>
      <c r="I203">
        <v>0</v>
      </c>
      <c r="J203">
        <v>0</v>
      </c>
      <c r="K203">
        <v>0</v>
      </c>
      <c r="L203" t="s">
        <v>43</v>
      </c>
      <c r="M203" t="s">
        <v>43</v>
      </c>
      <c r="N203" t="s">
        <v>43</v>
      </c>
      <c r="O203">
        <v>122.8</v>
      </c>
      <c r="P203">
        <v>19.100000000000001</v>
      </c>
      <c r="Q203">
        <v>7430418</v>
      </c>
      <c r="R203">
        <v>461468</v>
      </c>
      <c r="S203">
        <v>3.15</v>
      </c>
    </row>
    <row r="204" spans="1:30" x14ac:dyDescent="0.25">
      <c r="A204">
        <v>354</v>
      </c>
      <c r="B204" t="s">
        <v>41</v>
      </c>
      <c r="C204">
        <v>70</v>
      </c>
      <c r="D204" t="s">
        <v>143</v>
      </c>
      <c r="E204">
        <v>-25</v>
      </c>
      <c r="F204">
        <v>95353356.620000005</v>
      </c>
      <c r="G204">
        <v>48758751</v>
      </c>
      <c r="H204">
        <v>70432945</v>
      </c>
      <c r="I204">
        <v>1300626</v>
      </c>
      <c r="J204">
        <v>1.36</v>
      </c>
      <c r="K204">
        <v>54.2</v>
      </c>
      <c r="L204" t="s">
        <v>43</v>
      </c>
      <c r="M204" t="s">
        <v>43</v>
      </c>
      <c r="N204" t="s">
        <v>43</v>
      </c>
      <c r="O204">
        <v>51.1</v>
      </c>
      <c r="P204">
        <v>20.8</v>
      </c>
      <c r="Q204">
        <v>34453972</v>
      </c>
      <c r="R204">
        <v>1704441</v>
      </c>
      <c r="S204">
        <v>1.79</v>
      </c>
    </row>
    <row r="205" spans="1:30" x14ac:dyDescent="0.25">
      <c r="A205">
        <v>355</v>
      </c>
      <c r="B205" t="s">
        <v>41</v>
      </c>
      <c r="C205">
        <v>55</v>
      </c>
      <c r="D205" t="s">
        <v>74</v>
      </c>
      <c r="E205">
        <v>-55</v>
      </c>
      <c r="F205">
        <v>148658780.47999999</v>
      </c>
      <c r="G205">
        <v>68401548</v>
      </c>
      <c r="H205">
        <v>162019562</v>
      </c>
      <c r="I205">
        <v>3485089</v>
      </c>
      <c r="J205">
        <v>2.34</v>
      </c>
      <c r="K205">
        <v>46.5</v>
      </c>
      <c r="L205" t="s">
        <v>43</v>
      </c>
      <c r="M205" t="s">
        <v>43</v>
      </c>
      <c r="N205" t="s">
        <v>43</v>
      </c>
      <c r="O205">
        <v>46</v>
      </c>
      <c r="P205">
        <v>13.9</v>
      </c>
      <c r="Q205">
        <v>47707704</v>
      </c>
      <c r="R205">
        <v>4193664</v>
      </c>
      <c r="S205">
        <v>2.82</v>
      </c>
    </row>
    <row r="206" spans="1:30" x14ac:dyDescent="0.25">
      <c r="A206">
        <v>356</v>
      </c>
      <c r="B206" t="s">
        <v>41</v>
      </c>
      <c r="C206">
        <v>60</v>
      </c>
      <c r="D206" t="s">
        <v>148</v>
      </c>
      <c r="E206">
        <v>-50</v>
      </c>
      <c r="F206">
        <v>160446879.27000001</v>
      </c>
      <c r="G206">
        <v>109283433</v>
      </c>
      <c r="H206">
        <v>131386886</v>
      </c>
      <c r="I206">
        <v>3105267</v>
      </c>
      <c r="J206">
        <v>1.94</v>
      </c>
      <c r="K206">
        <v>42.3</v>
      </c>
      <c r="L206" t="s">
        <v>43</v>
      </c>
      <c r="M206" t="s">
        <v>43</v>
      </c>
      <c r="N206" t="s">
        <v>43</v>
      </c>
      <c r="O206">
        <v>68.099999999999994</v>
      </c>
      <c r="P206">
        <v>23.8</v>
      </c>
      <c r="Q206">
        <v>86071471</v>
      </c>
      <c r="R206">
        <v>4019194</v>
      </c>
      <c r="S206">
        <v>2.5099999999999998</v>
      </c>
    </row>
    <row r="207" spans="1:30" x14ac:dyDescent="0.25">
      <c r="A207">
        <v>357</v>
      </c>
      <c r="B207" t="s">
        <v>41</v>
      </c>
      <c r="C207">
        <v>45</v>
      </c>
      <c r="D207" t="s">
        <v>143</v>
      </c>
      <c r="E207">
        <v>0</v>
      </c>
      <c r="F207">
        <v>448760.26</v>
      </c>
      <c r="G207">
        <v>187418</v>
      </c>
      <c r="H207">
        <v>261342</v>
      </c>
      <c r="I207">
        <v>10209</v>
      </c>
      <c r="J207">
        <v>2.27</v>
      </c>
      <c r="K207">
        <v>25.6</v>
      </c>
      <c r="L207" t="s">
        <v>43</v>
      </c>
      <c r="M207" t="s">
        <v>43</v>
      </c>
      <c r="N207" t="s">
        <v>43</v>
      </c>
      <c r="O207">
        <v>41.8</v>
      </c>
      <c r="P207">
        <v>20.3</v>
      </c>
      <c r="Q207">
        <v>190968</v>
      </c>
      <c r="R207">
        <v>9962</v>
      </c>
      <c r="S207">
        <v>2.2200000000000002</v>
      </c>
    </row>
    <row r="208" spans="1:30" x14ac:dyDescent="0.25">
      <c r="A208">
        <v>358</v>
      </c>
      <c r="B208" t="s">
        <v>41</v>
      </c>
      <c r="C208">
        <v>35</v>
      </c>
      <c r="D208" t="s">
        <v>148</v>
      </c>
      <c r="E208">
        <v>0</v>
      </c>
      <c r="F208">
        <v>1161549.29</v>
      </c>
      <c r="G208">
        <v>918039</v>
      </c>
      <c r="H208">
        <v>243510</v>
      </c>
      <c r="I208">
        <v>11420</v>
      </c>
      <c r="J208">
        <v>0.98</v>
      </c>
      <c r="K208">
        <v>21.3</v>
      </c>
      <c r="L208" t="s">
        <v>43</v>
      </c>
      <c r="M208" t="s">
        <v>43</v>
      </c>
      <c r="N208" t="s">
        <v>43</v>
      </c>
      <c r="O208">
        <v>79</v>
      </c>
      <c r="P208">
        <v>25.8</v>
      </c>
      <c r="Q208">
        <v>704888</v>
      </c>
      <c r="R208">
        <v>33220</v>
      </c>
      <c r="S208">
        <v>2.86</v>
      </c>
    </row>
    <row r="209" spans="1:19" x14ac:dyDescent="0.25">
      <c r="A209">
        <v>360.1</v>
      </c>
      <c r="B209" t="s">
        <v>41</v>
      </c>
      <c r="C209">
        <v>65</v>
      </c>
      <c r="D209" t="s">
        <v>143</v>
      </c>
      <c r="E209">
        <v>0</v>
      </c>
      <c r="F209">
        <v>2039033.29</v>
      </c>
      <c r="G209">
        <v>1485249</v>
      </c>
      <c r="H209">
        <v>553784</v>
      </c>
      <c r="I209">
        <v>11896</v>
      </c>
      <c r="J209">
        <v>0.57999999999999996</v>
      </c>
      <c r="K209">
        <v>46.6</v>
      </c>
      <c r="L209" t="s">
        <v>43</v>
      </c>
      <c r="M209" t="s">
        <v>43</v>
      </c>
      <c r="N209" t="s">
        <v>43</v>
      </c>
      <c r="O209">
        <v>72.8</v>
      </c>
      <c r="P209">
        <v>41.5</v>
      </c>
      <c r="Q209">
        <v>1155477</v>
      </c>
      <c r="R209">
        <v>31401</v>
      </c>
      <c r="S209">
        <v>1.54</v>
      </c>
    </row>
    <row r="210" spans="1:19" x14ac:dyDescent="0.25">
      <c r="A210">
        <v>360.2</v>
      </c>
      <c r="B210" t="s">
        <v>41</v>
      </c>
      <c r="C210">
        <v>0</v>
      </c>
      <c r="D210" t="s">
        <v>42</v>
      </c>
      <c r="E210">
        <v>0</v>
      </c>
      <c r="F210">
        <v>4064406.69</v>
      </c>
      <c r="G210">
        <v>0</v>
      </c>
      <c r="H210">
        <v>0</v>
      </c>
      <c r="I210">
        <v>0</v>
      </c>
      <c r="J210">
        <v>0</v>
      </c>
      <c r="K210">
        <v>0</v>
      </c>
      <c r="L210" t="s">
        <v>43</v>
      </c>
      <c r="M210" t="s">
        <v>43</v>
      </c>
      <c r="N210" t="s">
        <v>43</v>
      </c>
      <c r="O210">
        <v>0</v>
      </c>
      <c r="P210">
        <v>13.8</v>
      </c>
      <c r="Q210">
        <v>0</v>
      </c>
      <c r="R210">
        <v>0</v>
      </c>
      <c r="S210">
        <v>0</v>
      </c>
    </row>
    <row r="211" spans="1:19" x14ac:dyDescent="0.25">
      <c r="A211">
        <v>361</v>
      </c>
      <c r="B211" t="s">
        <v>41</v>
      </c>
      <c r="C211">
        <v>60</v>
      </c>
      <c r="D211" t="s">
        <v>95</v>
      </c>
      <c r="E211">
        <v>-20</v>
      </c>
      <c r="F211">
        <v>7658288.0899999999</v>
      </c>
      <c r="G211">
        <v>1787771</v>
      </c>
      <c r="H211">
        <v>7402175</v>
      </c>
      <c r="I211">
        <v>153285</v>
      </c>
      <c r="J211">
        <v>2</v>
      </c>
      <c r="K211">
        <v>48.3</v>
      </c>
      <c r="L211" t="s">
        <v>43</v>
      </c>
      <c r="M211" t="s">
        <v>43</v>
      </c>
      <c r="N211" t="s">
        <v>43</v>
      </c>
      <c r="O211">
        <v>23.3</v>
      </c>
      <c r="P211">
        <v>13.4</v>
      </c>
      <c r="Q211">
        <v>1791407</v>
      </c>
      <c r="R211">
        <v>153472</v>
      </c>
      <c r="S211">
        <v>2</v>
      </c>
    </row>
    <row r="212" spans="1:19" x14ac:dyDescent="0.25">
      <c r="A212">
        <v>362</v>
      </c>
      <c r="B212" t="s">
        <v>41</v>
      </c>
      <c r="C212">
        <v>54</v>
      </c>
      <c r="D212" t="s">
        <v>74</v>
      </c>
      <c r="E212">
        <v>-20</v>
      </c>
      <c r="F212">
        <v>141200430.90000001</v>
      </c>
      <c r="G212">
        <v>40173683</v>
      </c>
      <c r="H212">
        <v>129266834</v>
      </c>
      <c r="I212">
        <v>3198522</v>
      </c>
      <c r="J212">
        <v>2.27</v>
      </c>
      <c r="K212">
        <v>40.4</v>
      </c>
      <c r="L212" t="s">
        <v>43</v>
      </c>
      <c r="M212" t="s">
        <v>43</v>
      </c>
      <c r="N212" t="s">
        <v>43</v>
      </c>
      <c r="O212">
        <v>28.5</v>
      </c>
      <c r="P212">
        <v>16.3</v>
      </c>
      <c r="Q212">
        <v>41825970</v>
      </c>
      <c r="R212">
        <v>3134624</v>
      </c>
      <c r="S212">
        <v>2.2200000000000002</v>
      </c>
    </row>
    <row r="213" spans="1:19" x14ac:dyDescent="0.25">
      <c r="A213">
        <v>364</v>
      </c>
      <c r="B213" t="s">
        <v>41</v>
      </c>
      <c r="C213">
        <v>50</v>
      </c>
      <c r="D213" t="s">
        <v>190</v>
      </c>
      <c r="E213">
        <v>-45</v>
      </c>
      <c r="F213">
        <v>287791923.14999998</v>
      </c>
      <c r="G213">
        <v>133160672</v>
      </c>
      <c r="H213">
        <v>284137617</v>
      </c>
      <c r="I213">
        <v>6719281</v>
      </c>
      <c r="J213">
        <v>2.33</v>
      </c>
      <c r="K213">
        <v>42.3</v>
      </c>
      <c r="L213" t="s">
        <v>43</v>
      </c>
      <c r="M213" t="s">
        <v>43</v>
      </c>
      <c r="N213" t="s">
        <v>43</v>
      </c>
      <c r="O213">
        <v>46.3</v>
      </c>
      <c r="P213">
        <v>14.6</v>
      </c>
      <c r="Q213">
        <v>83648617</v>
      </c>
      <c r="R213">
        <v>8345966</v>
      </c>
      <c r="S213">
        <v>2.9</v>
      </c>
    </row>
    <row r="214" spans="1:19" x14ac:dyDescent="0.25">
      <c r="A214">
        <v>365</v>
      </c>
      <c r="B214" t="s">
        <v>41</v>
      </c>
      <c r="C214">
        <v>48</v>
      </c>
      <c r="D214" t="s">
        <v>127</v>
      </c>
      <c r="E214">
        <v>-60</v>
      </c>
      <c r="F214">
        <v>276285758.81</v>
      </c>
      <c r="G214">
        <v>108982197</v>
      </c>
      <c r="H214">
        <v>333075017</v>
      </c>
      <c r="I214">
        <v>8911891</v>
      </c>
      <c r="J214">
        <v>3.23</v>
      </c>
      <c r="K214">
        <v>37.4</v>
      </c>
      <c r="L214" t="s">
        <v>43</v>
      </c>
      <c r="M214" t="s">
        <v>43</v>
      </c>
      <c r="N214" t="s">
        <v>43</v>
      </c>
      <c r="O214">
        <v>39.4</v>
      </c>
      <c r="P214">
        <v>14.8</v>
      </c>
      <c r="Q214">
        <v>101753629</v>
      </c>
      <c r="R214">
        <v>9194790</v>
      </c>
      <c r="S214">
        <v>3.33</v>
      </c>
    </row>
    <row r="215" spans="1:19" x14ac:dyDescent="0.25">
      <c r="A215">
        <v>366</v>
      </c>
      <c r="B215" t="s">
        <v>41</v>
      </c>
      <c r="C215">
        <v>50</v>
      </c>
      <c r="D215" t="s">
        <v>143</v>
      </c>
      <c r="E215">
        <v>-5</v>
      </c>
      <c r="F215">
        <v>1861963.15</v>
      </c>
      <c r="G215">
        <v>653383</v>
      </c>
      <c r="H215">
        <v>1301678</v>
      </c>
      <c r="I215">
        <v>50337</v>
      </c>
      <c r="J215">
        <v>2.7</v>
      </c>
      <c r="K215">
        <v>25.9</v>
      </c>
      <c r="L215" t="s">
        <v>43</v>
      </c>
      <c r="M215" t="s">
        <v>43</v>
      </c>
      <c r="N215" t="s">
        <v>43</v>
      </c>
      <c r="O215">
        <v>35.1</v>
      </c>
      <c r="P215">
        <v>23.3</v>
      </c>
      <c r="Q215">
        <v>866829</v>
      </c>
      <c r="R215">
        <v>39101</v>
      </c>
      <c r="S215">
        <v>2.1</v>
      </c>
    </row>
    <row r="216" spans="1:19" x14ac:dyDescent="0.25">
      <c r="A216">
        <v>367</v>
      </c>
      <c r="B216" t="s">
        <v>41</v>
      </c>
      <c r="C216">
        <v>44</v>
      </c>
      <c r="D216" t="s">
        <v>74</v>
      </c>
      <c r="E216">
        <v>-10</v>
      </c>
      <c r="F216">
        <v>140620009.31999999</v>
      </c>
      <c r="G216">
        <v>28891798</v>
      </c>
      <c r="H216">
        <v>125790212</v>
      </c>
      <c r="I216">
        <v>3333408</v>
      </c>
      <c r="J216">
        <v>2.37</v>
      </c>
      <c r="K216">
        <v>37.700000000000003</v>
      </c>
      <c r="L216" t="s">
        <v>43</v>
      </c>
      <c r="M216" t="s">
        <v>43</v>
      </c>
      <c r="N216" t="s">
        <v>43</v>
      </c>
      <c r="O216">
        <v>20.5</v>
      </c>
      <c r="P216">
        <v>7.7</v>
      </c>
      <c r="Q216">
        <v>23315829</v>
      </c>
      <c r="R216">
        <v>3511282</v>
      </c>
      <c r="S216">
        <v>2.5</v>
      </c>
    </row>
    <row r="217" spans="1:19" x14ac:dyDescent="0.25">
      <c r="A217">
        <v>368</v>
      </c>
      <c r="B217" t="s">
        <v>41</v>
      </c>
      <c r="C217">
        <v>43</v>
      </c>
      <c r="D217" t="s">
        <v>74</v>
      </c>
      <c r="E217">
        <v>-15</v>
      </c>
      <c r="F217">
        <v>286070399.06</v>
      </c>
      <c r="G217">
        <v>117730753</v>
      </c>
      <c r="H217">
        <v>211250206</v>
      </c>
      <c r="I217">
        <v>7018693</v>
      </c>
      <c r="J217">
        <v>2.4500000000000002</v>
      </c>
      <c r="K217">
        <v>30.1</v>
      </c>
      <c r="L217" t="s">
        <v>43</v>
      </c>
      <c r="M217" t="s">
        <v>43</v>
      </c>
      <c r="N217" t="s">
        <v>43</v>
      </c>
      <c r="O217">
        <v>41.2</v>
      </c>
      <c r="P217">
        <v>16.899999999999999</v>
      </c>
      <c r="Q217">
        <v>104706781</v>
      </c>
      <c r="R217">
        <v>7665256</v>
      </c>
      <c r="S217">
        <v>2.68</v>
      </c>
    </row>
    <row r="218" spans="1:19" x14ac:dyDescent="0.25">
      <c r="A218">
        <v>369</v>
      </c>
      <c r="B218" t="s">
        <v>41</v>
      </c>
      <c r="C218">
        <v>43</v>
      </c>
      <c r="D218" t="s">
        <v>127</v>
      </c>
      <c r="E218">
        <v>-30</v>
      </c>
      <c r="F218">
        <v>89050180.390000001</v>
      </c>
      <c r="G218">
        <v>57697779</v>
      </c>
      <c r="H218">
        <v>58067456</v>
      </c>
      <c r="I218">
        <v>1811200</v>
      </c>
      <c r="J218">
        <v>2.0299999999999998</v>
      </c>
      <c r="K218">
        <v>32.1</v>
      </c>
      <c r="L218" t="s">
        <v>43</v>
      </c>
      <c r="M218" t="s">
        <v>43</v>
      </c>
      <c r="N218" t="s">
        <v>43</v>
      </c>
      <c r="O218">
        <v>64.8</v>
      </c>
      <c r="P218">
        <v>18.2</v>
      </c>
      <c r="Q218">
        <v>36701952</v>
      </c>
      <c r="R218">
        <v>2697330</v>
      </c>
      <c r="S218">
        <v>3.03</v>
      </c>
    </row>
    <row r="219" spans="1:19" x14ac:dyDescent="0.25">
      <c r="A219">
        <v>370</v>
      </c>
      <c r="B219" t="s">
        <v>41</v>
      </c>
      <c r="C219">
        <v>39</v>
      </c>
      <c r="D219" t="s">
        <v>74</v>
      </c>
      <c r="E219">
        <v>0</v>
      </c>
      <c r="F219">
        <v>70049355.340000004</v>
      </c>
      <c r="G219">
        <v>32484596</v>
      </c>
      <c r="H219">
        <v>37564759</v>
      </c>
      <c r="I219">
        <v>1603713</v>
      </c>
      <c r="J219">
        <v>2.29</v>
      </c>
      <c r="K219">
        <v>23.4</v>
      </c>
      <c r="L219" t="s">
        <v>43</v>
      </c>
      <c r="M219" t="s">
        <v>43</v>
      </c>
      <c r="N219" t="s">
        <v>43</v>
      </c>
      <c r="O219">
        <v>46.4</v>
      </c>
      <c r="P219">
        <v>22</v>
      </c>
      <c r="Q219">
        <v>30114883</v>
      </c>
      <c r="R219">
        <v>1793257</v>
      </c>
      <c r="S219">
        <v>2.56</v>
      </c>
    </row>
    <row r="220" spans="1:19" x14ac:dyDescent="0.25">
      <c r="A220">
        <v>371</v>
      </c>
      <c r="B220" t="s">
        <v>41</v>
      </c>
      <c r="C220">
        <v>25</v>
      </c>
      <c r="D220" t="s">
        <v>249</v>
      </c>
      <c r="E220">
        <v>-10</v>
      </c>
      <c r="F220">
        <v>18253214.449999999</v>
      </c>
      <c r="G220">
        <v>17670373</v>
      </c>
      <c r="H220">
        <v>2408163</v>
      </c>
      <c r="I220">
        <v>132878</v>
      </c>
      <c r="J220">
        <v>0.73</v>
      </c>
      <c r="K220">
        <v>18.100000000000001</v>
      </c>
      <c r="L220" t="s">
        <v>43</v>
      </c>
      <c r="M220" t="s">
        <v>43</v>
      </c>
      <c r="N220" t="s">
        <v>43</v>
      </c>
      <c r="O220">
        <v>96.8</v>
      </c>
      <c r="P220">
        <v>18.2</v>
      </c>
      <c r="Q220">
        <v>7308222</v>
      </c>
      <c r="R220">
        <v>803141</v>
      </c>
      <c r="S220">
        <v>4.4000000000000004</v>
      </c>
    </row>
    <row r="221" spans="1:19" x14ac:dyDescent="0.25">
      <c r="A221">
        <v>373</v>
      </c>
      <c r="B221" t="s">
        <v>41</v>
      </c>
      <c r="C221">
        <v>28</v>
      </c>
      <c r="D221" t="s">
        <v>248</v>
      </c>
      <c r="E221">
        <v>-10</v>
      </c>
      <c r="F221">
        <v>81534875.549999997</v>
      </c>
      <c r="G221">
        <v>20437534</v>
      </c>
      <c r="H221">
        <v>69250829</v>
      </c>
      <c r="I221">
        <v>3285325</v>
      </c>
      <c r="J221">
        <v>4.03</v>
      </c>
      <c r="K221">
        <v>21.1</v>
      </c>
      <c r="L221" t="s">
        <v>43</v>
      </c>
      <c r="M221" t="s">
        <v>43</v>
      </c>
      <c r="N221" t="s">
        <v>43</v>
      </c>
      <c r="O221">
        <v>25.1</v>
      </c>
      <c r="P221">
        <v>10</v>
      </c>
      <c r="Q221">
        <v>21477981</v>
      </c>
      <c r="R221">
        <v>3192421</v>
      </c>
      <c r="S221">
        <v>3.92</v>
      </c>
    </row>
    <row r="222" spans="1:19" x14ac:dyDescent="0.25">
      <c r="A222">
        <v>389.2</v>
      </c>
      <c r="B222" t="s">
        <v>41</v>
      </c>
      <c r="C222">
        <v>0</v>
      </c>
      <c r="D222" t="s">
        <v>42</v>
      </c>
      <c r="E222">
        <v>0</v>
      </c>
      <c r="F222">
        <v>2567847.4</v>
      </c>
      <c r="G222">
        <v>0</v>
      </c>
      <c r="H222">
        <v>0</v>
      </c>
      <c r="I222">
        <v>0</v>
      </c>
      <c r="J222">
        <v>0</v>
      </c>
      <c r="K222">
        <v>0</v>
      </c>
      <c r="L222" t="s">
        <v>43</v>
      </c>
      <c r="M222" t="s">
        <v>43</v>
      </c>
      <c r="N222" t="s">
        <v>43</v>
      </c>
      <c r="O222">
        <v>0</v>
      </c>
      <c r="P222">
        <v>26.4</v>
      </c>
      <c r="Q222">
        <v>0</v>
      </c>
      <c r="R222">
        <v>0</v>
      </c>
      <c r="S222">
        <v>0</v>
      </c>
    </row>
    <row r="223" spans="1:19" x14ac:dyDescent="0.25">
      <c r="A223">
        <v>390.1</v>
      </c>
      <c r="B223" t="s">
        <v>41</v>
      </c>
      <c r="C223">
        <v>55</v>
      </c>
      <c r="D223" t="s">
        <v>248</v>
      </c>
      <c r="E223">
        <v>-10</v>
      </c>
      <c r="F223">
        <v>47011269.520000003</v>
      </c>
      <c r="G223">
        <v>9650596</v>
      </c>
      <c r="H223">
        <v>42061800</v>
      </c>
      <c r="I223">
        <v>945113</v>
      </c>
      <c r="J223">
        <v>2.0099999999999998</v>
      </c>
      <c r="K223">
        <v>44.5</v>
      </c>
      <c r="L223" t="s">
        <v>43</v>
      </c>
      <c r="M223" t="s">
        <v>43</v>
      </c>
      <c r="N223" t="s">
        <v>43</v>
      </c>
      <c r="O223">
        <v>20.5</v>
      </c>
      <c r="P223">
        <v>14.3</v>
      </c>
      <c r="Q223">
        <v>9826998</v>
      </c>
      <c r="R223">
        <v>941166</v>
      </c>
      <c r="S223">
        <v>2</v>
      </c>
    </row>
    <row r="224" spans="1:19" x14ac:dyDescent="0.25">
      <c r="A224">
        <v>390.2</v>
      </c>
      <c r="B224" t="s">
        <v>41</v>
      </c>
      <c r="C224">
        <v>30</v>
      </c>
      <c r="D224" t="s">
        <v>190</v>
      </c>
      <c r="E224">
        <v>-10</v>
      </c>
      <c r="F224">
        <v>531973.43999999994</v>
      </c>
      <c r="G224">
        <v>413480</v>
      </c>
      <c r="H224">
        <v>171691</v>
      </c>
      <c r="I224">
        <v>9139</v>
      </c>
      <c r="J224">
        <v>1.72</v>
      </c>
      <c r="K224">
        <v>18.8</v>
      </c>
      <c r="L224" t="s">
        <v>43</v>
      </c>
      <c r="M224" t="s">
        <v>43</v>
      </c>
      <c r="N224" t="s">
        <v>43</v>
      </c>
      <c r="O224">
        <v>77.7</v>
      </c>
      <c r="P224">
        <v>20.399999999999999</v>
      </c>
      <c r="Q224">
        <v>262660</v>
      </c>
      <c r="R224">
        <v>19486</v>
      </c>
      <c r="S224">
        <v>3.66</v>
      </c>
    </row>
    <row r="225" spans="1:19" x14ac:dyDescent="0.25">
      <c r="A225">
        <v>391.1</v>
      </c>
      <c r="B225" t="s">
        <v>41</v>
      </c>
      <c r="C225">
        <v>20</v>
      </c>
      <c r="D225" t="s">
        <v>44</v>
      </c>
      <c r="E225">
        <v>0</v>
      </c>
      <c r="F225">
        <v>7513787.5599999996</v>
      </c>
      <c r="G225">
        <v>4161871</v>
      </c>
      <c r="H225">
        <v>3351917</v>
      </c>
      <c r="I225">
        <v>335131</v>
      </c>
      <c r="J225">
        <v>4.46</v>
      </c>
      <c r="K225">
        <v>10</v>
      </c>
      <c r="L225" t="s">
        <v>43</v>
      </c>
      <c r="M225" t="s">
        <v>43</v>
      </c>
      <c r="N225" t="s">
        <v>43</v>
      </c>
      <c r="O225">
        <v>55.4</v>
      </c>
      <c r="P225">
        <v>10.5</v>
      </c>
      <c r="Q225">
        <v>3933487</v>
      </c>
      <c r="R225">
        <v>375689</v>
      </c>
      <c r="S225">
        <v>5</v>
      </c>
    </row>
    <row r="226" spans="1:19" x14ac:dyDescent="0.25">
      <c r="A226">
        <v>391.2</v>
      </c>
      <c r="B226" t="s">
        <v>41</v>
      </c>
      <c r="C226">
        <v>5</v>
      </c>
      <c r="D226" t="s">
        <v>44</v>
      </c>
      <c r="E226">
        <v>0</v>
      </c>
      <c r="F226">
        <v>17256012.350000001</v>
      </c>
      <c r="G226">
        <v>6803953</v>
      </c>
      <c r="H226">
        <v>10452059</v>
      </c>
      <c r="I226">
        <v>3723700</v>
      </c>
      <c r="J226">
        <v>21.58</v>
      </c>
      <c r="K226">
        <v>2.8</v>
      </c>
      <c r="L226" t="s">
        <v>43</v>
      </c>
      <c r="M226" t="s">
        <v>43</v>
      </c>
      <c r="N226" t="s">
        <v>43</v>
      </c>
      <c r="O226">
        <v>39.4</v>
      </c>
      <c r="P226">
        <v>2.9</v>
      </c>
      <c r="Q226">
        <v>8663871</v>
      </c>
      <c r="R226">
        <v>2730676</v>
      </c>
      <c r="S226">
        <v>15.82</v>
      </c>
    </row>
    <row r="227" spans="1:19" x14ac:dyDescent="0.25">
      <c r="A227">
        <v>391.31</v>
      </c>
      <c r="B227" t="s">
        <v>41</v>
      </c>
      <c r="C227">
        <v>4</v>
      </c>
      <c r="D227" t="s">
        <v>44</v>
      </c>
      <c r="E227">
        <v>0</v>
      </c>
      <c r="F227">
        <v>6398371.6500000004</v>
      </c>
      <c r="G227">
        <v>4572023</v>
      </c>
      <c r="H227">
        <v>1826349</v>
      </c>
      <c r="I227">
        <v>571269</v>
      </c>
      <c r="J227">
        <v>8.93</v>
      </c>
      <c r="K227">
        <v>3.2</v>
      </c>
      <c r="L227" t="s">
        <v>43</v>
      </c>
      <c r="M227" t="s">
        <v>43</v>
      </c>
      <c r="N227" t="s">
        <v>43</v>
      </c>
      <c r="O227">
        <v>71.5</v>
      </c>
      <c r="P227">
        <v>2.7</v>
      </c>
      <c r="Q227">
        <v>3761181</v>
      </c>
      <c r="R227">
        <v>1166431</v>
      </c>
      <c r="S227">
        <v>18.23</v>
      </c>
    </row>
    <row r="228" spans="1:19" x14ac:dyDescent="0.25">
      <c r="A228">
        <v>392</v>
      </c>
      <c r="B228" t="s">
        <v>41</v>
      </c>
      <c r="C228">
        <v>14</v>
      </c>
      <c r="D228" t="s">
        <v>250</v>
      </c>
      <c r="E228">
        <v>0</v>
      </c>
      <c r="F228">
        <v>15967078.6</v>
      </c>
      <c r="G228">
        <v>14739218</v>
      </c>
      <c r="H228">
        <v>1227861</v>
      </c>
      <c r="I228">
        <v>92828</v>
      </c>
      <c r="J228">
        <v>0.57999999999999996</v>
      </c>
      <c r="K228">
        <v>13.2</v>
      </c>
      <c r="L228" t="s">
        <v>43</v>
      </c>
      <c r="M228" t="s">
        <v>43</v>
      </c>
      <c r="N228" t="s">
        <v>43</v>
      </c>
      <c r="O228">
        <v>92.3</v>
      </c>
      <c r="P228">
        <v>15</v>
      </c>
      <c r="Q228">
        <v>11625543</v>
      </c>
      <c r="R228">
        <v>1135239</v>
      </c>
      <c r="S228">
        <v>7.11</v>
      </c>
    </row>
    <row r="229" spans="1:19" x14ac:dyDescent="0.25">
      <c r="A229">
        <v>393</v>
      </c>
      <c r="B229" t="s">
        <v>41</v>
      </c>
      <c r="C229">
        <v>25</v>
      </c>
      <c r="D229" t="s">
        <v>44</v>
      </c>
      <c r="E229">
        <v>0</v>
      </c>
      <c r="F229">
        <v>551794.27</v>
      </c>
      <c r="G229">
        <v>164539</v>
      </c>
      <c r="H229">
        <v>387255</v>
      </c>
      <c r="I229">
        <v>27960</v>
      </c>
      <c r="J229">
        <v>5.07</v>
      </c>
      <c r="K229">
        <v>13.9</v>
      </c>
      <c r="L229" t="s">
        <v>43</v>
      </c>
      <c r="M229" t="s">
        <v>43</v>
      </c>
      <c r="N229" t="s">
        <v>43</v>
      </c>
      <c r="O229">
        <v>29.8</v>
      </c>
      <c r="P229">
        <v>10.1</v>
      </c>
      <c r="Q229">
        <v>223306</v>
      </c>
      <c r="R229">
        <v>22072</v>
      </c>
      <c r="S229">
        <v>4</v>
      </c>
    </row>
    <row r="230" spans="1:19" x14ac:dyDescent="0.25">
      <c r="A230">
        <v>394</v>
      </c>
      <c r="B230" t="s">
        <v>41</v>
      </c>
      <c r="C230">
        <v>25</v>
      </c>
      <c r="D230" t="s">
        <v>44</v>
      </c>
      <c r="E230">
        <v>0</v>
      </c>
      <c r="F230">
        <v>7648755.4400000004</v>
      </c>
      <c r="G230">
        <v>1767311</v>
      </c>
      <c r="H230">
        <v>5881444</v>
      </c>
      <c r="I230">
        <v>326703</v>
      </c>
      <c r="J230">
        <v>4.2699999999999996</v>
      </c>
      <c r="K230">
        <v>18</v>
      </c>
      <c r="L230" t="s">
        <v>43</v>
      </c>
      <c r="M230" t="s">
        <v>43</v>
      </c>
      <c r="N230" t="s">
        <v>43</v>
      </c>
      <c r="O230">
        <v>23.1</v>
      </c>
      <c r="P230">
        <v>6.5</v>
      </c>
      <c r="Q230">
        <v>1984342</v>
      </c>
      <c r="R230">
        <v>305950</v>
      </c>
      <c r="S230">
        <v>4</v>
      </c>
    </row>
    <row r="231" spans="1:19" x14ac:dyDescent="0.25">
      <c r="A231">
        <v>396</v>
      </c>
      <c r="B231" t="s">
        <v>41</v>
      </c>
      <c r="C231">
        <v>17</v>
      </c>
      <c r="D231" t="s">
        <v>258</v>
      </c>
      <c r="E231">
        <v>0</v>
      </c>
      <c r="F231">
        <v>1174225.44</v>
      </c>
      <c r="G231">
        <v>139927</v>
      </c>
      <c r="H231">
        <v>1034298</v>
      </c>
      <c r="I231">
        <v>71813</v>
      </c>
      <c r="J231">
        <v>6.12</v>
      </c>
      <c r="K231">
        <v>14.4</v>
      </c>
      <c r="L231" t="s">
        <v>43</v>
      </c>
      <c r="M231" t="s">
        <v>43</v>
      </c>
      <c r="N231" t="s">
        <v>43</v>
      </c>
      <c r="O231">
        <v>11.9</v>
      </c>
      <c r="P231">
        <v>2.4</v>
      </c>
      <c r="Q231">
        <v>167516</v>
      </c>
      <c r="R231">
        <v>69044</v>
      </c>
      <c r="S231">
        <v>5.88</v>
      </c>
    </row>
    <row r="232" spans="1:19" x14ac:dyDescent="0.25">
      <c r="A232">
        <v>397</v>
      </c>
      <c r="B232" t="s">
        <v>41</v>
      </c>
      <c r="C232">
        <v>15</v>
      </c>
      <c r="D232" t="s">
        <v>44</v>
      </c>
      <c r="E232">
        <v>0</v>
      </c>
      <c r="F232">
        <v>30872565</v>
      </c>
      <c r="G232">
        <v>11690195</v>
      </c>
      <c r="H232">
        <v>19182370</v>
      </c>
      <c r="I232">
        <v>2217841</v>
      </c>
      <c r="J232">
        <v>7.18</v>
      </c>
      <c r="K232">
        <v>8.6</v>
      </c>
      <c r="L232" t="s">
        <v>43</v>
      </c>
      <c r="M232" t="s">
        <v>43</v>
      </c>
      <c r="N232" t="s">
        <v>43</v>
      </c>
      <c r="O232">
        <v>37.9</v>
      </c>
      <c r="P232">
        <v>6.4</v>
      </c>
      <c r="Q232">
        <v>12823914</v>
      </c>
      <c r="R232">
        <v>1969846</v>
      </c>
      <c r="S232">
        <v>6.38</v>
      </c>
    </row>
  </sheetData>
  <autoFilter ref="A1:AD233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DR1 Attachments</Round>
    <Rate_x0020_Case_x0020_Type xmlns="54fcda00-7b58-44a7-b108-8bd10a8a08ba">Kentucky</Rate_x0020_Case_x0020_Type>
    <Data_x0020_Request_x0020_Question_x0020_No_x002e_ xmlns="54fcda00-7b58-44a7-b108-8bd10a8a08ba">003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KY Industrial Utility Customers - KIUC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861702A-6136-48FF-9523-EFE7780B6DB6}"/>
</file>

<file path=customXml/itemProps2.xml><?xml version="1.0" encoding="utf-8"?>
<ds:datastoreItem xmlns:ds="http://schemas.openxmlformats.org/officeDocument/2006/customXml" ds:itemID="{061C78FE-4F25-4E0D-BE03-46605605F0CD}"/>
</file>

<file path=customXml/itemProps3.xml><?xml version="1.0" encoding="utf-8"?>
<ds:datastoreItem xmlns:ds="http://schemas.openxmlformats.org/officeDocument/2006/customXml" ds:itemID="{00D7990F-EB23-41A8-BDBE-E4E2027AC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Weighted NS-% of Total Ret.</vt:lpstr>
      <vt:lpstr>Deprate</vt:lpstr>
      <vt:lpstr>Deprate!DEPR_LOT</vt:lpstr>
      <vt:lpstr>'Weighted NS-% of Total Ret.'!Print_Area</vt:lpstr>
      <vt:lpstr>'Weighted NS-% of Total Ret.'!Print_Titles</vt:lpstr>
      <vt:lpstr>WeightedNetSalvage</vt:lpstr>
    </vt:vector>
  </TitlesOfParts>
  <Company>Gannett Fleming,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Richard</dc:creator>
  <cp:lastModifiedBy>Lewis, Samantha</cp:lastModifiedBy>
  <cp:lastPrinted>2017-01-20T20:17:19Z</cp:lastPrinted>
  <dcterms:created xsi:type="dcterms:W3CDTF">2011-01-28T19:16:00Z</dcterms:created>
  <dcterms:modified xsi:type="dcterms:W3CDTF">2017-01-20T20:47:10Z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