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Rate Case Periods\TYE 6_30_18\Data Requests\2016 Round 2\ATTACHMENTS\"/>
    </mc:Choice>
  </mc:AlternateContent>
  <bookViews>
    <workbookView xWindow="0" yWindow="0" windowWidth="21570" windowHeight="11520"/>
  </bookViews>
  <sheets>
    <sheet name="FERC 510 and 511" sheetId="9" r:id="rId1"/>
    <sheet name="TC 510 and 511" sheetId="5" r:id="rId2"/>
    <sheet name="Base year 510 and 511" sheetId="7" r:id="rId3"/>
    <sheet name="Test year 510 and 511" sheetId="8" r:id="rId4"/>
    <sheet name="Test year data TC" sheetId="1" r:id="rId5"/>
  </sheets>
  <definedNames>
    <definedName name="_xlnm._FilterDatabase" localSheetId="2" hidden="1">'Base year 510 and 511'!$A$1:$V$180</definedName>
    <definedName name="_xlnm._FilterDatabase" localSheetId="3" hidden="1">'Test year 510 and 511'!$A$1:$V$67</definedName>
    <definedName name="_xlnm._FilterDatabase" localSheetId="4" hidden="1">'Test year data TC'!$A$1:$X$82</definedName>
  </definedNames>
  <calcPr calcId="152511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8" l="1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2" i="8"/>
  <c r="U3" i="7"/>
  <c r="U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U99" i="7"/>
  <c r="U2" i="7"/>
  <c r="H22" i="9" l="1"/>
  <c r="H23" i="9"/>
  <c r="H21" i="9"/>
  <c r="H20" i="9"/>
  <c r="H17" i="9"/>
  <c r="H18" i="9"/>
  <c r="H19" i="9"/>
  <c r="H16" i="9"/>
  <c r="H14" i="9"/>
  <c r="H11" i="9"/>
  <c r="H12" i="9"/>
  <c r="H13" i="9"/>
  <c r="H10" i="9"/>
  <c r="H7" i="9"/>
  <c r="H8" i="9"/>
  <c r="H9" i="9"/>
  <c r="H6" i="9"/>
  <c r="F14" i="5"/>
  <c r="F15" i="5"/>
  <c r="E14" i="5"/>
  <c r="E15" i="5"/>
  <c r="H65" i="5"/>
  <c r="G65" i="5"/>
  <c r="F65" i="5"/>
  <c r="E65" i="5"/>
  <c r="E51" i="5"/>
  <c r="G51" i="5"/>
  <c r="F51" i="5"/>
  <c r="F70" i="5"/>
  <c r="E70" i="5"/>
  <c r="B70" i="5"/>
  <c r="C63" i="5"/>
  <c r="G63" i="5" s="1"/>
  <c r="G67" i="5" s="1"/>
  <c r="G61" i="5"/>
  <c r="D61" i="5"/>
  <c r="C61" i="5"/>
  <c r="D59" i="5"/>
  <c r="C59" i="5"/>
  <c r="B56" i="5"/>
  <c r="G48" i="5"/>
  <c r="G49" i="5" s="1"/>
  <c r="C47" i="5"/>
  <c r="G47" i="5" s="1"/>
  <c r="G53" i="5" s="1"/>
  <c r="D45" i="5"/>
  <c r="C45" i="5"/>
  <c r="G45" i="5" s="1"/>
  <c r="G44" i="5"/>
  <c r="D44" i="5"/>
  <c r="C44" i="5"/>
  <c r="D43" i="5"/>
  <c r="C43" i="5"/>
  <c r="E34" i="5"/>
  <c r="F34" i="5"/>
  <c r="B34" i="5"/>
  <c r="B20" i="5"/>
  <c r="G11" i="5"/>
  <c r="G12" i="5" s="1"/>
  <c r="D25" i="5"/>
  <c r="C25" i="5"/>
  <c r="D23" i="5"/>
  <c r="C23" i="5"/>
  <c r="D8" i="5"/>
  <c r="C8" i="5"/>
  <c r="D7" i="5"/>
  <c r="C7" i="5"/>
  <c r="D6" i="5"/>
  <c r="C6" i="5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2" i="1"/>
  <c r="H5" i="9"/>
  <c r="H4" i="9"/>
  <c r="H15" i="9"/>
  <c r="H15" i="5" l="1"/>
  <c r="G15" i="5"/>
  <c r="G43" i="5"/>
  <c r="C56" i="5"/>
  <c r="G59" i="5"/>
  <c r="D65" i="5"/>
  <c r="D51" i="5"/>
  <c r="C70" i="5"/>
  <c r="G7" i="5"/>
  <c r="G23" i="5"/>
  <c r="D14" i="5"/>
  <c r="G14" i="5" s="1"/>
  <c r="G6" i="5"/>
  <c r="G8" i="5"/>
  <c r="G25" i="5"/>
  <c r="C10" i="5"/>
  <c r="C20" i="5" s="1"/>
  <c r="C27" i="5"/>
  <c r="G27" i="5" s="1"/>
  <c r="G31" i="5" s="1"/>
  <c r="D29" i="5"/>
  <c r="G33" i="5" s="1"/>
  <c r="G55" i="5" l="1"/>
  <c r="E56" i="5"/>
  <c r="H55" i="5"/>
  <c r="G69" i="5"/>
  <c r="G70" i="5"/>
  <c r="H69" i="5"/>
  <c r="H70" i="5" s="1"/>
  <c r="D56" i="5"/>
  <c r="D70" i="5"/>
  <c r="D20" i="5"/>
  <c r="G19" i="5"/>
  <c r="C34" i="5"/>
  <c r="H33" i="5"/>
  <c r="H34" i="5" s="1"/>
  <c r="G29" i="5"/>
  <c r="G34" i="5" s="1"/>
  <c r="D34" i="5"/>
  <c r="H19" i="5"/>
  <c r="F20" i="5"/>
  <c r="E20" i="5"/>
  <c r="G10" i="5"/>
  <c r="G17" i="5" s="1"/>
  <c r="F56" i="5" l="1"/>
  <c r="H51" i="5"/>
  <c r="H56" i="5" s="1"/>
  <c r="G56" i="5"/>
  <c r="G20" i="5"/>
  <c r="H14" i="5"/>
  <c r="H20" i="5" s="1"/>
</calcChain>
</file>

<file path=xl/sharedStrings.xml><?xml version="1.0" encoding="utf-8"?>
<sst xmlns="http://schemas.openxmlformats.org/spreadsheetml/2006/main" count="3245" uniqueCount="120">
  <si>
    <t>Company</t>
  </si>
  <si>
    <t>Company Description</t>
  </si>
  <si>
    <t>Organization</t>
  </si>
  <si>
    <t>Organization Description</t>
  </si>
  <si>
    <t>LOB</t>
  </si>
  <si>
    <t>LOB2</t>
  </si>
  <si>
    <t>Account</t>
  </si>
  <si>
    <t>exp type</t>
  </si>
  <si>
    <t>Location</t>
  </si>
  <si>
    <t>Year</t>
  </si>
  <si>
    <t>Month 01 Jan</t>
  </si>
  <si>
    <t>Month 02 Feb</t>
  </si>
  <si>
    <t>Month 03 Mar</t>
  </si>
  <si>
    <t>Month 04 Apr</t>
  </si>
  <si>
    <t>Month 05 May</t>
  </si>
  <si>
    <t>Month 06 Jun</t>
  </si>
  <si>
    <t>Month 07 Jul</t>
  </si>
  <si>
    <t>Month 08 Aug</t>
  </si>
  <si>
    <t>Month 09 Sep</t>
  </si>
  <si>
    <t>Month 10 Oct</t>
  </si>
  <si>
    <t>Month 11 Nov</t>
  </si>
  <si>
    <t>Month 12 Dec</t>
  </si>
  <si>
    <t>Total</t>
  </si>
  <si>
    <t>0100</t>
  </si>
  <si>
    <t>LOUISVILLE GAS &amp; ELECTRIC COMPANY</t>
  </si>
  <si>
    <t>002044</t>
  </si>
  <si>
    <t>LGE - TRIMBLE COUNTY STEAM ALLOCATIONS</t>
  </si>
  <si>
    <t>P42100: TOTAL GENERATION</t>
  </si>
  <si>
    <t>P42731: TOTAL TRIMBLE COUNTY STEAM</t>
  </si>
  <si>
    <t>510100</t>
  </si>
  <si>
    <t>PNTL: TOTAL NON-LABOR</t>
  </si>
  <si>
    <t>0301 - TRIMBLE COUNTY COMMON-GENERATION</t>
  </si>
  <si>
    <t>2017</t>
  </si>
  <si>
    <t>2018</t>
  </si>
  <si>
    <t>0311 - TRIMBLE COUNTY 1 - GENERATION</t>
  </si>
  <si>
    <t>0321 - TRIMBLE COUNTY 2 - GENERATION</t>
  </si>
  <si>
    <t>PSTL: TOTAL LABOR</t>
  </si>
  <si>
    <t>510900</t>
  </si>
  <si>
    <t>511100</t>
  </si>
  <si>
    <t>002650</t>
  </si>
  <si>
    <t>GENERAL MANAGER - TC</t>
  </si>
  <si>
    <t>006264</t>
  </si>
  <si>
    <t>TC IMEA/IMPA PARTNER ALLOCATION</t>
  </si>
  <si>
    <t/>
  </si>
  <si>
    <t>0351 - TRIMBLE COUNTY 1 - 25% PORTION N/A</t>
  </si>
  <si>
    <t>0398 - TRIMBLE COUNTY 2 CLEARING  ACCTNG</t>
  </si>
  <si>
    <t>008820</t>
  </si>
  <si>
    <t>LGE GENERATION CHARGES</t>
  </si>
  <si>
    <t>008825</t>
  </si>
  <si>
    <t>LGE GENERATION SERVICES CHARGES</t>
  </si>
  <si>
    <t>P42200: GENERATION SERVICES</t>
  </si>
  <si>
    <t>0110</t>
  </si>
  <si>
    <t>KENTUCKY UTILITIES COMPANY</t>
  </si>
  <si>
    <t>015595</t>
  </si>
  <si>
    <t>016006</t>
  </si>
  <si>
    <t>KU TC2 ALLOCATION FROM TRIMBLE COUNTY</t>
  </si>
  <si>
    <t>FERC</t>
  </si>
  <si>
    <t>Sum of Total</t>
  </si>
  <si>
    <t>Row Labels</t>
  </si>
  <si>
    <t>510</t>
  </si>
  <si>
    <t>511</t>
  </si>
  <si>
    <t>FERC 510</t>
  </si>
  <si>
    <t>FERC 511</t>
  </si>
  <si>
    <t>Allocated LGE budget</t>
  </si>
  <si>
    <t>Allocated KU budget</t>
  </si>
  <si>
    <t>Common allocated to TC1 - 40%</t>
  </si>
  <si>
    <t>Common allocated to TC2 - 60%</t>
  </si>
  <si>
    <t>TC2 Allocated to LGE - 19%</t>
  </si>
  <si>
    <t>TC2 Allocated to KU - 81%</t>
  </si>
  <si>
    <t>Trimble County budget</t>
  </si>
  <si>
    <t>Cost for both FERC 510 and 511 were allocated to KU on FERC 510</t>
  </si>
  <si>
    <t>25% of TC1 LGE Generation Services Charges</t>
  </si>
  <si>
    <t>25% of TC1 LGE Trimble County Steam Allocations</t>
  </si>
  <si>
    <t>Total FERC 510</t>
  </si>
  <si>
    <t>Total FERC 511</t>
  </si>
  <si>
    <t>Explanation</t>
  </si>
  <si>
    <t xml:space="preserve">25% of TC2 Common </t>
  </si>
  <si>
    <t>Test Year submitted</t>
  </si>
  <si>
    <t>Test Year corrected</t>
  </si>
  <si>
    <t>P16110: TOTAL GREEN RIVER PLANT</t>
  </si>
  <si>
    <t>P42750: GREEN RIVER PLANT</t>
  </si>
  <si>
    <t>P16210: EW BROWN STEAM</t>
  </si>
  <si>
    <t>P42760: E W BROWN PLANT</t>
  </si>
  <si>
    <t>P16510: TOTAL GHENT PLANT</t>
  </si>
  <si>
    <t>P42780: GHENT PLANT</t>
  </si>
  <si>
    <t>P42730: TRIMBLE COUNTY</t>
  </si>
  <si>
    <t>GEN OPS: PLANT OPERATION</t>
  </si>
  <si>
    <t>GEN FH: FUEL HANDLING</t>
  </si>
  <si>
    <t>GEN MTC: WATER SYSTEMS</t>
  </si>
  <si>
    <t>GEN MTC: ALL OTHER MAINT.</t>
  </si>
  <si>
    <t>GEN MTC: BUILDINGS/GROUNDS</t>
  </si>
  <si>
    <t>GEN O M: OUTAGES</t>
  </si>
  <si>
    <t>GEN MTC: FUEL HANDLING</t>
  </si>
  <si>
    <t>GEN MTC: INSPECTIONS</t>
  </si>
  <si>
    <t>OTHER</t>
  </si>
  <si>
    <t>ACCOUNTING AND REPORTING</t>
  </si>
  <si>
    <t>PPLETO: TOTAL OPERATING EXPENSE</t>
  </si>
  <si>
    <t>IS</t>
  </si>
  <si>
    <t>IS2</t>
  </si>
  <si>
    <t>LOB1</t>
  </si>
  <si>
    <t>CORPORATE</t>
  </si>
  <si>
    <t>P10980: TOTAL CORPORATE ITEMS</t>
  </si>
  <si>
    <t>P41900: OPERATING SERVICES</t>
  </si>
  <si>
    <t>P41910: OPERATING SERVICES</t>
  </si>
  <si>
    <t>OPERATING SERVICES</t>
  </si>
  <si>
    <t>GEN O M: OPERATIONS</t>
  </si>
  <si>
    <t>P42110: OTHER GENERATION</t>
  </si>
  <si>
    <t>P42120: GENERATION IMEA/IMPA</t>
  </si>
  <si>
    <t>P42130: GREEN RIVER REGULATORY ASSET</t>
  </si>
  <si>
    <t>P42125: TOTAL CENTRAL SERVICE SHOP</t>
  </si>
  <si>
    <t>Category</t>
  </si>
  <si>
    <t>2016</t>
  </si>
  <si>
    <t>P42200 GENERATION SERVICES</t>
  </si>
  <si>
    <t>See tab labeled "TC 510 and 511"</t>
  </si>
  <si>
    <t>Base Year - 100% (not jurisdictionalized)</t>
  </si>
  <si>
    <t>Test Year 100% (not jurisdictionalized)</t>
  </si>
  <si>
    <t>Difference (not jurisdictionalized)</t>
  </si>
  <si>
    <t>2016A</t>
  </si>
  <si>
    <t>Extraordinary structure repairs in base year for sump line and retaining wall work</t>
  </si>
  <si>
    <t>High Energy Piping and Corrosion Fatigue EW Brown and Ghent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</si>
</sst>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38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indent="1"/>
    </xf>
    <xf numFmtId="38" fontId="2" fillId="0" borderId="0" xfId="0" applyNumberFormat="1" applyFont="1"/>
    <xf numFmtId="0" fontId="3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164" fontId="2" fillId="0" borderId="0" xfId="1" applyNumberFormat="1" applyFont="1"/>
    <xf numFmtId="38" fontId="2" fillId="0" borderId="0" xfId="0" applyNumberFormat="1" applyFont="1" applyFill="1"/>
    <xf numFmtId="0" fontId="3" fillId="0" borderId="0" xfId="0" applyFont="1" applyAlignment="1">
      <alignment horizontal="left"/>
    </xf>
    <xf numFmtId="38" fontId="2" fillId="0" borderId="2" xfId="0" applyNumberFormat="1" applyFont="1" applyBorder="1"/>
    <xf numFmtId="38" fontId="2" fillId="0" borderId="0" xfId="1" applyNumberFormat="1" applyFont="1"/>
    <xf numFmtId="38" fontId="2" fillId="0" borderId="0" xfId="1" applyNumberFormat="1" applyFont="1" applyFill="1"/>
    <xf numFmtId="38" fontId="2" fillId="2" borderId="0" xfId="1" applyNumberFormat="1" applyFont="1" applyFill="1"/>
    <xf numFmtId="38" fontId="2" fillId="0" borderId="2" xfId="1" applyNumberFormat="1" applyFont="1" applyBorder="1"/>
    <xf numFmtId="38" fontId="3" fillId="0" borderId="1" xfId="0" applyNumberFormat="1" applyFont="1" applyFill="1" applyBorder="1" applyAlignment="1">
      <alignment horizontal="center" wrapText="1"/>
    </xf>
    <xf numFmtId="0" fontId="3" fillId="3" borderId="0" xfId="0" applyFont="1" applyFill="1"/>
    <xf numFmtId="0" fontId="3" fillId="0" borderId="3" xfId="0" applyFont="1" applyBorder="1" applyAlignment="1">
      <alignment horizontal="left"/>
    </xf>
    <xf numFmtId="38" fontId="3" fillId="0" borderId="3" xfId="0" applyNumberFormat="1" applyFont="1" applyBorder="1"/>
    <xf numFmtId="0" fontId="2" fillId="0" borderId="0" xfId="0" applyFont="1" applyAlignment="1">
      <alignment horizontal="left" indent="1"/>
    </xf>
    <xf numFmtId="0" fontId="4" fillId="0" borderId="0" xfId="0" quotePrefix="1" applyFont="1" applyAlignment="1">
      <alignment horizontal="left"/>
    </xf>
    <xf numFmtId="49" fontId="3" fillId="0" borderId="0" xfId="0" applyNumberFormat="1" applyFont="1"/>
    <xf numFmtId="0" fontId="3" fillId="0" borderId="0" xfId="0" applyFont="1"/>
    <xf numFmtId="0" fontId="2" fillId="2" borderId="0" xfId="0" applyFont="1" applyFill="1"/>
    <xf numFmtId="49" fontId="2" fillId="0" borderId="0" xfId="0" applyNumberFormat="1" applyFont="1"/>
    <xf numFmtId="6" fontId="2" fillId="0" borderId="0" xfId="0" applyNumberFormat="1" applyFont="1"/>
    <xf numFmtId="8" fontId="2" fillId="0" borderId="0" xfId="0" applyNumberFormat="1" applyFont="1"/>
    <xf numFmtId="0" fontId="2" fillId="0" borderId="0" xfId="0" applyNumberFormat="1" applyFont="1"/>
    <xf numFmtId="49" fontId="2" fillId="0" borderId="0" xfId="0" quotePrefix="1" applyNumberFormat="1" applyFont="1" applyAlignment="1">
      <alignment horizontal="left"/>
    </xf>
    <xf numFmtId="0" fontId="7" fillId="0" borderId="0" xfId="0" pivotButton="1" applyFont="1"/>
    <xf numFmtId="0" fontId="7" fillId="0" borderId="0" xfId="0" applyFont="1"/>
    <xf numFmtId="0" fontId="7" fillId="0" borderId="0" xfId="0" applyFont="1" applyAlignment="1">
      <alignment horizontal="left"/>
    </xf>
    <xf numFmtId="38" fontId="7" fillId="0" borderId="0" xfId="0" applyNumberFormat="1" applyFont="1"/>
    <xf numFmtId="0" fontId="7" fillId="0" borderId="0" xfId="0" applyFont="1" applyAlignment="1">
      <alignment horizontal="left" indent="1"/>
    </xf>
    <xf numFmtId="0" fontId="2" fillId="0" borderId="0" xfId="0" quotePrefix="1" applyFont="1" applyAlignment="1">
      <alignment horizontal="left" wrapText="1"/>
    </xf>
    <xf numFmtId="0" fontId="3" fillId="0" borderId="1" xfId="0" applyFont="1" applyBorder="1" applyAlignment="1">
      <alignment horizontal="center"/>
    </xf>
    <xf numFmtId="38" fontId="5" fillId="0" borderId="1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26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numFmt numFmtId="6" formatCode="#,##0_);[Red]\(#,##0\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numFmt numFmtId="6" formatCode="#,##0_)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san Neal" refreshedDate="42751.717911689811" createdVersion="5" refreshedVersion="5" minRefreshableVersion="3" recordCount="179">
  <cacheSource type="worksheet">
    <worksheetSource ref="A1:V180" sheet="Base year 510 and 511"/>
  </cacheSource>
  <cacheFields count="22">
    <cacheField name="LOB1" numFmtId="0">
      <sharedItems count="12">
        <s v="P42110: OTHER GENERATION"/>
        <s v="P42120: GENERATION IMEA/IMPA"/>
        <s v="P42125: TOTAL CENTRAL SERVICE SHOP"/>
        <s v="P42130: GREEN RIVER REGULATORY ASSET"/>
        <s v="P42730: TRIMBLE COUNTY"/>
        <s v="P42750: GREEN RIVER PLANT"/>
        <s v="P42760: E W BROWN PLANT"/>
        <s v="P42780: GHENT PLANT"/>
        <s v="P42200 GENERATION SERVICES"/>
        <s v="P10980: TOTAL CORPORATE ITEMS"/>
        <s v="P41900: OPERATING SERVICES"/>
        <s v="P42200" u="1"/>
      </sharedItems>
    </cacheField>
    <cacheField name="LOB2" numFmtId="0">
      <sharedItems/>
    </cacheField>
    <cacheField name="Account" numFmtId="49">
      <sharedItems/>
    </cacheField>
    <cacheField name="IS2" numFmtId="49">
      <sharedItems/>
    </cacheField>
    <cacheField name="IS" numFmtId="49">
      <sharedItems/>
    </cacheField>
    <cacheField name="Category" numFmtId="49">
      <sharedItems/>
    </cacheField>
    <cacheField name="exp type" numFmtId="49">
      <sharedItems/>
    </cacheField>
    <cacheField name="Year" numFmtId="49">
      <sharedItems/>
    </cacheField>
    <cacheField name="Month 01 Jan" numFmtId="0">
      <sharedItems containsString="0" containsBlank="1" containsNumber="1" containsInteger="1" minValue="-21069" maxValue="389980"/>
    </cacheField>
    <cacheField name="Month 02 Feb" numFmtId="0">
      <sharedItems containsString="0" containsBlank="1" containsNumber="1" containsInteger="1" minValue="-20955" maxValue="366273"/>
    </cacheField>
    <cacheField name="Month 03 Mar" numFmtId="0">
      <sharedItems containsNonDate="0" containsString="0" containsBlank="1"/>
    </cacheField>
    <cacheField name="Month 04 Apr" numFmtId="0">
      <sharedItems containsNonDate="0" containsString="0" containsBlank="1"/>
    </cacheField>
    <cacheField name="Month 05 May" numFmtId="0">
      <sharedItems containsNonDate="0" containsString="0" containsBlank="1"/>
    </cacheField>
    <cacheField name="Month 06 Jun" numFmtId="0">
      <sharedItems containsNonDate="0" containsString="0" containsBlank="1"/>
    </cacheField>
    <cacheField name="Month 07 Jul" numFmtId="0">
      <sharedItems containsNonDate="0" containsString="0" containsBlank="1"/>
    </cacheField>
    <cacheField name="Month 08 Aug" numFmtId="0">
      <sharedItems containsNonDate="0" containsString="0" containsBlank="1"/>
    </cacheField>
    <cacheField name="Month 09 Sep" numFmtId="0">
      <sharedItems containsString="0" containsBlank="1" containsNumber="1" containsInteger="1" minValue="-19071" maxValue="356000"/>
    </cacheField>
    <cacheField name="Month 10 Oct" numFmtId="0">
      <sharedItems containsString="0" containsBlank="1" containsNumber="1" containsInteger="1" minValue="-19071" maxValue="359052"/>
    </cacheField>
    <cacheField name="Month 11 Nov" numFmtId="0">
      <sharedItems containsString="0" containsBlank="1" containsNumber="1" containsInteger="1" minValue="-19071" maxValue="353017"/>
    </cacheField>
    <cacheField name="Month 12 Dec" numFmtId="0">
      <sharedItems containsString="0" containsBlank="1" containsNumber="1" containsInteger="1" minValue="-19071" maxValue="317014"/>
    </cacheField>
    <cacheField name="Total" numFmtId="0">
      <sharedItems containsSemiMixedTypes="0" containsString="0" containsNumber="1" minValue="-76284" maxValue="2713459.94"/>
    </cacheField>
    <cacheField name="FERC" numFmtId="0">
      <sharedItems count="2">
        <s v="510"/>
        <s v="5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usan Neal" refreshedDate="42751.718651736111" createdVersion="5" refreshedVersion="5" minRefreshableVersion="3" recordCount="66">
  <cacheSource type="worksheet">
    <worksheetSource ref="A1:V67" sheet="Test year 510 and 511"/>
  </cacheSource>
  <cacheFields count="22">
    <cacheField name="LOB1" numFmtId="0">
      <sharedItems count="10">
        <s v="P42110: OTHER GENERATION"/>
        <s v="P42120: GENERATION IMEA/IMPA"/>
        <s v="P42125: TOTAL CENTRAL SERVICE SHOP"/>
        <s v="P42130: GREEN RIVER REGULATORY ASSET"/>
        <s v="P42730: TRIMBLE COUNTY"/>
        <s v="P42750: GREEN RIVER PLANT"/>
        <s v="P42760: E W BROWN PLANT"/>
        <s v="P42780: GHENT PLANT"/>
        <s v="P42200 GENERATION SERVICES"/>
        <s v="P41900: OPERATING SERVICES"/>
      </sharedItems>
    </cacheField>
    <cacheField name="LOB2" numFmtId="0">
      <sharedItems/>
    </cacheField>
    <cacheField name="Account" numFmtId="49">
      <sharedItems/>
    </cacheField>
    <cacheField name="IS2" numFmtId="49">
      <sharedItems/>
    </cacheField>
    <cacheField name="IS" numFmtId="49">
      <sharedItems/>
    </cacheField>
    <cacheField name="Category" numFmtId="49">
      <sharedItems/>
    </cacheField>
    <cacheField name="exp type" numFmtId="49">
      <sharedItems/>
    </cacheField>
    <cacheField name="Year" numFmtId="49">
      <sharedItems/>
    </cacheField>
    <cacheField name="Month 01 Jan" numFmtId="6">
      <sharedItems containsString="0" containsBlank="1" containsNumber="1" containsInteger="1" minValue="-21582" maxValue="398832"/>
    </cacheField>
    <cacheField name="Month 02 Feb" numFmtId="6">
      <sharedItems containsString="0" containsBlank="1" containsNumber="1" containsInteger="1" minValue="-21466" maxValue="356713"/>
    </cacheField>
    <cacheField name="Month 03 Mar" numFmtId="6">
      <sharedItems containsString="0" containsBlank="1" containsNumber="1" containsInteger="1" minValue="-21530" maxValue="410303"/>
    </cacheField>
    <cacheField name="Month 04 Apr" numFmtId="6">
      <sharedItems containsString="0" containsBlank="1" containsNumber="1" containsInteger="1" minValue="-21531" maxValue="400350"/>
    </cacheField>
    <cacheField name="Month 05 May" numFmtId="6">
      <sharedItems containsString="0" containsBlank="1" containsNumber="1" containsInteger="1" minValue="-21596" maxValue="852000"/>
    </cacheField>
    <cacheField name="Month 06 Jun" numFmtId="6">
      <sharedItems containsString="0" containsBlank="1" containsNumber="1" containsInteger="1" minValue="-21479" maxValue="1000000"/>
    </cacheField>
    <cacheField name="Month 07 Jul" numFmtId="6">
      <sharedItems containsString="0" containsBlank="1" containsNumber="1" containsInteger="1" minValue="-21069" maxValue="335352"/>
    </cacheField>
    <cacheField name="Month 08 Aug" numFmtId="6">
      <sharedItems containsString="0" containsBlank="1" containsNumber="1" containsInteger="1" minValue="-20958" maxValue="390825"/>
    </cacheField>
    <cacheField name="Month 09 Sep" numFmtId="6">
      <sharedItems containsString="0" containsBlank="1" containsNumber="1" containsInteger="1" minValue="-21014" maxValue="349994"/>
    </cacheField>
    <cacheField name="Month 10 Oct" numFmtId="6">
      <sharedItems containsString="0" containsBlank="1" containsNumber="1" containsInteger="1" minValue="-21018" maxValue="418105"/>
    </cacheField>
    <cacheField name="Month 11 Nov" numFmtId="6">
      <sharedItems containsString="0" containsBlank="1" containsNumber="1" containsInteger="1" minValue="-21009" maxValue="392263"/>
    </cacheField>
    <cacheField name="Month 12 Dec" numFmtId="6">
      <sharedItems containsString="0" containsBlank="1" containsNumber="1" containsInteger="1" minValue="-20920" maxValue="323982"/>
    </cacheField>
    <cacheField name="Total" numFmtId="6">
      <sharedItems containsSemiMixedTypes="0" containsString="0" containsNumber="1" containsInteger="1" minValue="-129184" maxValue="2295233"/>
    </cacheField>
    <cacheField name="FERC" numFmtId="0">
      <sharedItems count="2">
        <s v="510"/>
        <s v="5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x v="0"/>
    <s v=""/>
    <s v="510100"/>
    <s v=""/>
    <s v="PPLETO: TOTAL OPERATING EXPENSE"/>
    <s v="GEN MTC: ALL OTHER MAINT."/>
    <s v="PNTL: TOTAL NON-LABOR"/>
    <s v="2016"/>
    <m/>
    <m/>
    <m/>
    <m/>
    <m/>
    <m/>
    <m/>
    <m/>
    <n v="0"/>
    <n v="0"/>
    <n v="0"/>
    <n v="0"/>
    <n v="0"/>
    <x v="0"/>
  </r>
  <r>
    <x v="0"/>
    <s v=""/>
    <s v="510100"/>
    <s v=""/>
    <s v="PPLETO: TOTAL OPERATING EXPENSE"/>
    <s v="GEN MTC: ALL OTHER MAINT."/>
    <s v="PNTL: TOTAL NON-LABOR"/>
    <s v="2017"/>
    <n v="-12167"/>
    <n v="-12167"/>
    <m/>
    <m/>
    <m/>
    <m/>
    <m/>
    <m/>
    <m/>
    <m/>
    <m/>
    <m/>
    <n v="-24334"/>
    <x v="0"/>
  </r>
  <r>
    <x v="0"/>
    <s v=""/>
    <s v="510100"/>
    <s v=""/>
    <s v="PPLETO: TOTAL OPERATING EXPENSE"/>
    <s v="GEN MTC: ALL OTHER MAINT."/>
    <s v="PSTL: TOTAL LABOR"/>
    <s v="2016"/>
    <m/>
    <m/>
    <m/>
    <m/>
    <m/>
    <m/>
    <m/>
    <m/>
    <n v="0"/>
    <n v="0"/>
    <n v="0"/>
    <n v="0"/>
    <n v="0"/>
    <x v="0"/>
  </r>
  <r>
    <x v="0"/>
    <s v=""/>
    <s v="510100"/>
    <s v=""/>
    <s v="PPLETO: TOTAL OPERATING EXPENSE"/>
    <s v="GEN MTC: ALL OTHER MAINT."/>
    <s v="PSTL: TOTAL LABOR"/>
    <s v="2017"/>
    <n v="0"/>
    <n v="38500"/>
    <m/>
    <m/>
    <m/>
    <m/>
    <m/>
    <m/>
    <m/>
    <m/>
    <m/>
    <m/>
    <n v="38500"/>
    <x v="0"/>
  </r>
  <r>
    <x v="0"/>
    <s v=""/>
    <s v="510900"/>
    <s v=""/>
    <s v="PPLETO: TOTAL OPERATING EXPENSE"/>
    <s v="GEN MTC: ALL OTHER MAINT."/>
    <s v="PNTL: TOTAL NON-LABOR"/>
    <s v="2016"/>
    <m/>
    <m/>
    <m/>
    <m/>
    <m/>
    <m/>
    <m/>
    <m/>
    <n v="167"/>
    <n v="167"/>
    <n v="167"/>
    <n v="167"/>
    <n v="668"/>
    <x v="0"/>
  </r>
  <r>
    <x v="0"/>
    <s v=""/>
    <s v="510900"/>
    <s v=""/>
    <s v="PPLETO: TOTAL OPERATING EXPENSE"/>
    <s v="GEN MTC: ALL OTHER MAINT."/>
    <s v="PNTL: TOTAL NON-LABOR"/>
    <s v="2017"/>
    <n v="183"/>
    <n v="183"/>
    <m/>
    <m/>
    <m/>
    <m/>
    <m/>
    <m/>
    <m/>
    <m/>
    <m/>
    <m/>
    <n v="366"/>
    <x v="0"/>
  </r>
  <r>
    <x v="0"/>
    <s v=""/>
    <s v="510900"/>
    <s v=""/>
    <s v="PPLETO: TOTAL OPERATING EXPENSE"/>
    <s v="GEN MTC: ALL OTHER MAINT."/>
    <s v="PSTL: TOTAL LABOR"/>
    <s v="2016"/>
    <m/>
    <m/>
    <m/>
    <m/>
    <m/>
    <m/>
    <m/>
    <m/>
    <n v="58325"/>
    <n v="47773"/>
    <n v="55971"/>
    <n v="55251"/>
    <n v="217320"/>
    <x v="0"/>
  </r>
  <r>
    <x v="0"/>
    <s v=""/>
    <s v="510900"/>
    <s v=""/>
    <s v="PPLETO: TOTAL OPERATING EXPENSE"/>
    <s v="GEN MTC: ALL OTHER MAINT."/>
    <s v="PSTL: TOTAL LABOR"/>
    <s v="2017"/>
    <n v="18303"/>
    <n v="17007"/>
    <m/>
    <m/>
    <m/>
    <m/>
    <m/>
    <m/>
    <m/>
    <m/>
    <m/>
    <m/>
    <n v="35310"/>
    <x v="0"/>
  </r>
  <r>
    <x v="1"/>
    <s v=""/>
    <s v="510100"/>
    <s v=""/>
    <s v="PPLETO: TOTAL OPERATING EXPENSE"/>
    <s v="ACCOUNTING AND REPORTING"/>
    <s v="PNTL: TOTAL NON-LABOR"/>
    <s v="2016"/>
    <m/>
    <m/>
    <m/>
    <m/>
    <m/>
    <m/>
    <m/>
    <m/>
    <n v="-1127"/>
    <n v="-3150"/>
    <n v="-3150"/>
    <n v="-495"/>
    <n v="-7922"/>
    <x v="0"/>
  </r>
  <r>
    <x v="1"/>
    <s v=""/>
    <s v="510100"/>
    <s v=""/>
    <s v="PPLETO: TOTAL OPERATING EXPENSE"/>
    <s v="ACCOUNTING AND REPORTING"/>
    <s v="PSTL: TOTAL LABOR"/>
    <s v="2016"/>
    <m/>
    <m/>
    <m/>
    <m/>
    <m/>
    <m/>
    <m/>
    <m/>
    <n v="-15138"/>
    <n v="-14848"/>
    <n v="-14205"/>
    <n v="-12958"/>
    <n v="-57149"/>
    <x v="0"/>
  </r>
  <r>
    <x v="1"/>
    <s v=""/>
    <s v="510100"/>
    <s v=""/>
    <s v="PPLETO: TOTAL OPERATING EXPENSE"/>
    <s v="CORPORATE"/>
    <s v="PNTL: TOTAL NON-LABOR"/>
    <s v="2016"/>
    <m/>
    <m/>
    <m/>
    <m/>
    <m/>
    <m/>
    <m/>
    <m/>
    <n v="0"/>
    <n v="0"/>
    <n v="0"/>
    <n v="0"/>
    <n v="0"/>
    <x v="0"/>
  </r>
  <r>
    <x v="1"/>
    <s v=""/>
    <s v="510100"/>
    <s v=""/>
    <s v="PPLETO: TOTAL OPERATING EXPENSE"/>
    <s v="CORPORATE"/>
    <s v="PSTL: TOTAL LABOR"/>
    <s v="2016"/>
    <m/>
    <m/>
    <m/>
    <m/>
    <m/>
    <m/>
    <m/>
    <m/>
    <n v="0"/>
    <n v="0"/>
    <n v="0"/>
    <n v="0"/>
    <n v="0"/>
    <x v="0"/>
  </r>
  <r>
    <x v="1"/>
    <s v=""/>
    <s v="510100"/>
    <s v=""/>
    <s v="PPLETO: TOTAL OPERATING EXPENSE"/>
    <s v="OTHER"/>
    <s v="PNTL: TOTAL NON-LABOR"/>
    <s v="2016"/>
    <m/>
    <m/>
    <m/>
    <m/>
    <m/>
    <m/>
    <m/>
    <m/>
    <n v="0"/>
    <n v="0"/>
    <n v="0"/>
    <n v="0"/>
    <n v="0"/>
    <x v="0"/>
  </r>
  <r>
    <x v="1"/>
    <s v=""/>
    <s v="510100"/>
    <s v=""/>
    <s v="PPLETO: TOTAL OPERATING EXPENSE"/>
    <s v="OTHER"/>
    <s v="PNTL: TOTAL NON-LABOR"/>
    <s v="2017"/>
    <n v="-36"/>
    <n v="-181"/>
    <m/>
    <m/>
    <m/>
    <m/>
    <m/>
    <m/>
    <m/>
    <m/>
    <m/>
    <m/>
    <n v="-217"/>
    <x v="0"/>
  </r>
  <r>
    <x v="1"/>
    <s v=""/>
    <s v="510100"/>
    <s v=""/>
    <s v="PPLETO: TOTAL OPERATING EXPENSE"/>
    <s v="OTHER"/>
    <s v="PSTL: TOTAL LABOR"/>
    <s v="2016"/>
    <m/>
    <m/>
    <m/>
    <m/>
    <m/>
    <m/>
    <m/>
    <m/>
    <n v="0"/>
    <n v="0"/>
    <n v="0"/>
    <n v="0"/>
    <n v="0"/>
    <x v="0"/>
  </r>
  <r>
    <x v="1"/>
    <s v=""/>
    <s v="510100"/>
    <s v=""/>
    <s v="PPLETO: TOTAL OPERATING EXPENSE"/>
    <s v="OTHER"/>
    <s v="PSTL: TOTAL LABOR"/>
    <s v="2017"/>
    <n v="-17920"/>
    <n v="-16096"/>
    <m/>
    <m/>
    <m/>
    <m/>
    <m/>
    <m/>
    <m/>
    <m/>
    <m/>
    <m/>
    <n v="-34016"/>
    <x v="0"/>
  </r>
  <r>
    <x v="1"/>
    <s v=""/>
    <s v="510900"/>
    <s v=""/>
    <s v="PPLETO: TOTAL OPERATING EXPENSE"/>
    <s v="OTHER"/>
    <s v="PNTL: TOTAL NON-LABOR"/>
    <s v="2016"/>
    <m/>
    <m/>
    <m/>
    <m/>
    <m/>
    <m/>
    <m/>
    <m/>
    <n v="0"/>
    <n v="0"/>
    <n v="0"/>
    <n v="0"/>
    <n v="0"/>
    <x v="0"/>
  </r>
  <r>
    <x v="1"/>
    <s v=""/>
    <s v="510900"/>
    <s v=""/>
    <s v="PPLETO: TOTAL OPERATING EXPENSE"/>
    <s v="OTHER"/>
    <s v="PNTL: TOTAL NON-LABOR"/>
    <s v="2017"/>
    <n v="-282"/>
    <n v="-293"/>
    <m/>
    <m/>
    <m/>
    <m/>
    <m/>
    <m/>
    <m/>
    <m/>
    <m/>
    <m/>
    <n v="-575"/>
    <x v="0"/>
  </r>
  <r>
    <x v="1"/>
    <s v=""/>
    <s v="510900"/>
    <s v=""/>
    <s v="PPLETO: TOTAL OPERATING EXPENSE"/>
    <s v="OTHER"/>
    <s v="PSTL: TOTAL LABOR"/>
    <s v="2016"/>
    <m/>
    <m/>
    <m/>
    <m/>
    <m/>
    <m/>
    <m/>
    <m/>
    <n v="0"/>
    <n v="0"/>
    <n v="0"/>
    <n v="0"/>
    <n v="0"/>
    <x v="0"/>
  </r>
  <r>
    <x v="1"/>
    <s v=""/>
    <s v="510900"/>
    <s v=""/>
    <s v="PPLETO: TOTAL OPERATING EXPENSE"/>
    <s v="OTHER"/>
    <s v="PSTL: TOTAL LABOR"/>
    <s v="2017"/>
    <n v="-2526"/>
    <n v="-2307"/>
    <m/>
    <m/>
    <m/>
    <m/>
    <m/>
    <m/>
    <m/>
    <m/>
    <m/>
    <m/>
    <n v="-4833"/>
    <x v="0"/>
  </r>
  <r>
    <x v="1"/>
    <s v=""/>
    <s v="511100"/>
    <s v=""/>
    <s v="PPLETO: TOTAL OPERATING EXPENSE"/>
    <s v="ACCOUNTING AND REPORTING"/>
    <s v="PNTL: TOTAL NON-LABOR"/>
    <s v="2016"/>
    <m/>
    <m/>
    <m/>
    <m/>
    <m/>
    <m/>
    <m/>
    <m/>
    <n v="-19071"/>
    <n v="-19071"/>
    <n v="-19071"/>
    <n v="-19071"/>
    <n v="-76284"/>
    <x v="1"/>
  </r>
  <r>
    <x v="1"/>
    <s v=""/>
    <s v="511100"/>
    <s v=""/>
    <s v="PPLETO: TOTAL OPERATING EXPENSE"/>
    <s v="CORPORATE"/>
    <s v="PNTL: TOTAL NON-LABOR"/>
    <s v="2016"/>
    <m/>
    <m/>
    <m/>
    <m/>
    <m/>
    <m/>
    <m/>
    <m/>
    <n v="0"/>
    <n v="0"/>
    <n v="0"/>
    <n v="0"/>
    <n v="0"/>
    <x v="1"/>
  </r>
  <r>
    <x v="1"/>
    <s v=""/>
    <s v="511100"/>
    <s v=""/>
    <s v="PPLETO: TOTAL OPERATING EXPENSE"/>
    <s v="CORPORATE"/>
    <s v="PSTL: TOTAL LABOR"/>
    <s v="2016"/>
    <m/>
    <m/>
    <m/>
    <m/>
    <m/>
    <m/>
    <m/>
    <m/>
    <n v="0"/>
    <n v="0"/>
    <n v="0"/>
    <n v="0"/>
    <n v="0"/>
    <x v="1"/>
  </r>
  <r>
    <x v="1"/>
    <s v=""/>
    <s v="511100"/>
    <s v=""/>
    <s v="PPLETO: TOTAL OPERATING EXPENSE"/>
    <s v="OTHER"/>
    <s v="PNTL: TOTAL NON-LABOR"/>
    <s v="2016"/>
    <m/>
    <m/>
    <m/>
    <m/>
    <m/>
    <m/>
    <m/>
    <m/>
    <n v="0"/>
    <n v="0"/>
    <n v="0"/>
    <n v="0"/>
    <n v="0"/>
    <x v="1"/>
  </r>
  <r>
    <x v="1"/>
    <s v=""/>
    <s v="511100"/>
    <s v=""/>
    <s v="PPLETO: TOTAL OPERATING EXPENSE"/>
    <s v="OTHER"/>
    <s v="PNTL: TOTAL NON-LABOR"/>
    <s v="2017"/>
    <n v="-21069"/>
    <n v="-20955"/>
    <m/>
    <m/>
    <m/>
    <m/>
    <m/>
    <m/>
    <m/>
    <m/>
    <m/>
    <m/>
    <n v="-42024"/>
    <x v="1"/>
  </r>
  <r>
    <x v="1"/>
    <s v=""/>
    <s v="511100"/>
    <s v=""/>
    <s v="PPLETO: TOTAL OPERATING EXPENSE"/>
    <s v="OTHER"/>
    <s v="PSTL: TOTAL LABOR"/>
    <s v="2016"/>
    <m/>
    <m/>
    <m/>
    <m/>
    <m/>
    <m/>
    <m/>
    <m/>
    <n v="0"/>
    <n v="0"/>
    <n v="0"/>
    <n v="0"/>
    <n v="0"/>
    <x v="1"/>
  </r>
  <r>
    <x v="2"/>
    <s v=""/>
    <s v="510900"/>
    <s v=""/>
    <s v="PPLETO: TOTAL OPERATING EXPENSE"/>
    <s v="GEN MTC: ALL OTHER MAINT."/>
    <s v="PSTL: TOTAL LABOR"/>
    <s v="2017"/>
    <n v="33689"/>
    <n v="30648"/>
    <m/>
    <m/>
    <m/>
    <m/>
    <m/>
    <m/>
    <m/>
    <m/>
    <m/>
    <m/>
    <n v="64337"/>
    <x v="0"/>
  </r>
  <r>
    <x v="2"/>
    <s v=""/>
    <s v="511100"/>
    <s v=""/>
    <s v="PPLETO: TOTAL OPERATING EXPENSE"/>
    <s v="GEN MTC: ALL OTHER MAINT."/>
    <s v="PNTL: TOTAL NON-LABOR"/>
    <s v="2017"/>
    <n v="7755"/>
    <n v="7755"/>
    <m/>
    <m/>
    <m/>
    <m/>
    <m/>
    <m/>
    <m/>
    <m/>
    <m/>
    <m/>
    <n v="15510"/>
    <x v="1"/>
  </r>
  <r>
    <x v="3"/>
    <s v=""/>
    <s v="510100"/>
    <s v=""/>
    <s v="PPLETO: TOTAL OPERATING EXPENSE"/>
    <s v="GEN MTC: ALL OTHER MAINT."/>
    <s v="PNTL: TOTAL NON-LABOR"/>
    <s v="2016"/>
    <m/>
    <m/>
    <m/>
    <m/>
    <m/>
    <m/>
    <m/>
    <m/>
    <n v="6192"/>
    <n v="6192"/>
    <n v="6192"/>
    <n v="6192"/>
    <n v="24768"/>
    <x v="0"/>
  </r>
  <r>
    <x v="3"/>
    <s v=""/>
    <s v="510100"/>
    <s v=""/>
    <s v="PPLETO: TOTAL OPERATING EXPENSE"/>
    <s v="GEN MTC: ALL OTHER MAINT."/>
    <s v="PNTL: TOTAL NON-LABOR"/>
    <s v="2017"/>
    <n v="6192"/>
    <n v="6192"/>
    <m/>
    <m/>
    <m/>
    <m/>
    <m/>
    <m/>
    <m/>
    <m/>
    <m/>
    <m/>
    <n v="12384"/>
    <x v="0"/>
  </r>
  <r>
    <x v="3"/>
    <s v=""/>
    <s v="511100"/>
    <s v=""/>
    <s v="PPLETO: TOTAL OPERATING EXPENSE"/>
    <s v="GEN MTC: ALL OTHER MAINT."/>
    <s v="PNTL: TOTAL NON-LABOR"/>
    <s v="2016"/>
    <m/>
    <m/>
    <m/>
    <m/>
    <m/>
    <m/>
    <m/>
    <m/>
    <n v="7510"/>
    <n v="7510"/>
    <n v="7510"/>
    <n v="7510"/>
    <n v="30040"/>
    <x v="1"/>
  </r>
  <r>
    <x v="3"/>
    <s v=""/>
    <s v="511100"/>
    <s v=""/>
    <s v="PPLETO: TOTAL OPERATING EXPENSE"/>
    <s v="GEN MTC: ALL OTHER MAINT."/>
    <s v="PNTL: TOTAL NON-LABOR"/>
    <s v="2017"/>
    <n v="7510"/>
    <n v="7510"/>
    <m/>
    <m/>
    <m/>
    <m/>
    <m/>
    <m/>
    <m/>
    <m/>
    <m/>
    <m/>
    <n v="15020"/>
    <x v="1"/>
  </r>
  <r>
    <x v="4"/>
    <s v="P42731: TOTAL TRIMBLE COUNTY STEAM"/>
    <s v="510100"/>
    <s v=""/>
    <s v="PPLETO: TOTAL OPERATING EXPENSE"/>
    <s v="CORPORATE"/>
    <s v="PNTL: TOTAL NON-LABOR"/>
    <s v="2016"/>
    <m/>
    <m/>
    <m/>
    <m/>
    <m/>
    <m/>
    <m/>
    <m/>
    <n v="0"/>
    <n v="0"/>
    <n v="0"/>
    <n v="0"/>
    <n v="0"/>
    <x v="0"/>
  </r>
  <r>
    <x v="4"/>
    <s v="P42731: TOTAL TRIMBLE COUNTY STEAM"/>
    <s v="510100"/>
    <s v=""/>
    <s v="PPLETO: TOTAL OPERATING EXPENSE"/>
    <s v="CORPORATE"/>
    <s v="PSTL: TOTAL LABOR"/>
    <s v="2016"/>
    <m/>
    <m/>
    <m/>
    <m/>
    <m/>
    <m/>
    <m/>
    <m/>
    <n v="0"/>
    <n v="0"/>
    <n v="0"/>
    <n v="0"/>
    <n v="0"/>
    <x v="0"/>
  </r>
  <r>
    <x v="4"/>
    <s v="P42731: TOTAL TRIMBLE COUNTY STEAM"/>
    <s v="510100"/>
    <s v=""/>
    <s v="PPLETO: TOTAL OPERATING EXPENSE"/>
    <s v="GEN O M: OUTAGES"/>
    <s v="PNTL: TOTAL NON-LABOR"/>
    <s v="2016"/>
    <m/>
    <m/>
    <m/>
    <m/>
    <m/>
    <m/>
    <m/>
    <m/>
    <n v="0"/>
    <n v="0"/>
    <n v="0"/>
    <n v="0"/>
    <n v="0"/>
    <x v="0"/>
  </r>
  <r>
    <x v="4"/>
    <s v="P42731: TOTAL TRIMBLE COUNTY STEAM"/>
    <s v="510100"/>
    <s v=""/>
    <s v="PPLETO: TOTAL OPERATING EXPENSE"/>
    <s v="OTHER"/>
    <s v="PNTL: TOTAL NON-LABOR"/>
    <s v="2016"/>
    <m/>
    <m/>
    <m/>
    <m/>
    <m/>
    <m/>
    <m/>
    <m/>
    <n v="6754"/>
    <n v="24623"/>
    <n v="14604"/>
    <n v="11905"/>
    <n v="57886"/>
    <x v="0"/>
  </r>
  <r>
    <x v="4"/>
    <s v="P42731: TOTAL TRIMBLE COUNTY STEAM"/>
    <s v="510100"/>
    <s v=""/>
    <s v="PPLETO: TOTAL OPERATING EXPENSE"/>
    <s v="OTHER"/>
    <s v="PNTL: TOTAL NON-LABOR"/>
    <s v="2017"/>
    <n v="85543"/>
    <n v="85715"/>
    <m/>
    <m/>
    <m/>
    <m/>
    <m/>
    <m/>
    <m/>
    <m/>
    <m/>
    <m/>
    <n v="171258"/>
    <x v="0"/>
  </r>
  <r>
    <x v="4"/>
    <s v="P42731: TOTAL TRIMBLE COUNTY STEAM"/>
    <s v="510100"/>
    <s v=""/>
    <s v="PPLETO: TOTAL OPERATING EXPENSE"/>
    <s v="OTHER"/>
    <s v="PSTL: TOTAL LABOR"/>
    <s v="2016"/>
    <m/>
    <m/>
    <m/>
    <m/>
    <m/>
    <m/>
    <m/>
    <m/>
    <n v="60552"/>
    <n v="59393"/>
    <n v="56821"/>
    <n v="51833"/>
    <n v="228599"/>
    <x v="0"/>
  </r>
  <r>
    <x v="4"/>
    <s v="P42731: TOTAL TRIMBLE COUNTY STEAM"/>
    <s v="510100"/>
    <s v=""/>
    <s v="PPLETO: TOTAL OPERATING EXPENSE"/>
    <s v="OTHER"/>
    <s v="PSTL: TOTAL LABOR"/>
    <s v="2017"/>
    <n v="81782"/>
    <n v="73611"/>
    <m/>
    <m/>
    <m/>
    <m/>
    <m/>
    <m/>
    <m/>
    <m/>
    <m/>
    <m/>
    <n v="155393"/>
    <x v="0"/>
  </r>
  <r>
    <x v="4"/>
    <s v="P42731: TOTAL TRIMBLE COUNTY STEAM"/>
    <s v="510900"/>
    <s v=""/>
    <s v="PPLETO: TOTAL OPERATING EXPENSE"/>
    <s v="OTHER"/>
    <s v="PNTL: TOTAL NON-LABOR"/>
    <s v="2016"/>
    <m/>
    <m/>
    <m/>
    <m/>
    <m/>
    <m/>
    <m/>
    <m/>
    <n v="3025"/>
    <n v="8052"/>
    <n v="6979"/>
    <n v="9131"/>
    <n v="27187"/>
    <x v="0"/>
  </r>
  <r>
    <x v="4"/>
    <s v="P42731: TOTAL TRIMBLE COUNTY STEAM"/>
    <s v="510900"/>
    <s v=""/>
    <s v="PPLETO: TOTAL OPERATING EXPENSE"/>
    <s v="OTHER"/>
    <s v="PSTL: TOTAL LABOR"/>
    <s v="2016"/>
    <m/>
    <m/>
    <m/>
    <m/>
    <m/>
    <m/>
    <m/>
    <m/>
    <n v="6254"/>
    <n v="5123"/>
    <n v="6002"/>
    <n v="5925"/>
    <n v="23304"/>
    <x v="0"/>
  </r>
  <r>
    <x v="4"/>
    <s v="P42731: TOTAL TRIMBLE COUNTY STEAM"/>
    <s v="511100"/>
    <s v=""/>
    <s v="PPLETO: TOTAL OPERATING EXPENSE"/>
    <s v="CORPORATE"/>
    <s v="PNTL: TOTAL NON-LABOR"/>
    <s v="2016"/>
    <m/>
    <m/>
    <m/>
    <m/>
    <m/>
    <m/>
    <m/>
    <m/>
    <n v="0"/>
    <n v="0"/>
    <n v="0"/>
    <n v="0"/>
    <n v="0"/>
    <x v="1"/>
  </r>
  <r>
    <x v="4"/>
    <s v="P42731: TOTAL TRIMBLE COUNTY STEAM"/>
    <s v="511100"/>
    <s v=""/>
    <s v="PPLETO: TOTAL OPERATING EXPENSE"/>
    <s v="CORPORATE"/>
    <s v="PSTL: TOTAL LABOR"/>
    <s v="2016"/>
    <m/>
    <m/>
    <m/>
    <m/>
    <m/>
    <m/>
    <m/>
    <m/>
    <n v="0"/>
    <n v="0"/>
    <n v="0"/>
    <n v="0"/>
    <n v="0"/>
    <x v="1"/>
  </r>
  <r>
    <x v="4"/>
    <s v="P42731: TOTAL TRIMBLE COUNTY STEAM"/>
    <s v="511100"/>
    <s v=""/>
    <s v="PPLETO: TOTAL OPERATING EXPENSE"/>
    <s v="OTHER"/>
    <s v="PNTL: TOTAL NON-LABOR"/>
    <s v="2016"/>
    <m/>
    <m/>
    <m/>
    <m/>
    <m/>
    <m/>
    <m/>
    <m/>
    <n v="79900"/>
    <n v="79410"/>
    <n v="79738"/>
    <n v="80592"/>
    <n v="319640"/>
    <x v="1"/>
  </r>
  <r>
    <x v="4"/>
    <s v="P42731: TOTAL TRIMBLE COUNTY STEAM"/>
    <s v="511100"/>
    <s v=""/>
    <s v="PPLETO: TOTAL OPERATING EXPENSE"/>
    <s v="OTHER"/>
    <s v="PSTL: TOTAL LABOR"/>
    <s v="2016"/>
    <m/>
    <m/>
    <m/>
    <m/>
    <m/>
    <m/>
    <m/>
    <m/>
    <n v="0"/>
    <n v="0"/>
    <n v="0"/>
    <n v="0"/>
    <n v="0"/>
    <x v="1"/>
  </r>
  <r>
    <x v="5"/>
    <s v="P16110: TOTAL GREEN RIVER PLANT"/>
    <s v="510100"/>
    <s v=""/>
    <s v="PPLETO: TOTAL OPERATING EXPENSE"/>
    <s v="GEN MTC: ALL OTHER MAINT."/>
    <s v="PNTL: TOTAL NON-LABOR"/>
    <s v="2016"/>
    <m/>
    <m/>
    <m/>
    <m/>
    <m/>
    <m/>
    <m/>
    <m/>
    <n v="0"/>
    <n v="0"/>
    <n v="0"/>
    <n v="0"/>
    <n v="0"/>
    <x v="0"/>
  </r>
  <r>
    <x v="5"/>
    <s v="P16110: TOTAL GREEN RIVER PLANT"/>
    <s v="510100"/>
    <s v=""/>
    <s v="PPLETO: TOTAL OPERATING EXPENSE"/>
    <s v="GEN MTC: ALL OTHER MAINT."/>
    <s v="PSTL: TOTAL LABOR"/>
    <s v="2016"/>
    <m/>
    <m/>
    <m/>
    <m/>
    <m/>
    <m/>
    <m/>
    <m/>
    <n v="4155"/>
    <n v="3394"/>
    <n v="2363"/>
    <n v="2889"/>
    <n v="12801"/>
    <x v="0"/>
  </r>
  <r>
    <x v="5"/>
    <s v="P16110: TOTAL GREEN RIVER PLANT"/>
    <s v="510100"/>
    <s v=""/>
    <s v="PPLETO: TOTAL OPERATING EXPENSE"/>
    <s v="GEN MTC: ALL OTHER MAINT."/>
    <s v="PSTL: TOTAL LABOR"/>
    <s v="2017"/>
    <n v="11154"/>
    <n v="9992"/>
    <m/>
    <m/>
    <m/>
    <m/>
    <m/>
    <m/>
    <m/>
    <m/>
    <m/>
    <m/>
    <n v="21146"/>
    <x v="0"/>
  </r>
  <r>
    <x v="5"/>
    <s v="P16110: TOTAL GREEN RIVER PLANT"/>
    <s v="511100"/>
    <s v=""/>
    <s v="PPLETO: TOTAL OPERATING EXPENSE"/>
    <s v="GEN MTC: BUILDINGS/GROUNDS"/>
    <s v="PNTL: TOTAL NON-LABOR"/>
    <s v="2016"/>
    <m/>
    <m/>
    <m/>
    <m/>
    <m/>
    <m/>
    <m/>
    <m/>
    <n v="10250"/>
    <n v="5000"/>
    <n v="5000"/>
    <n v="10250"/>
    <n v="30500"/>
    <x v="1"/>
  </r>
  <r>
    <x v="5"/>
    <s v="P16110: TOTAL GREEN RIVER PLANT"/>
    <s v="511100"/>
    <s v=""/>
    <s v="PPLETO: TOTAL OPERATING EXPENSE"/>
    <s v="GEN MTC: BUILDINGS/GROUNDS"/>
    <s v="PNTL: TOTAL NON-LABOR"/>
    <s v="2017"/>
    <n v="5000"/>
    <n v="5000"/>
    <m/>
    <m/>
    <m/>
    <m/>
    <m/>
    <m/>
    <m/>
    <m/>
    <m/>
    <m/>
    <n v="10000"/>
    <x v="1"/>
  </r>
  <r>
    <x v="5"/>
    <s v="P16110: TOTAL GREEN RIVER PLANT"/>
    <s v="511100"/>
    <s v=""/>
    <s v="PPLETO: TOTAL OPERATING EXPENSE"/>
    <s v="GEN OPS: PLANT OPERATION"/>
    <s v="PNTL: TOTAL NON-LABOR"/>
    <s v="2016"/>
    <m/>
    <m/>
    <m/>
    <m/>
    <m/>
    <m/>
    <m/>
    <m/>
    <n v="0"/>
    <n v="0"/>
    <n v="0"/>
    <n v="0"/>
    <n v="0"/>
    <x v="1"/>
  </r>
  <r>
    <x v="6"/>
    <s v="P16210: EW BROWN STEAM"/>
    <s v="510100"/>
    <s v=""/>
    <s v="PPLETO: TOTAL OPERATING EXPENSE"/>
    <s v="GEN MTC: ALL OTHER MAINT."/>
    <s v="PNTL: TOTAL NON-LABOR"/>
    <s v="2016"/>
    <m/>
    <m/>
    <m/>
    <m/>
    <m/>
    <m/>
    <m/>
    <m/>
    <n v="921"/>
    <n v="1162"/>
    <n v="746"/>
    <n v="578"/>
    <n v="3407"/>
    <x v="0"/>
  </r>
  <r>
    <x v="6"/>
    <s v="P16210: EW BROWN STEAM"/>
    <s v="510100"/>
    <s v=""/>
    <s v="PPLETO: TOTAL OPERATING EXPENSE"/>
    <s v="GEN MTC: ALL OTHER MAINT."/>
    <s v="PNTL: TOTAL NON-LABOR"/>
    <s v="2017"/>
    <n v="889"/>
    <n v="889"/>
    <m/>
    <m/>
    <m/>
    <m/>
    <m/>
    <m/>
    <m/>
    <m/>
    <m/>
    <m/>
    <n v="1778"/>
    <x v="0"/>
  </r>
  <r>
    <x v="6"/>
    <s v="P16210: EW BROWN STEAM"/>
    <s v="510100"/>
    <s v=""/>
    <s v="PPLETO: TOTAL OPERATING EXPENSE"/>
    <s v="GEN MTC: ALL OTHER MAINT."/>
    <s v="PSTL: TOTAL LABOR"/>
    <s v="2016"/>
    <m/>
    <m/>
    <m/>
    <m/>
    <m/>
    <m/>
    <m/>
    <m/>
    <n v="184020"/>
    <n v="183648"/>
    <n v="175890"/>
    <n v="158797"/>
    <n v="702355"/>
    <x v="0"/>
  </r>
  <r>
    <x v="6"/>
    <s v="P16210: EW BROWN STEAM"/>
    <s v="510100"/>
    <s v=""/>
    <s v="PPLETO: TOTAL OPERATING EXPENSE"/>
    <s v="GEN MTC: ALL OTHER MAINT."/>
    <s v="PSTL: TOTAL LABOR"/>
    <s v="2017"/>
    <n v="201322"/>
    <n v="170364"/>
    <m/>
    <m/>
    <m/>
    <m/>
    <m/>
    <m/>
    <m/>
    <m/>
    <m/>
    <m/>
    <n v="371686"/>
    <x v="0"/>
  </r>
  <r>
    <x v="6"/>
    <s v="P16210: EW BROWN STEAM"/>
    <s v="511100"/>
    <s v=""/>
    <s v="PPLETO: TOTAL OPERATING EXPENSE"/>
    <s v="GEN FH: FUEL HANDLING"/>
    <s v="PNTL: TOTAL NON-LABOR"/>
    <s v="2016"/>
    <m/>
    <m/>
    <m/>
    <m/>
    <m/>
    <m/>
    <m/>
    <m/>
    <n v="0"/>
    <n v="0"/>
    <n v="0"/>
    <n v="0"/>
    <n v="0"/>
    <x v="1"/>
  </r>
  <r>
    <x v="6"/>
    <s v="P16210: EW BROWN STEAM"/>
    <s v="511100"/>
    <s v=""/>
    <s v="PPLETO: TOTAL OPERATING EXPENSE"/>
    <s v="GEN MTC: ALL OTHER MAINT."/>
    <s v="PNTL: TOTAL NON-LABOR"/>
    <s v="2016"/>
    <m/>
    <m/>
    <m/>
    <m/>
    <m/>
    <m/>
    <m/>
    <m/>
    <n v="43976"/>
    <n v="10626"/>
    <n v="-4552"/>
    <n v="-10689"/>
    <n v="39361"/>
    <x v="1"/>
  </r>
  <r>
    <x v="6"/>
    <s v="P16210: EW BROWN STEAM"/>
    <s v="511100"/>
    <s v=""/>
    <s v="PPLETO: TOTAL OPERATING EXPENSE"/>
    <s v="GEN MTC: ALL OTHER MAINT."/>
    <s v="PSTL: TOTAL LABOR"/>
    <s v="2016"/>
    <m/>
    <m/>
    <m/>
    <m/>
    <m/>
    <m/>
    <m/>
    <m/>
    <n v="43763"/>
    <n v="43402"/>
    <n v="41580"/>
    <n v="36847"/>
    <n v="165592"/>
    <x v="1"/>
  </r>
  <r>
    <x v="6"/>
    <s v="P16210: EW BROWN STEAM"/>
    <s v="511100"/>
    <s v=""/>
    <s v="PPLETO: TOTAL OPERATING EXPENSE"/>
    <s v="GEN MTC: ALL OTHER MAINT."/>
    <s v="PSTL: TOTAL LABOR"/>
    <s v="2017"/>
    <n v="43809"/>
    <n v="37386"/>
    <m/>
    <m/>
    <m/>
    <m/>
    <m/>
    <m/>
    <m/>
    <m/>
    <m/>
    <m/>
    <n v="81195"/>
    <x v="1"/>
  </r>
  <r>
    <x v="6"/>
    <s v="P16210: EW BROWN STEAM"/>
    <s v="511100"/>
    <s v=""/>
    <s v="PPLETO: TOTAL OPERATING EXPENSE"/>
    <s v="GEN MTC: BUILDINGS/GROUNDS"/>
    <s v="PNTL: TOTAL NON-LABOR"/>
    <s v="2016"/>
    <m/>
    <m/>
    <m/>
    <m/>
    <m/>
    <m/>
    <m/>
    <m/>
    <n v="135893"/>
    <n v="135893"/>
    <n v="135893"/>
    <n v="135893"/>
    <n v="543572"/>
    <x v="1"/>
  </r>
  <r>
    <x v="6"/>
    <s v="P16210: EW BROWN STEAM"/>
    <s v="511100"/>
    <s v=""/>
    <s v="PPLETO: TOTAL OPERATING EXPENSE"/>
    <s v="GEN MTC: BUILDINGS/GROUNDS"/>
    <s v="PNTL: TOTAL NON-LABOR"/>
    <s v="2017"/>
    <n v="148038"/>
    <n v="148038"/>
    <m/>
    <m/>
    <m/>
    <m/>
    <m/>
    <m/>
    <m/>
    <m/>
    <m/>
    <m/>
    <n v="296076"/>
    <x v="1"/>
  </r>
  <r>
    <x v="6"/>
    <s v="P16210: EW BROWN STEAM"/>
    <s v="511100"/>
    <s v=""/>
    <s v="PPLETO: TOTAL OPERATING EXPENSE"/>
    <s v="GEN MTC: BUILDINGS/GROUNDS"/>
    <s v="PSTL: TOTAL LABOR"/>
    <s v="2016"/>
    <m/>
    <m/>
    <m/>
    <m/>
    <m/>
    <m/>
    <m/>
    <m/>
    <n v="0"/>
    <n v="0"/>
    <n v="0"/>
    <n v="0"/>
    <n v="0"/>
    <x v="1"/>
  </r>
  <r>
    <x v="6"/>
    <s v="P16210: EW BROWN STEAM"/>
    <s v="511100"/>
    <s v=""/>
    <s v="PPLETO: TOTAL OPERATING EXPENSE"/>
    <s v="GEN MTC: FUEL HANDLING"/>
    <s v="PNTL: TOTAL NON-LABOR"/>
    <s v="2017"/>
    <n v="0"/>
    <n v="0"/>
    <m/>
    <m/>
    <m/>
    <m/>
    <m/>
    <m/>
    <m/>
    <m/>
    <m/>
    <m/>
    <n v="0"/>
    <x v="1"/>
  </r>
  <r>
    <x v="6"/>
    <s v="P16210: EW BROWN STEAM"/>
    <s v="511100"/>
    <s v=""/>
    <s v="PPLETO: TOTAL OPERATING EXPENSE"/>
    <s v="GEN O M: OUTAGES"/>
    <s v="PNTL: TOTAL NON-LABOR"/>
    <s v="2016"/>
    <m/>
    <m/>
    <m/>
    <m/>
    <m/>
    <m/>
    <m/>
    <m/>
    <n v="0"/>
    <n v="0"/>
    <n v="0"/>
    <n v="0"/>
    <n v="0"/>
    <x v="1"/>
  </r>
  <r>
    <x v="6"/>
    <s v="P16210: EW BROWN STEAM"/>
    <s v="511100"/>
    <s v=""/>
    <s v="PPLETO: TOTAL OPERATING EXPENSE"/>
    <s v="GEN O M: OUTAGES"/>
    <s v="PSTL: TOTAL LABOR"/>
    <s v="2016"/>
    <m/>
    <m/>
    <m/>
    <m/>
    <m/>
    <m/>
    <m/>
    <m/>
    <n v="0"/>
    <n v="0"/>
    <n v="0"/>
    <n v="0"/>
    <n v="0"/>
    <x v="1"/>
  </r>
  <r>
    <x v="6"/>
    <s v="P16210: EW BROWN STEAM"/>
    <s v="511100"/>
    <s v=""/>
    <s v="PPLETO: TOTAL OPERATING EXPENSE"/>
    <s v="GEN OPS: PLANT OPERATION"/>
    <s v="PNTL: TOTAL NON-LABOR"/>
    <s v="2016"/>
    <m/>
    <m/>
    <m/>
    <m/>
    <m/>
    <m/>
    <m/>
    <m/>
    <n v="0"/>
    <n v="0"/>
    <n v="0"/>
    <n v="0"/>
    <n v="0"/>
    <x v="1"/>
  </r>
  <r>
    <x v="6"/>
    <s v="P16210: EW BROWN STEAM"/>
    <s v="511100"/>
    <s v=""/>
    <s v="PPLETO: TOTAL OPERATING EXPENSE"/>
    <s v="GEN OPS: PLANT OPERATION"/>
    <s v="PSTL: TOTAL LABOR"/>
    <s v="2016"/>
    <m/>
    <m/>
    <m/>
    <m/>
    <m/>
    <m/>
    <m/>
    <m/>
    <n v="0"/>
    <n v="0"/>
    <n v="0"/>
    <n v="0"/>
    <n v="0"/>
    <x v="1"/>
  </r>
  <r>
    <x v="7"/>
    <s v="P16510: TOTAL GHENT PLANT"/>
    <s v="510100"/>
    <s v=""/>
    <s v="PPLETO: TOTAL OPERATING EXPENSE"/>
    <s v="GEN MTC: ALL OTHER MAINT."/>
    <s v="PNTL: TOTAL NON-LABOR"/>
    <s v="2016"/>
    <m/>
    <m/>
    <m/>
    <m/>
    <m/>
    <m/>
    <m/>
    <m/>
    <n v="0"/>
    <n v="0"/>
    <n v="0"/>
    <n v="0"/>
    <n v="0"/>
    <x v="0"/>
  </r>
  <r>
    <x v="7"/>
    <s v="P16510: TOTAL GHENT PLANT"/>
    <s v="510100"/>
    <s v=""/>
    <s v="PPLETO: TOTAL OPERATING EXPENSE"/>
    <s v="GEN MTC: ALL OTHER MAINT."/>
    <s v="PSTL: TOTAL LABOR"/>
    <s v="2016"/>
    <m/>
    <m/>
    <m/>
    <m/>
    <m/>
    <m/>
    <m/>
    <m/>
    <n v="344420"/>
    <n v="359052"/>
    <n v="353017"/>
    <n v="317014"/>
    <n v="1373503"/>
    <x v="0"/>
  </r>
  <r>
    <x v="7"/>
    <s v="P16510: TOTAL GHENT PLANT"/>
    <s v="510100"/>
    <s v=""/>
    <s v="PPLETO: TOTAL OPERATING EXPENSE"/>
    <s v="GEN MTC: ALL OTHER MAINT."/>
    <s v="PSTL: TOTAL LABOR"/>
    <s v="2017"/>
    <n v="389980"/>
    <n v="366273"/>
    <m/>
    <m/>
    <m/>
    <m/>
    <m/>
    <m/>
    <m/>
    <m/>
    <m/>
    <m/>
    <n v="756253"/>
    <x v="0"/>
  </r>
  <r>
    <x v="7"/>
    <s v="P16510: TOTAL GHENT PLANT"/>
    <s v="511100"/>
    <s v=""/>
    <s v="PPLETO: TOTAL OPERATING EXPENSE"/>
    <s v="GEN MTC: ALL OTHER MAINT."/>
    <s v="PNTL: TOTAL NON-LABOR"/>
    <s v="2016"/>
    <m/>
    <m/>
    <m/>
    <m/>
    <m/>
    <m/>
    <m/>
    <m/>
    <n v="89476"/>
    <n v="54476"/>
    <n v="89476"/>
    <n v="54476"/>
    <n v="287904"/>
    <x v="1"/>
  </r>
  <r>
    <x v="7"/>
    <s v="P16510: TOTAL GHENT PLANT"/>
    <s v="511100"/>
    <s v=""/>
    <s v="PPLETO: TOTAL OPERATING EXPENSE"/>
    <s v="GEN MTC: ALL OTHER MAINT."/>
    <s v="PNTL: TOTAL NON-LABOR"/>
    <s v="2017"/>
    <n v="41710"/>
    <n v="41710"/>
    <m/>
    <m/>
    <m/>
    <m/>
    <m/>
    <m/>
    <m/>
    <m/>
    <m/>
    <m/>
    <n v="83420"/>
    <x v="1"/>
  </r>
  <r>
    <x v="7"/>
    <s v="P16510: TOTAL GHENT PLANT"/>
    <s v="511100"/>
    <s v=""/>
    <s v="PPLETO: TOTAL OPERATING EXPENSE"/>
    <s v="GEN MTC: ALL OTHER MAINT."/>
    <s v="PSTL: TOTAL LABOR"/>
    <s v="2016"/>
    <m/>
    <m/>
    <m/>
    <m/>
    <m/>
    <m/>
    <m/>
    <m/>
    <n v="66387"/>
    <n v="71936"/>
    <n v="70394"/>
    <n v="62279"/>
    <n v="270996"/>
    <x v="1"/>
  </r>
  <r>
    <x v="7"/>
    <s v="P16510: TOTAL GHENT PLANT"/>
    <s v="511100"/>
    <s v=""/>
    <s v="PPLETO: TOTAL OPERATING EXPENSE"/>
    <s v="GEN MTC: ALL OTHER MAINT."/>
    <s v="PSTL: TOTAL LABOR"/>
    <s v="2017"/>
    <n v="71623"/>
    <n v="67516"/>
    <m/>
    <m/>
    <m/>
    <m/>
    <m/>
    <m/>
    <m/>
    <m/>
    <m/>
    <m/>
    <n v="139139"/>
    <x v="1"/>
  </r>
  <r>
    <x v="7"/>
    <s v="P16510: TOTAL GHENT PLANT"/>
    <s v="511100"/>
    <s v=""/>
    <s v="PPLETO: TOTAL OPERATING EXPENSE"/>
    <s v="GEN MTC: BUILDINGS/GROUNDS"/>
    <s v="PNTL: TOTAL NON-LABOR"/>
    <s v="2016"/>
    <m/>
    <m/>
    <m/>
    <m/>
    <m/>
    <m/>
    <m/>
    <m/>
    <n v="356000"/>
    <n v="202000"/>
    <n v="179000"/>
    <n v="199000"/>
    <n v="936000"/>
    <x v="1"/>
  </r>
  <r>
    <x v="7"/>
    <s v="P16510: TOTAL GHENT PLANT"/>
    <s v="511100"/>
    <s v=""/>
    <s v="PPLETO: TOTAL OPERATING EXPENSE"/>
    <s v="GEN MTC: BUILDINGS/GROUNDS"/>
    <s v="PNTL: TOTAL NON-LABOR"/>
    <s v="2017"/>
    <n v="176810"/>
    <n v="176810"/>
    <m/>
    <m/>
    <m/>
    <m/>
    <m/>
    <m/>
    <m/>
    <m/>
    <m/>
    <m/>
    <n v="353620"/>
    <x v="1"/>
  </r>
  <r>
    <x v="7"/>
    <s v="P16510: TOTAL GHENT PLANT"/>
    <s v="511100"/>
    <s v=""/>
    <s v="PPLETO: TOTAL OPERATING EXPENSE"/>
    <s v="GEN MTC: BUILDINGS/GROUNDS"/>
    <s v="PSTL: TOTAL LABOR"/>
    <s v="2016"/>
    <m/>
    <m/>
    <m/>
    <m/>
    <m/>
    <m/>
    <m/>
    <m/>
    <n v="0"/>
    <n v="0"/>
    <n v="0"/>
    <n v="0"/>
    <n v="0"/>
    <x v="1"/>
  </r>
  <r>
    <x v="7"/>
    <s v="P16510: TOTAL GHENT PLANT"/>
    <s v="511100"/>
    <s v=""/>
    <s v="PPLETO: TOTAL OPERATING EXPENSE"/>
    <s v="GEN MTC: WATER SYSTEMS"/>
    <s v="PNTL: TOTAL NON-LABOR"/>
    <s v="2016"/>
    <m/>
    <m/>
    <m/>
    <m/>
    <m/>
    <m/>
    <m/>
    <m/>
    <n v="32318"/>
    <n v="57318"/>
    <n v="7318"/>
    <n v="7318"/>
    <n v="104272"/>
    <x v="1"/>
  </r>
  <r>
    <x v="7"/>
    <s v="P16510: TOTAL GHENT PLANT"/>
    <s v="511100"/>
    <s v=""/>
    <s v="PPLETO: TOTAL OPERATING EXPENSE"/>
    <s v="GEN MTC: WATER SYSTEMS"/>
    <s v="PNTL: TOTAL NON-LABOR"/>
    <s v="2017"/>
    <n v="2618"/>
    <n v="2618"/>
    <m/>
    <m/>
    <m/>
    <m/>
    <m/>
    <m/>
    <m/>
    <m/>
    <m/>
    <m/>
    <n v="5236"/>
    <x v="1"/>
  </r>
  <r>
    <x v="7"/>
    <s v="P16510: TOTAL GHENT PLANT"/>
    <s v="511100"/>
    <s v=""/>
    <s v="PPLETO: TOTAL OPERATING EXPENSE"/>
    <s v="GEN MTC: WATER SYSTEMS"/>
    <s v="PSTL: TOTAL LABOR"/>
    <s v="2016"/>
    <m/>
    <m/>
    <m/>
    <m/>
    <m/>
    <m/>
    <m/>
    <m/>
    <n v="0"/>
    <n v="0"/>
    <n v="0"/>
    <n v="0"/>
    <n v="0"/>
    <x v="1"/>
  </r>
  <r>
    <x v="7"/>
    <s v="P16510: TOTAL GHENT PLANT"/>
    <s v="511100"/>
    <s v=""/>
    <s v="PPLETO: TOTAL OPERATING EXPENSE"/>
    <s v="GEN O M: OUTAGES"/>
    <s v="PNTL: TOTAL NON-LABOR"/>
    <s v="2016"/>
    <m/>
    <m/>
    <m/>
    <m/>
    <m/>
    <m/>
    <m/>
    <m/>
    <n v="0"/>
    <n v="0"/>
    <n v="0"/>
    <n v="0"/>
    <n v="0"/>
    <x v="1"/>
  </r>
  <r>
    <x v="7"/>
    <s v="P16510: TOTAL GHENT PLANT"/>
    <s v="511100"/>
    <s v=""/>
    <s v="PPLETO: TOTAL OPERATING EXPENSE"/>
    <s v="GEN O M: OUTAGES"/>
    <s v="PSTL: TOTAL LABOR"/>
    <s v="2016"/>
    <m/>
    <m/>
    <m/>
    <m/>
    <m/>
    <m/>
    <m/>
    <m/>
    <n v="0"/>
    <n v="0"/>
    <n v="0"/>
    <n v="0"/>
    <n v="0"/>
    <x v="1"/>
  </r>
  <r>
    <x v="8"/>
    <s v="P42200 GENERATION SERVICES"/>
    <s v="510100"/>
    <s v=""/>
    <s v="PPLETO: TOTAL OPERATING EXPENSE"/>
    <s v="GEN MTC: INSPECTIONS"/>
    <s v="PNTL: TOTAL NON-LABOR"/>
    <s v="2016"/>
    <m/>
    <m/>
    <m/>
    <m/>
    <m/>
    <m/>
    <m/>
    <m/>
    <n v="16851"/>
    <n v="96898"/>
    <n v="59209"/>
    <n v="71090"/>
    <n v="244048"/>
    <x v="0"/>
  </r>
  <r>
    <x v="8"/>
    <s v="P42200 GENERATION SERVICES"/>
    <s v="510100"/>
    <s v=""/>
    <s v="PPLETO: TOTAL OPERATING EXPENSE"/>
    <s v="GEN MTC: INSPECTIONS"/>
    <s v="PNTL: TOTAL NON-LABOR"/>
    <s v="2017"/>
    <n v="0"/>
    <n v="2028"/>
    <m/>
    <m/>
    <m/>
    <m/>
    <m/>
    <m/>
    <m/>
    <m/>
    <m/>
    <m/>
    <n v="2028"/>
    <x v="0"/>
  </r>
  <r>
    <x v="8"/>
    <s v="P42200 GENERATION SERVICES"/>
    <s v="510100"/>
    <s v=""/>
    <s v="PPLETO: TOTAL OPERATING EXPENSE"/>
    <s v="GEN O M: OUTAGES"/>
    <s v="PNTL: TOTAL NON-LABOR"/>
    <s v="2016"/>
    <m/>
    <m/>
    <m/>
    <m/>
    <m/>
    <m/>
    <m/>
    <m/>
    <n v="0"/>
    <n v="30000"/>
    <n v="0"/>
    <n v="0"/>
    <n v="30000"/>
    <x v="0"/>
  </r>
  <r>
    <x v="8"/>
    <s v="P42200 GENERATION SERVICES"/>
    <s v="510100"/>
    <s v=""/>
    <s v="PPLETO: TOTAL OPERATING EXPENSE"/>
    <s v="GEN OPS: PLANT OPERATION"/>
    <s v="PNTL: TOTAL NON-LABOR"/>
    <s v="2016"/>
    <m/>
    <m/>
    <m/>
    <m/>
    <m/>
    <m/>
    <m/>
    <m/>
    <n v="1343"/>
    <n v="0"/>
    <n v="448"/>
    <n v="505"/>
    <n v="2296"/>
    <x v="0"/>
  </r>
  <r>
    <x v="8"/>
    <s v="P42200 GENERATION SERVICES"/>
    <s v="510100"/>
    <s v=""/>
    <s v="PPLETO: TOTAL OPERATING EXPENSE"/>
    <s v="GEN OPS: PLANT OPERATION"/>
    <s v="PNTL: TOTAL NON-LABOR"/>
    <s v="2017"/>
    <n v="659"/>
    <n v="1331"/>
    <m/>
    <m/>
    <m/>
    <m/>
    <m/>
    <m/>
    <m/>
    <m/>
    <m/>
    <m/>
    <n v="1990"/>
    <x v="0"/>
  </r>
  <r>
    <x v="8"/>
    <s v="P42200 GENERATION SERVICES"/>
    <s v="510100"/>
    <s v=""/>
    <s v="PPLETO: TOTAL OPERATING EXPENSE"/>
    <s v="GEN OPS: PLANT OPERATION"/>
    <s v="PSTL: TOTAL LABOR"/>
    <s v="2016"/>
    <m/>
    <m/>
    <m/>
    <m/>
    <m/>
    <m/>
    <m/>
    <m/>
    <n v="0"/>
    <n v="0"/>
    <n v="0"/>
    <n v="0"/>
    <n v="0"/>
    <x v="0"/>
  </r>
  <r>
    <x v="8"/>
    <s v="P42200 GENERATION SERVICES"/>
    <s v="510900"/>
    <s v=""/>
    <s v="PPLETO: TOTAL OPERATING EXPENSE"/>
    <s v="GEN MTC: INSPECTIONS"/>
    <s v="PNTL: TOTAL NON-LABOR"/>
    <s v="2016"/>
    <m/>
    <m/>
    <m/>
    <m/>
    <m/>
    <m/>
    <m/>
    <m/>
    <n v="7000"/>
    <n v="19534"/>
    <n v="20600"/>
    <n v="17989"/>
    <n v="65123"/>
    <x v="0"/>
  </r>
  <r>
    <x v="8"/>
    <s v="P42200 GENERATION SERVICES"/>
    <s v="510900"/>
    <s v=""/>
    <s v="PPLETO: TOTAL OPERATING EXPENSE"/>
    <s v="GEN MTC: INSPECTIONS"/>
    <s v="PNTL: TOTAL NON-LABOR"/>
    <s v="2017"/>
    <n v="0"/>
    <n v="0"/>
    <m/>
    <m/>
    <m/>
    <m/>
    <m/>
    <m/>
    <m/>
    <m/>
    <m/>
    <m/>
    <n v="0"/>
    <x v="0"/>
  </r>
  <r>
    <x v="8"/>
    <s v="P42200 GENERATION SERVICES"/>
    <s v="510900"/>
    <s v=""/>
    <s v="PPLETO: TOTAL OPERATING EXPENSE"/>
    <s v="GEN O M: OUTAGES"/>
    <s v="PNTL: TOTAL NON-LABOR"/>
    <s v="2016"/>
    <m/>
    <m/>
    <m/>
    <m/>
    <m/>
    <m/>
    <m/>
    <m/>
    <n v="0"/>
    <n v="0"/>
    <n v="0"/>
    <n v="0"/>
    <n v="0"/>
    <x v="0"/>
  </r>
  <r>
    <x v="8"/>
    <s v="P42200 GENERATION SERVICES"/>
    <s v="510900"/>
    <s v=""/>
    <s v="PPLETO: TOTAL OPERATING EXPENSE"/>
    <s v="GEN OPS: PLANT OPERATION"/>
    <s v="PNTL: TOTAL NON-LABOR"/>
    <s v="2016"/>
    <m/>
    <m/>
    <m/>
    <m/>
    <m/>
    <m/>
    <m/>
    <m/>
    <n v="13878"/>
    <n v="14278"/>
    <n v="26910"/>
    <n v="17974"/>
    <n v="73040"/>
    <x v="0"/>
  </r>
  <r>
    <x v="8"/>
    <s v="P42200 GENERATION SERVICES"/>
    <s v="510900"/>
    <s v=""/>
    <s v="PPLETO: TOTAL OPERATING EXPENSE"/>
    <s v="GEN OPS: PLANT OPERATION"/>
    <s v="PNTL: TOTAL NON-LABOR"/>
    <s v="2017"/>
    <n v="5073"/>
    <n v="5279"/>
    <m/>
    <m/>
    <m/>
    <m/>
    <m/>
    <m/>
    <m/>
    <m/>
    <m/>
    <m/>
    <n v="10352"/>
    <x v="0"/>
  </r>
  <r>
    <x v="8"/>
    <s v="P42200 GENERATION SERVICES"/>
    <s v="510900"/>
    <s v=""/>
    <s v="PPLETO: TOTAL OPERATING EXPENSE"/>
    <s v="GEN OPS: PLANT OPERATION"/>
    <s v="PSTL: TOTAL LABOR"/>
    <s v="2016"/>
    <m/>
    <m/>
    <m/>
    <m/>
    <m/>
    <m/>
    <m/>
    <m/>
    <n v="0"/>
    <n v="0"/>
    <n v="0"/>
    <n v="0"/>
    <n v="0"/>
    <x v="0"/>
  </r>
  <r>
    <x v="9"/>
    <s v=""/>
    <s v="510100"/>
    <s v=""/>
    <s v="PPLETO: TOTAL OPERATING EXPENSE"/>
    <s v="CORPORATE"/>
    <s v="PSTL: TOTAL LABOR"/>
    <s v="2016"/>
    <m/>
    <m/>
    <m/>
    <m/>
    <m/>
    <m/>
    <m/>
    <m/>
    <n v="0"/>
    <n v="0"/>
    <n v="0"/>
    <n v="0"/>
    <n v="0"/>
    <x v="0"/>
  </r>
  <r>
    <x v="10"/>
    <s v="P41910: OPERATING SERVICES"/>
    <s v="511100"/>
    <s v=""/>
    <s v="PPLETO: TOTAL OPERATING EXPENSE"/>
    <s v="GEN O M: OPERATIONS"/>
    <s v="PNTL: TOTAL NON-LABOR"/>
    <s v="2016"/>
    <m/>
    <m/>
    <m/>
    <m/>
    <m/>
    <m/>
    <m/>
    <m/>
    <n v="0"/>
    <n v="0"/>
    <n v="0"/>
    <n v="0"/>
    <n v="0"/>
    <x v="1"/>
  </r>
  <r>
    <x v="10"/>
    <s v="P41910: OPERATING SERVICES"/>
    <s v="511100"/>
    <s v=""/>
    <s v="PPLETO: TOTAL OPERATING EXPENSE"/>
    <s v="GEN O M: OPERATIONS"/>
    <s v="PNTL: TOTAL NON-LABOR"/>
    <s v="2017"/>
    <n v="9619"/>
    <n v="7183"/>
    <m/>
    <m/>
    <m/>
    <m/>
    <m/>
    <m/>
    <m/>
    <m/>
    <m/>
    <m/>
    <n v="16802"/>
    <x v="1"/>
  </r>
  <r>
    <x v="10"/>
    <s v="P41910: OPERATING SERVICES"/>
    <s v="511100"/>
    <s v=""/>
    <s v="PPLETO: TOTAL OPERATING EXPENSE"/>
    <s v="OPERATING SERVICES"/>
    <s v="PNTL: TOTAL NON-LABOR"/>
    <s v="2017"/>
    <n v="651"/>
    <n v="652"/>
    <m/>
    <m/>
    <m/>
    <m/>
    <m/>
    <m/>
    <m/>
    <m/>
    <m/>
    <m/>
    <n v="1303"/>
    <x v="1"/>
  </r>
  <r>
    <x v="5"/>
    <s v="P16110: TOTAL GREEN RIVER PLANT"/>
    <s v="510100"/>
    <s v=""/>
    <s v="PPLETO: TOTAL OPERATING EXPENSE"/>
    <s v="GEN MTC: ALL OTHER MAINT."/>
    <s v="PNTL: TOTAL NON-LABOR"/>
    <s v="2016A"/>
    <m/>
    <m/>
    <m/>
    <m/>
    <m/>
    <m/>
    <m/>
    <m/>
    <m/>
    <m/>
    <m/>
    <m/>
    <n v="3863.6"/>
    <x v="0"/>
  </r>
  <r>
    <x v="5"/>
    <s v="P16110: TOTAL GREEN RIVER PLANT"/>
    <s v="510100"/>
    <s v=""/>
    <s v="PPLETO: TOTAL OPERATING EXPENSE"/>
    <s v="GEN MTC: ALL OTHER MAINT."/>
    <s v="PSTL: TOTAL LABOR"/>
    <s v="2016A"/>
    <m/>
    <m/>
    <m/>
    <m/>
    <m/>
    <m/>
    <m/>
    <m/>
    <m/>
    <m/>
    <m/>
    <m/>
    <n v="61997.440000000002"/>
    <x v="0"/>
  </r>
  <r>
    <x v="5"/>
    <s v="P16110: TOTAL GREEN RIVER PLANT"/>
    <s v="510100"/>
    <s v=""/>
    <s v="PPLETO: TOTAL OPERATING EXPENSE"/>
    <s v=""/>
    <s v="PNTL: TOTAL NON-LABOR"/>
    <s v="2016A"/>
    <m/>
    <m/>
    <m/>
    <m/>
    <m/>
    <m/>
    <m/>
    <m/>
    <m/>
    <m/>
    <m/>
    <m/>
    <n v="0"/>
    <x v="0"/>
  </r>
  <r>
    <x v="5"/>
    <s v="P16110: TOTAL GREEN RIVER PLANT"/>
    <s v="510100"/>
    <s v=""/>
    <s v="PPLETO: TOTAL OPERATING EXPENSE"/>
    <s v=""/>
    <s v="PSTL: TOTAL LABOR"/>
    <s v="2016A"/>
    <m/>
    <m/>
    <m/>
    <m/>
    <m/>
    <m/>
    <m/>
    <m/>
    <m/>
    <m/>
    <m/>
    <m/>
    <n v="0"/>
    <x v="0"/>
  </r>
  <r>
    <x v="5"/>
    <s v="P16110: TOTAL GREEN RIVER PLANT"/>
    <s v="511100"/>
    <s v=""/>
    <s v="PPLETO: TOTAL OPERATING EXPENSE"/>
    <s v="GEN MTC: BUILDINGS/GROUNDS"/>
    <s v="PNTL: TOTAL NON-LABOR"/>
    <s v="2016A"/>
    <m/>
    <m/>
    <m/>
    <m/>
    <m/>
    <m/>
    <m/>
    <m/>
    <m/>
    <m/>
    <m/>
    <m/>
    <n v="54138.21"/>
    <x v="1"/>
  </r>
  <r>
    <x v="5"/>
    <s v="P16110: TOTAL GREEN RIVER PLANT"/>
    <s v="511100"/>
    <s v=""/>
    <s v="PPLETO: TOTAL OPERATING EXPENSE"/>
    <s v=""/>
    <s v="PNTL: TOTAL NON-LABOR"/>
    <s v="2016A"/>
    <m/>
    <m/>
    <m/>
    <m/>
    <m/>
    <m/>
    <m/>
    <m/>
    <m/>
    <m/>
    <m/>
    <m/>
    <n v="0"/>
    <x v="1"/>
  </r>
  <r>
    <x v="6"/>
    <s v="P16210: EW BROWN STEAM"/>
    <s v="510100"/>
    <s v=""/>
    <s v="PPLETO: TOTAL OPERATING EXPENSE"/>
    <s v="GEN MTC: ALL OTHER MAINT."/>
    <s v="PNTL: TOTAL NON-LABOR"/>
    <s v="2016A"/>
    <m/>
    <m/>
    <m/>
    <m/>
    <m/>
    <m/>
    <m/>
    <m/>
    <m/>
    <m/>
    <m/>
    <m/>
    <n v="20772.849999999999"/>
    <x v="0"/>
  </r>
  <r>
    <x v="6"/>
    <s v="P16210: EW BROWN STEAM"/>
    <s v="510100"/>
    <s v=""/>
    <s v="PPLETO: TOTAL OPERATING EXPENSE"/>
    <s v="GEN MTC: ALL OTHER MAINT."/>
    <s v="PSTL: TOTAL LABOR"/>
    <s v="2016A"/>
    <m/>
    <m/>
    <m/>
    <m/>
    <m/>
    <m/>
    <m/>
    <m/>
    <m/>
    <m/>
    <m/>
    <m/>
    <n v="1062764.95"/>
    <x v="0"/>
  </r>
  <r>
    <x v="6"/>
    <s v="P16210: EW BROWN STEAM"/>
    <s v="510100"/>
    <s v=""/>
    <s v="PPLETO: TOTAL OPERATING EXPENSE"/>
    <s v=""/>
    <s v="PNTL: TOTAL NON-LABOR"/>
    <s v="2016A"/>
    <m/>
    <m/>
    <m/>
    <m/>
    <m/>
    <m/>
    <m/>
    <m/>
    <m/>
    <m/>
    <m/>
    <m/>
    <n v="0.01"/>
    <x v="0"/>
  </r>
  <r>
    <x v="6"/>
    <s v="P16210: EW BROWN STEAM"/>
    <s v="510100"/>
    <s v=""/>
    <s v="PPLETO: TOTAL OPERATING EXPENSE"/>
    <s v=""/>
    <s v="PSTL: TOTAL LABOR"/>
    <s v="2016A"/>
    <m/>
    <m/>
    <m/>
    <m/>
    <m/>
    <m/>
    <m/>
    <m/>
    <m/>
    <m/>
    <m/>
    <m/>
    <n v="0.18"/>
    <x v="0"/>
  </r>
  <r>
    <x v="6"/>
    <s v="P16210: EW BROWN STEAM"/>
    <s v="511100"/>
    <s v=""/>
    <s v="PPLETO: TOTAL OPERATING EXPENSE"/>
    <s v="GEN FH: FUEL HANDLING"/>
    <s v="PNTL: TOTAL NON-LABOR"/>
    <s v="2016A"/>
    <m/>
    <m/>
    <m/>
    <m/>
    <m/>
    <m/>
    <m/>
    <m/>
    <m/>
    <m/>
    <m/>
    <m/>
    <n v="36802.57"/>
    <x v="1"/>
  </r>
  <r>
    <x v="6"/>
    <s v="P16210: EW BROWN STEAM"/>
    <s v="511100"/>
    <s v=""/>
    <s v="PPLETO: TOTAL OPERATING EXPENSE"/>
    <s v="GEN MTC: ALL OTHER MAINT."/>
    <s v="PNTL: TOTAL NON-LABOR"/>
    <s v="2016A"/>
    <m/>
    <m/>
    <m/>
    <m/>
    <m/>
    <m/>
    <m/>
    <m/>
    <m/>
    <m/>
    <m/>
    <m/>
    <n v="47261.19"/>
    <x v="1"/>
  </r>
  <r>
    <x v="6"/>
    <s v="P16210: EW BROWN STEAM"/>
    <s v="511100"/>
    <s v=""/>
    <s v="PPLETO: TOTAL OPERATING EXPENSE"/>
    <s v="GEN MTC: ALL OTHER MAINT."/>
    <s v="PSTL: TOTAL LABOR"/>
    <s v="2016A"/>
    <m/>
    <m/>
    <m/>
    <m/>
    <m/>
    <m/>
    <m/>
    <m/>
    <m/>
    <m/>
    <m/>
    <m/>
    <n v="14939.07"/>
    <x v="1"/>
  </r>
  <r>
    <x v="6"/>
    <s v="P16210: EW BROWN STEAM"/>
    <s v="511100"/>
    <s v=""/>
    <s v="PPLETO: TOTAL OPERATING EXPENSE"/>
    <s v="GEN MTC: BUILDINGS/GROUNDS"/>
    <s v="PNTL: TOTAL NON-LABOR"/>
    <s v="2016A"/>
    <m/>
    <m/>
    <m/>
    <m/>
    <m/>
    <m/>
    <m/>
    <m/>
    <m/>
    <m/>
    <m/>
    <m/>
    <n v="629594.12"/>
    <x v="1"/>
  </r>
  <r>
    <x v="6"/>
    <s v="P16210: EW BROWN STEAM"/>
    <s v="511100"/>
    <s v=""/>
    <s v="PPLETO: TOTAL OPERATING EXPENSE"/>
    <s v="GEN MTC: BUILDINGS/GROUNDS"/>
    <s v="PSTL: TOTAL LABOR"/>
    <s v="2016A"/>
    <m/>
    <m/>
    <m/>
    <m/>
    <m/>
    <m/>
    <m/>
    <m/>
    <m/>
    <m/>
    <m/>
    <m/>
    <n v="308737.82"/>
    <x v="1"/>
  </r>
  <r>
    <x v="6"/>
    <s v="P16210: EW BROWN STEAM"/>
    <s v="511100"/>
    <s v=""/>
    <s v="PPLETO: TOTAL OPERATING EXPENSE"/>
    <s v="GEN O M: OUTAGES"/>
    <s v="PNTL: TOTAL NON-LABOR"/>
    <s v="2016A"/>
    <m/>
    <m/>
    <m/>
    <m/>
    <m/>
    <m/>
    <m/>
    <m/>
    <m/>
    <m/>
    <m/>
    <m/>
    <n v="269.45"/>
    <x v="1"/>
  </r>
  <r>
    <x v="6"/>
    <s v="P16210: EW BROWN STEAM"/>
    <s v="511100"/>
    <s v=""/>
    <s v="PPLETO: TOTAL OPERATING EXPENSE"/>
    <s v="GEN O M: OUTAGES"/>
    <s v="PSTL: TOTAL LABOR"/>
    <s v="2016A"/>
    <m/>
    <m/>
    <m/>
    <m/>
    <m/>
    <m/>
    <m/>
    <m/>
    <m/>
    <m/>
    <m/>
    <m/>
    <n v="321.77999999999997"/>
    <x v="1"/>
  </r>
  <r>
    <x v="6"/>
    <s v="P16210: EW BROWN STEAM"/>
    <s v="511100"/>
    <s v=""/>
    <s v="PPLETO: TOTAL OPERATING EXPENSE"/>
    <s v="GEN OPS: PLANT OPERATION"/>
    <s v="PNTL: TOTAL NON-LABOR"/>
    <s v="2016A"/>
    <m/>
    <m/>
    <m/>
    <m/>
    <m/>
    <m/>
    <m/>
    <m/>
    <m/>
    <m/>
    <m/>
    <m/>
    <n v="111665.39"/>
    <x v="1"/>
  </r>
  <r>
    <x v="6"/>
    <s v="P16210: EW BROWN STEAM"/>
    <s v="511100"/>
    <s v=""/>
    <s v="PPLETO: TOTAL OPERATING EXPENSE"/>
    <s v="GEN OPS: PLANT OPERATION"/>
    <s v="PSTL: TOTAL LABOR"/>
    <s v="2016A"/>
    <m/>
    <m/>
    <m/>
    <m/>
    <m/>
    <m/>
    <m/>
    <m/>
    <m/>
    <m/>
    <m/>
    <m/>
    <n v="49.95"/>
    <x v="1"/>
  </r>
  <r>
    <x v="6"/>
    <s v="P16210: EW BROWN STEAM"/>
    <s v="511100"/>
    <s v=""/>
    <s v="PPLETO: TOTAL OPERATING EXPENSE"/>
    <s v=""/>
    <s v="PNTL: TOTAL NON-LABOR"/>
    <s v="2016A"/>
    <m/>
    <m/>
    <m/>
    <m/>
    <m/>
    <m/>
    <m/>
    <m/>
    <m/>
    <m/>
    <m/>
    <m/>
    <n v="0.01"/>
    <x v="1"/>
  </r>
  <r>
    <x v="6"/>
    <s v="P16210: EW BROWN STEAM"/>
    <s v="511100"/>
    <s v=""/>
    <s v="PPLETO: TOTAL OPERATING EXPENSE"/>
    <s v=""/>
    <s v="PSTL: TOTAL LABOR"/>
    <s v="2016A"/>
    <m/>
    <m/>
    <m/>
    <m/>
    <m/>
    <m/>
    <m/>
    <m/>
    <m/>
    <m/>
    <m/>
    <m/>
    <n v="0.14000000000000001"/>
    <x v="1"/>
  </r>
  <r>
    <x v="7"/>
    <s v="P16510: TOTAL GHENT PLANT"/>
    <s v="510100"/>
    <s v=""/>
    <s v="PPLETO: TOTAL OPERATING EXPENSE"/>
    <s v="GEN MTC: ALL OTHER MAINT."/>
    <s v="PNTL: TOTAL NON-LABOR"/>
    <s v="2016A"/>
    <m/>
    <m/>
    <m/>
    <m/>
    <m/>
    <m/>
    <m/>
    <m/>
    <m/>
    <m/>
    <m/>
    <m/>
    <n v="9523.59"/>
    <x v="0"/>
  </r>
  <r>
    <x v="7"/>
    <s v="P16510: TOTAL GHENT PLANT"/>
    <s v="510100"/>
    <s v=""/>
    <s v="PPLETO: TOTAL OPERATING EXPENSE"/>
    <s v="GEN MTC: ALL OTHER MAINT."/>
    <s v="PSTL: TOTAL LABOR"/>
    <s v="2016A"/>
    <m/>
    <m/>
    <m/>
    <m/>
    <m/>
    <m/>
    <m/>
    <m/>
    <m/>
    <m/>
    <m/>
    <m/>
    <n v="2713459.94"/>
    <x v="0"/>
  </r>
  <r>
    <x v="7"/>
    <s v="P16510: TOTAL GHENT PLANT"/>
    <s v="510100"/>
    <s v=""/>
    <s v="PPLETO: TOTAL OPERATING EXPENSE"/>
    <s v=""/>
    <s v="PNTL: TOTAL NON-LABOR"/>
    <s v="2016A"/>
    <m/>
    <m/>
    <m/>
    <m/>
    <m/>
    <m/>
    <m/>
    <m/>
    <m/>
    <m/>
    <m/>
    <m/>
    <n v="0.02"/>
    <x v="0"/>
  </r>
  <r>
    <x v="7"/>
    <s v="P16510: TOTAL GHENT PLANT"/>
    <s v="510100"/>
    <s v=""/>
    <s v="PPLETO: TOTAL OPERATING EXPENSE"/>
    <s v=""/>
    <s v="PSTL: TOTAL LABOR"/>
    <s v="2016A"/>
    <m/>
    <m/>
    <m/>
    <m/>
    <m/>
    <m/>
    <m/>
    <m/>
    <m/>
    <m/>
    <m/>
    <m/>
    <n v="1.44"/>
    <x v="0"/>
  </r>
  <r>
    <x v="7"/>
    <s v="P16510: TOTAL GHENT PLANT"/>
    <s v="511100"/>
    <s v=""/>
    <s v="PPLETO: TOTAL OPERATING EXPENSE"/>
    <s v="GEN MTC: ALL OTHER MAINT."/>
    <s v="PNTL: TOTAL NON-LABOR"/>
    <s v="2016A"/>
    <m/>
    <m/>
    <m/>
    <m/>
    <m/>
    <m/>
    <m/>
    <m/>
    <m/>
    <m/>
    <m/>
    <m/>
    <n v="214804.33"/>
    <x v="1"/>
  </r>
  <r>
    <x v="7"/>
    <s v="P16510: TOTAL GHENT PLANT"/>
    <s v="511100"/>
    <s v=""/>
    <s v="PPLETO: TOTAL OPERATING EXPENSE"/>
    <s v="GEN MTC: ALL OTHER MAINT."/>
    <s v="PSTL: TOTAL LABOR"/>
    <s v="2016A"/>
    <m/>
    <m/>
    <m/>
    <m/>
    <m/>
    <m/>
    <m/>
    <m/>
    <m/>
    <m/>
    <m/>
    <m/>
    <n v="56553.89"/>
    <x v="1"/>
  </r>
  <r>
    <x v="7"/>
    <s v="P16510: TOTAL GHENT PLANT"/>
    <s v="511100"/>
    <s v=""/>
    <s v="PPLETO: TOTAL OPERATING EXPENSE"/>
    <s v="GEN MTC: BUILDINGS/GROUNDS"/>
    <s v="PNTL: TOTAL NON-LABOR"/>
    <s v="2016A"/>
    <m/>
    <m/>
    <m/>
    <m/>
    <m/>
    <m/>
    <m/>
    <m/>
    <m/>
    <m/>
    <m/>
    <m/>
    <n v="2359410.36"/>
    <x v="1"/>
  </r>
  <r>
    <x v="7"/>
    <s v="P16510: TOTAL GHENT PLANT"/>
    <s v="511100"/>
    <s v=""/>
    <s v="PPLETO: TOTAL OPERATING EXPENSE"/>
    <s v="GEN MTC: BUILDINGS/GROUNDS"/>
    <s v="PSTL: TOTAL LABOR"/>
    <s v="2016A"/>
    <m/>
    <m/>
    <m/>
    <m/>
    <m/>
    <m/>
    <m/>
    <m/>
    <m/>
    <m/>
    <m/>
    <m/>
    <n v="202088.24"/>
    <x v="1"/>
  </r>
  <r>
    <x v="7"/>
    <s v="P16510: TOTAL GHENT PLANT"/>
    <s v="511100"/>
    <s v=""/>
    <s v="PPLETO: TOTAL OPERATING EXPENSE"/>
    <s v="GEN MTC: WATER SYSTEMS"/>
    <s v="PNTL: TOTAL NON-LABOR"/>
    <s v="2016A"/>
    <m/>
    <m/>
    <m/>
    <m/>
    <m/>
    <m/>
    <m/>
    <m/>
    <m/>
    <m/>
    <m/>
    <m/>
    <n v="7197.58"/>
    <x v="1"/>
  </r>
  <r>
    <x v="7"/>
    <s v="P16510: TOTAL GHENT PLANT"/>
    <s v="511100"/>
    <s v=""/>
    <s v="PPLETO: TOTAL OPERATING EXPENSE"/>
    <s v="GEN MTC: WATER SYSTEMS"/>
    <s v="PSTL: TOTAL LABOR"/>
    <s v="2016A"/>
    <m/>
    <m/>
    <m/>
    <m/>
    <m/>
    <m/>
    <m/>
    <m/>
    <m/>
    <m/>
    <m/>
    <m/>
    <n v="5054.5200000000004"/>
    <x v="1"/>
  </r>
  <r>
    <x v="7"/>
    <s v="P16510: TOTAL GHENT PLANT"/>
    <s v="511100"/>
    <s v=""/>
    <s v="PPLETO: TOTAL OPERATING EXPENSE"/>
    <s v="GEN O M: OUTAGES"/>
    <s v="PNTL: TOTAL NON-LABOR"/>
    <s v="2016A"/>
    <m/>
    <m/>
    <m/>
    <m/>
    <m/>
    <m/>
    <m/>
    <m/>
    <m/>
    <m/>
    <m/>
    <m/>
    <n v="218684.79999999999"/>
    <x v="1"/>
  </r>
  <r>
    <x v="7"/>
    <s v="P16510: TOTAL GHENT PLANT"/>
    <s v="511100"/>
    <s v=""/>
    <s v="PPLETO: TOTAL OPERATING EXPENSE"/>
    <s v="GEN O M: OUTAGES"/>
    <s v="PSTL: TOTAL LABOR"/>
    <s v="2016A"/>
    <m/>
    <m/>
    <m/>
    <m/>
    <m/>
    <m/>
    <m/>
    <m/>
    <m/>
    <m/>
    <m/>
    <m/>
    <n v="16180.19"/>
    <x v="1"/>
  </r>
  <r>
    <x v="7"/>
    <s v="P16510: TOTAL GHENT PLANT"/>
    <s v="511100"/>
    <s v=""/>
    <s v="PPLETO: TOTAL OPERATING EXPENSE"/>
    <s v=""/>
    <s v="PNTL: TOTAL NON-LABOR"/>
    <s v="2016A"/>
    <m/>
    <m/>
    <m/>
    <m/>
    <m/>
    <m/>
    <m/>
    <m/>
    <m/>
    <m/>
    <m/>
    <m/>
    <n v="0.82"/>
    <x v="1"/>
  </r>
  <r>
    <x v="7"/>
    <s v="P16510: TOTAL GHENT PLANT"/>
    <s v="511100"/>
    <s v=""/>
    <s v="PPLETO: TOTAL OPERATING EXPENSE"/>
    <s v=""/>
    <s v="PSTL: TOTAL LABOR"/>
    <s v="2016A"/>
    <m/>
    <m/>
    <m/>
    <m/>
    <m/>
    <m/>
    <m/>
    <m/>
    <m/>
    <m/>
    <m/>
    <m/>
    <n v="0.52"/>
    <x v="1"/>
  </r>
  <r>
    <x v="4"/>
    <s v="P42731: TOTAL TRIMBLE COUNTY STEAM"/>
    <s v="510100"/>
    <s v=""/>
    <s v="PPLETO: TOTAL OPERATING EXPENSE"/>
    <s v="OTHER"/>
    <s v="PNTL: TOTAL NON-LABOR"/>
    <s v="2016A"/>
    <m/>
    <m/>
    <m/>
    <m/>
    <m/>
    <m/>
    <m/>
    <m/>
    <m/>
    <m/>
    <m/>
    <m/>
    <n v="298915.45"/>
    <x v="0"/>
  </r>
  <r>
    <x v="4"/>
    <s v="P42731: TOTAL TRIMBLE COUNTY STEAM"/>
    <s v="510100"/>
    <s v=""/>
    <s v="PPLETO: TOTAL OPERATING EXPENSE"/>
    <s v="OTHER"/>
    <s v="PSTL: TOTAL LABOR"/>
    <s v="2016A"/>
    <m/>
    <m/>
    <m/>
    <m/>
    <m/>
    <m/>
    <m/>
    <m/>
    <m/>
    <m/>
    <m/>
    <m/>
    <n v="204045.13"/>
    <x v="0"/>
  </r>
  <r>
    <x v="4"/>
    <s v="P42731: TOTAL TRIMBLE COUNTY STEAM"/>
    <s v="510100"/>
    <s v=""/>
    <s v="PPLETO: TOTAL OPERATING EXPENSE"/>
    <s v=""/>
    <s v="PNTL: TOTAL NON-LABOR"/>
    <s v="2016A"/>
    <m/>
    <m/>
    <m/>
    <m/>
    <m/>
    <m/>
    <m/>
    <m/>
    <m/>
    <m/>
    <m/>
    <m/>
    <n v="111566.58"/>
    <x v="0"/>
  </r>
  <r>
    <x v="4"/>
    <s v="P42731: TOTAL TRIMBLE COUNTY STEAM"/>
    <s v="510100"/>
    <s v=""/>
    <s v="PPLETO: TOTAL OPERATING EXPENSE"/>
    <s v=""/>
    <s v="PSTL: TOTAL LABOR"/>
    <s v="2016A"/>
    <m/>
    <m/>
    <m/>
    <m/>
    <m/>
    <m/>
    <m/>
    <m/>
    <m/>
    <m/>
    <m/>
    <m/>
    <n v="104764.56"/>
    <x v="0"/>
  </r>
  <r>
    <x v="4"/>
    <s v="P42731: TOTAL TRIMBLE COUNTY STEAM"/>
    <s v="510900"/>
    <s v=""/>
    <s v="PPLETO: TOTAL OPERATING EXPENSE"/>
    <s v="OTHER"/>
    <s v="PNTL: TOTAL NON-LABOR"/>
    <s v="2016A"/>
    <m/>
    <m/>
    <m/>
    <m/>
    <m/>
    <m/>
    <m/>
    <m/>
    <m/>
    <m/>
    <m/>
    <m/>
    <n v="17933.009999999998"/>
    <x v="0"/>
  </r>
  <r>
    <x v="4"/>
    <s v="P42731: TOTAL TRIMBLE COUNTY STEAM"/>
    <s v="510900"/>
    <s v=""/>
    <s v="PPLETO: TOTAL OPERATING EXPENSE"/>
    <s v="OTHER"/>
    <s v="PSTL: TOTAL LABOR"/>
    <s v="2016A"/>
    <m/>
    <m/>
    <m/>
    <m/>
    <m/>
    <m/>
    <m/>
    <m/>
    <m/>
    <m/>
    <m/>
    <m/>
    <n v="30051.360000000001"/>
    <x v="0"/>
  </r>
  <r>
    <x v="4"/>
    <s v="P42731: TOTAL TRIMBLE COUNTY STEAM"/>
    <s v="510900"/>
    <s v=""/>
    <s v="PPLETO: TOTAL OPERATING EXPENSE"/>
    <s v=""/>
    <s v="PNTL: TOTAL NON-LABOR"/>
    <s v="2016A"/>
    <m/>
    <m/>
    <m/>
    <m/>
    <m/>
    <m/>
    <m/>
    <m/>
    <m/>
    <m/>
    <m/>
    <m/>
    <n v="4664.8500000000004"/>
    <x v="0"/>
  </r>
  <r>
    <x v="4"/>
    <s v="P42731: TOTAL TRIMBLE COUNTY STEAM"/>
    <s v="510900"/>
    <s v=""/>
    <s v="PPLETO: TOTAL OPERATING EXPENSE"/>
    <s v=""/>
    <s v="PSTL: TOTAL LABOR"/>
    <s v="2016A"/>
    <m/>
    <m/>
    <m/>
    <m/>
    <m/>
    <m/>
    <m/>
    <m/>
    <m/>
    <m/>
    <m/>
    <m/>
    <n v="12653.02"/>
    <x v="0"/>
  </r>
  <r>
    <x v="4"/>
    <s v="P42731: TOTAL TRIMBLE COUNTY STEAM"/>
    <s v="511100"/>
    <s v=""/>
    <s v="PPLETO: TOTAL OPERATING EXPENSE"/>
    <s v="OTHER"/>
    <s v="PNTL: TOTAL NON-LABOR"/>
    <s v="2016A"/>
    <m/>
    <m/>
    <m/>
    <m/>
    <m/>
    <m/>
    <m/>
    <m/>
    <m/>
    <m/>
    <m/>
    <m/>
    <n v="359806.98"/>
    <x v="1"/>
  </r>
  <r>
    <x v="4"/>
    <s v="P42731: TOTAL TRIMBLE COUNTY STEAM"/>
    <s v="511100"/>
    <s v=""/>
    <s v="PPLETO: TOTAL OPERATING EXPENSE"/>
    <s v="OTHER"/>
    <s v="PSTL: TOTAL LABOR"/>
    <s v="2016A"/>
    <m/>
    <m/>
    <m/>
    <m/>
    <m/>
    <m/>
    <m/>
    <m/>
    <m/>
    <m/>
    <m/>
    <m/>
    <n v="27092.02"/>
    <x v="1"/>
  </r>
  <r>
    <x v="4"/>
    <s v="P42731: TOTAL TRIMBLE COUNTY STEAM"/>
    <s v="511100"/>
    <s v=""/>
    <s v="PPLETO: TOTAL OPERATING EXPENSE"/>
    <s v=""/>
    <s v="PNTL: TOTAL NON-LABOR"/>
    <s v="2016A"/>
    <m/>
    <m/>
    <m/>
    <m/>
    <m/>
    <m/>
    <m/>
    <m/>
    <m/>
    <m/>
    <m/>
    <m/>
    <n v="158455.21"/>
    <x v="1"/>
  </r>
  <r>
    <x v="4"/>
    <s v="P42731: TOTAL TRIMBLE COUNTY STEAM"/>
    <s v="511100"/>
    <s v=""/>
    <s v="PPLETO: TOTAL OPERATING EXPENSE"/>
    <s v=""/>
    <s v="PSTL: TOTAL LABOR"/>
    <s v="2016A"/>
    <m/>
    <m/>
    <m/>
    <m/>
    <m/>
    <m/>
    <m/>
    <m/>
    <m/>
    <m/>
    <m/>
    <m/>
    <n v="10303.51"/>
    <x v="1"/>
  </r>
  <r>
    <x v="0"/>
    <s v=""/>
    <s v="510100"/>
    <s v=""/>
    <s v="PPLETO: TOTAL OPERATING EXPENSE"/>
    <s v="GEN MTC: ALL OTHER MAINT."/>
    <s v="PSTL: TOTAL LABOR"/>
    <s v="2016A"/>
    <m/>
    <m/>
    <m/>
    <m/>
    <m/>
    <m/>
    <m/>
    <m/>
    <m/>
    <m/>
    <m/>
    <m/>
    <n v="9699.24"/>
    <x v="0"/>
  </r>
  <r>
    <x v="0"/>
    <s v=""/>
    <s v="510100"/>
    <s v=""/>
    <s v="PPLETO: TOTAL OPERATING EXPENSE"/>
    <s v=""/>
    <s v="PSTL: TOTAL LABOR"/>
    <s v="2016A"/>
    <m/>
    <m/>
    <m/>
    <m/>
    <m/>
    <m/>
    <m/>
    <m/>
    <m/>
    <m/>
    <m/>
    <m/>
    <n v="0.1"/>
    <x v="0"/>
  </r>
  <r>
    <x v="0"/>
    <s v=""/>
    <s v="510900"/>
    <s v=""/>
    <s v="PPLETO: TOTAL OPERATING EXPENSE"/>
    <s v="GEN MTC: ALL OTHER MAINT."/>
    <s v="PNTL: TOTAL NON-LABOR"/>
    <s v="2016A"/>
    <m/>
    <m/>
    <m/>
    <m/>
    <m/>
    <m/>
    <m/>
    <m/>
    <m/>
    <m/>
    <m/>
    <m/>
    <n v="5289.16"/>
    <x v="0"/>
  </r>
  <r>
    <x v="0"/>
    <s v=""/>
    <s v="510900"/>
    <s v=""/>
    <s v="PPLETO: TOTAL OPERATING EXPENSE"/>
    <s v="GEN MTC: ALL OTHER MAINT."/>
    <s v="PSTL: TOTAL LABOR"/>
    <s v="2016A"/>
    <m/>
    <m/>
    <m/>
    <m/>
    <m/>
    <m/>
    <m/>
    <m/>
    <m/>
    <m/>
    <m/>
    <m/>
    <n v="129951.28"/>
    <x v="0"/>
  </r>
  <r>
    <x v="0"/>
    <s v=""/>
    <s v="510900"/>
    <s v=""/>
    <s v="PPLETO: TOTAL OPERATING EXPENSE"/>
    <s v=""/>
    <s v="PNTL: TOTAL NON-LABOR"/>
    <s v="2016A"/>
    <m/>
    <m/>
    <m/>
    <m/>
    <m/>
    <m/>
    <m/>
    <m/>
    <m/>
    <m/>
    <m/>
    <m/>
    <n v="0.01"/>
    <x v="0"/>
  </r>
  <r>
    <x v="0"/>
    <s v=""/>
    <s v="510900"/>
    <s v=""/>
    <s v="PPLETO: TOTAL OPERATING EXPENSE"/>
    <s v=""/>
    <s v="PSTL: TOTAL LABOR"/>
    <s v="2016A"/>
    <m/>
    <m/>
    <m/>
    <m/>
    <m/>
    <m/>
    <m/>
    <m/>
    <m/>
    <m/>
    <m/>
    <m/>
    <n v="0.11"/>
    <x v="0"/>
  </r>
  <r>
    <x v="1"/>
    <s v=""/>
    <s v="510100"/>
    <s v=""/>
    <s v="PPLETO: TOTAL OPERATING EXPENSE"/>
    <s v="OTHER"/>
    <s v="PNTL: TOTAL NON-LABOR"/>
    <s v="2016A"/>
    <m/>
    <m/>
    <m/>
    <m/>
    <m/>
    <m/>
    <m/>
    <m/>
    <m/>
    <m/>
    <m/>
    <m/>
    <n v="-47308.62"/>
    <x v="0"/>
  </r>
  <r>
    <x v="1"/>
    <s v=""/>
    <s v="510100"/>
    <s v=""/>
    <s v="PPLETO: TOTAL OPERATING EXPENSE"/>
    <s v="OTHER"/>
    <s v="PSTL: TOTAL LABOR"/>
    <s v="2016A"/>
    <m/>
    <m/>
    <m/>
    <m/>
    <m/>
    <m/>
    <m/>
    <m/>
    <m/>
    <m/>
    <m/>
    <m/>
    <n v="-37140.32"/>
    <x v="0"/>
  </r>
  <r>
    <x v="1"/>
    <s v=""/>
    <s v="510100"/>
    <s v=""/>
    <s v="PPLETO: TOTAL OPERATING EXPENSE"/>
    <s v=""/>
    <s v="PNTL: TOTAL NON-LABOR"/>
    <s v="2016A"/>
    <m/>
    <m/>
    <m/>
    <m/>
    <m/>
    <m/>
    <m/>
    <m/>
    <m/>
    <m/>
    <m/>
    <m/>
    <n v="-55311.95"/>
    <x v="0"/>
  </r>
  <r>
    <x v="1"/>
    <s v=""/>
    <s v="510100"/>
    <s v=""/>
    <s v="PPLETO: TOTAL OPERATING EXPENSE"/>
    <s v=""/>
    <s v="PSTL: TOTAL LABOR"/>
    <s v="2016A"/>
    <m/>
    <m/>
    <m/>
    <m/>
    <m/>
    <m/>
    <m/>
    <m/>
    <m/>
    <m/>
    <m/>
    <m/>
    <n v="-40062.14"/>
    <x v="0"/>
  </r>
  <r>
    <x v="1"/>
    <s v=""/>
    <s v="510900"/>
    <s v=""/>
    <s v="PPLETO: TOTAL OPERATING EXPENSE"/>
    <s v="OTHER"/>
    <s v="PNTL: TOTAL NON-LABOR"/>
    <s v="2016A"/>
    <m/>
    <m/>
    <m/>
    <m/>
    <m/>
    <m/>
    <m/>
    <m/>
    <m/>
    <m/>
    <m/>
    <m/>
    <n v="-4233.68"/>
    <x v="0"/>
  </r>
  <r>
    <x v="1"/>
    <s v=""/>
    <s v="510900"/>
    <s v=""/>
    <s v="PPLETO: TOTAL OPERATING EXPENSE"/>
    <s v="OTHER"/>
    <s v="PSTL: TOTAL LABOR"/>
    <s v="2016A"/>
    <m/>
    <m/>
    <m/>
    <m/>
    <m/>
    <m/>
    <m/>
    <m/>
    <m/>
    <m/>
    <m/>
    <m/>
    <n v="-6267.18"/>
    <x v="0"/>
  </r>
  <r>
    <x v="1"/>
    <s v=""/>
    <s v="510900"/>
    <s v=""/>
    <s v="PPLETO: TOTAL OPERATING EXPENSE"/>
    <s v=""/>
    <s v="PNTL: TOTAL NON-LABOR"/>
    <s v="2016A"/>
    <m/>
    <m/>
    <m/>
    <m/>
    <m/>
    <m/>
    <m/>
    <m/>
    <m/>
    <m/>
    <m/>
    <m/>
    <n v="-1415.81"/>
    <x v="0"/>
  </r>
  <r>
    <x v="1"/>
    <s v=""/>
    <s v="510900"/>
    <s v=""/>
    <s v="PPLETO: TOTAL OPERATING EXPENSE"/>
    <s v=""/>
    <s v="PSTL: TOTAL LABOR"/>
    <s v="2016A"/>
    <m/>
    <m/>
    <m/>
    <m/>
    <m/>
    <m/>
    <m/>
    <m/>
    <m/>
    <m/>
    <m/>
    <m/>
    <n v="-4409"/>
    <x v="0"/>
  </r>
  <r>
    <x v="1"/>
    <s v=""/>
    <s v="511100"/>
    <s v=""/>
    <s v="PPLETO: TOTAL OPERATING EXPENSE"/>
    <s v="OTHER"/>
    <s v="PNTL: TOTAL NON-LABOR"/>
    <s v="2016A"/>
    <m/>
    <m/>
    <m/>
    <m/>
    <m/>
    <m/>
    <m/>
    <m/>
    <m/>
    <m/>
    <m/>
    <m/>
    <n v="-74281.13"/>
    <x v="1"/>
  </r>
  <r>
    <x v="1"/>
    <s v=""/>
    <s v="511100"/>
    <s v=""/>
    <s v="PPLETO: TOTAL OPERATING EXPENSE"/>
    <s v="OTHER"/>
    <s v="PSTL: TOTAL LABOR"/>
    <s v="2016A"/>
    <m/>
    <m/>
    <m/>
    <m/>
    <m/>
    <m/>
    <m/>
    <m/>
    <m/>
    <m/>
    <m/>
    <m/>
    <n v="-5790.08"/>
    <x v="1"/>
  </r>
  <r>
    <x v="1"/>
    <s v=""/>
    <s v="511100"/>
    <s v=""/>
    <s v="PPLETO: TOTAL OPERATING EXPENSE"/>
    <s v=""/>
    <s v="PNTL: TOTAL NON-LABOR"/>
    <s v="2016A"/>
    <m/>
    <m/>
    <m/>
    <m/>
    <m/>
    <m/>
    <m/>
    <m/>
    <m/>
    <m/>
    <m/>
    <m/>
    <n v="-55284.49"/>
    <x v="1"/>
  </r>
  <r>
    <x v="1"/>
    <s v=""/>
    <s v="511100"/>
    <s v=""/>
    <s v="PPLETO: TOTAL OPERATING EXPENSE"/>
    <s v=""/>
    <s v="PSTL: TOTAL LABOR"/>
    <s v="2016A"/>
    <m/>
    <m/>
    <m/>
    <m/>
    <m/>
    <m/>
    <m/>
    <m/>
    <m/>
    <m/>
    <m/>
    <m/>
    <n v="-3558.9"/>
    <x v="1"/>
  </r>
  <r>
    <x v="3"/>
    <s v=""/>
    <s v="510100"/>
    <s v=""/>
    <s v="PPLETO: TOTAL OPERATING EXPENSE"/>
    <s v="GEN MTC: ALL OTHER MAINT."/>
    <s v="PNTL: TOTAL NON-LABOR"/>
    <s v="2016A"/>
    <m/>
    <m/>
    <m/>
    <m/>
    <m/>
    <m/>
    <m/>
    <m/>
    <m/>
    <m/>
    <m/>
    <m/>
    <n v="37153.86"/>
    <x v="0"/>
  </r>
  <r>
    <x v="3"/>
    <s v=""/>
    <s v="511100"/>
    <s v=""/>
    <s v="PPLETO: TOTAL OPERATING EXPENSE"/>
    <s v="GEN MTC: ALL OTHER MAINT."/>
    <s v="PNTL: TOTAL NON-LABOR"/>
    <s v="2016A"/>
    <m/>
    <m/>
    <m/>
    <m/>
    <m/>
    <m/>
    <m/>
    <m/>
    <m/>
    <m/>
    <m/>
    <m/>
    <n v="45058.14"/>
    <x v="1"/>
  </r>
  <r>
    <x v="8"/>
    <s v="P42200 GENERATION SERVICES"/>
    <s v="510100"/>
    <s v=""/>
    <s v="PPLETO: TOTAL OPERATING EXPENSE"/>
    <s v="GEN MTC: INSPECTIONS"/>
    <s v="PNTL: TOTAL NON-LABOR"/>
    <s v="2016A"/>
    <m/>
    <m/>
    <m/>
    <m/>
    <m/>
    <m/>
    <m/>
    <m/>
    <m/>
    <m/>
    <m/>
    <m/>
    <n v="168765.13"/>
    <x v="0"/>
  </r>
  <r>
    <x v="8"/>
    <s v="P42200 GENERATION SERVICES"/>
    <s v="510100"/>
    <s v=""/>
    <s v="PPLETO: TOTAL OPERATING EXPENSE"/>
    <s v="GEN O M: OUTAGES"/>
    <s v="PNTL: TOTAL NON-LABOR"/>
    <s v="2016A"/>
    <m/>
    <m/>
    <m/>
    <m/>
    <m/>
    <m/>
    <m/>
    <m/>
    <m/>
    <m/>
    <m/>
    <m/>
    <n v="232778.34"/>
    <x v="0"/>
  </r>
  <r>
    <x v="8"/>
    <s v="P42200 GENERATION SERVICES"/>
    <s v="510100"/>
    <s v=""/>
    <s v="PPLETO: TOTAL OPERATING EXPENSE"/>
    <s v="GEN OPS: PLANT OPERATION"/>
    <s v="PNTL: TOTAL NON-LABOR"/>
    <s v="2016A"/>
    <m/>
    <m/>
    <m/>
    <m/>
    <m/>
    <m/>
    <m/>
    <m/>
    <m/>
    <m/>
    <m/>
    <m/>
    <n v="-783.86"/>
    <x v="0"/>
  </r>
  <r>
    <x v="8"/>
    <s v="P42200 GENERATION SERVICES"/>
    <s v="510100"/>
    <s v=""/>
    <s v="PPLETO: TOTAL OPERATING EXPENSE"/>
    <s v=""/>
    <s v="PNTL: TOTAL NON-LABOR"/>
    <s v="2016A"/>
    <m/>
    <m/>
    <m/>
    <m/>
    <m/>
    <m/>
    <m/>
    <m/>
    <m/>
    <m/>
    <m/>
    <m/>
    <n v="0.02"/>
    <x v="0"/>
  </r>
  <r>
    <x v="8"/>
    <s v="P42200 GENERATION SERVICES"/>
    <s v="510900"/>
    <s v=""/>
    <s v="PPLETO: TOTAL OPERATING EXPENSE"/>
    <s v="GEN MTC: INSPECTIONS"/>
    <s v="PNTL: TOTAL NON-LABOR"/>
    <s v="2016A"/>
    <m/>
    <m/>
    <m/>
    <m/>
    <m/>
    <m/>
    <m/>
    <m/>
    <m/>
    <m/>
    <m/>
    <m/>
    <n v="27527.4"/>
    <x v="0"/>
  </r>
  <r>
    <x v="8"/>
    <s v="P42200 GENERATION SERVICES"/>
    <s v="510900"/>
    <s v=""/>
    <s v="PPLETO: TOTAL OPERATING EXPENSE"/>
    <s v="GEN O M: OUTAGES"/>
    <s v="PNTL: TOTAL NON-LABOR"/>
    <s v="2016A"/>
    <m/>
    <m/>
    <m/>
    <m/>
    <m/>
    <m/>
    <m/>
    <m/>
    <m/>
    <m/>
    <m/>
    <m/>
    <n v="260.08999999999997"/>
    <x v="0"/>
  </r>
  <r>
    <x v="8"/>
    <s v="P42200 GENERATION SERVICES"/>
    <s v="510900"/>
    <s v=""/>
    <s v="PPLETO: TOTAL OPERATING EXPENSE"/>
    <s v="GEN OPS: PLANT OPERATION"/>
    <s v="PNTL: TOTAL NON-LABOR"/>
    <s v="2016A"/>
    <m/>
    <m/>
    <m/>
    <m/>
    <m/>
    <m/>
    <m/>
    <m/>
    <m/>
    <m/>
    <m/>
    <m/>
    <n v="49859.69"/>
    <x v="0"/>
  </r>
  <r>
    <x v="8"/>
    <s v="P42200 GENERATION SERVICES"/>
    <s v="510900"/>
    <s v=""/>
    <s v="PPLETO: TOTAL OPERATING EXPENSE"/>
    <s v="GEN OPS: PLANT OPERATION"/>
    <s v="PSTL: TOTAL LABOR"/>
    <s v="2016A"/>
    <m/>
    <m/>
    <m/>
    <m/>
    <m/>
    <m/>
    <m/>
    <m/>
    <m/>
    <m/>
    <m/>
    <m/>
    <n v="21.41"/>
    <x v="0"/>
  </r>
  <r>
    <x v="8"/>
    <s v="P42200 GENERATION SERVICES"/>
    <s v="510900"/>
    <s v=""/>
    <s v="PPLETO: TOTAL OPERATING EXPENSE"/>
    <s v=""/>
    <s v="PNTL: TOTAL NON-LABOR"/>
    <s v="2016A"/>
    <m/>
    <m/>
    <m/>
    <m/>
    <m/>
    <m/>
    <m/>
    <m/>
    <m/>
    <m/>
    <m/>
    <m/>
    <n v="0.1"/>
    <x v="0"/>
  </r>
  <r>
    <x v="8"/>
    <s v="P42200 GENERATION SERVICES"/>
    <s v="510900"/>
    <s v=""/>
    <s v="PPLETO: TOTAL OPERATING EXPENSE"/>
    <s v=""/>
    <s v="PSTL: TOTAL LABOR"/>
    <s v="2016A"/>
    <m/>
    <m/>
    <m/>
    <m/>
    <m/>
    <m/>
    <m/>
    <m/>
    <m/>
    <m/>
    <m/>
    <m/>
    <n v="0.02"/>
    <x v="0"/>
  </r>
  <r>
    <x v="10"/>
    <s v="P41910: OPERATING SERVICES"/>
    <s v="511100"/>
    <s v=""/>
    <s v="PPLETO: TOTAL OPERATING EXPENSE"/>
    <s v="GEN O M: OPERATIONS"/>
    <s v="PNTL: TOTAL NON-LABOR"/>
    <s v="2016A"/>
    <m/>
    <m/>
    <m/>
    <m/>
    <m/>
    <m/>
    <m/>
    <m/>
    <m/>
    <m/>
    <m/>
    <m/>
    <n v="45322.89"/>
    <x v="1"/>
  </r>
  <r>
    <x v="10"/>
    <s v="P41910: OPERATING SERVICES"/>
    <s v="511100"/>
    <s v=""/>
    <s v="PPLETO: TOTAL OPERATING EXPENSE"/>
    <s v=""/>
    <s v="PNTL: TOTAL NON-LABOR"/>
    <s v="2016A"/>
    <m/>
    <m/>
    <m/>
    <m/>
    <m/>
    <m/>
    <m/>
    <m/>
    <m/>
    <m/>
    <m/>
    <m/>
    <n v="0.03"/>
    <x v="1"/>
  </r>
  <r>
    <x v="9"/>
    <s v=""/>
    <s v="510100"/>
    <s v=""/>
    <s v="PPLETO: TOTAL OPERATING EXPENSE"/>
    <s v="CORPORATE"/>
    <s v="PSTL: TOTAL LABOR"/>
    <s v="2016A"/>
    <m/>
    <m/>
    <m/>
    <m/>
    <m/>
    <m/>
    <m/>
    <m/>
    <m/>
    <m/>
    <m/>
    <m/>
    <n v="50598.81"/>
    <x v="0"/>
  </r>
  <r>
    <x v="9"/>
    <s v=""/>
    <s v="510100"/>
    <s v=""/>
    <s v="PPLETO: TOTAL OPERATING EXPENSE"/>
    <s v=""/>
    <s v="PSTL: TOTAL LABOR"/>
    <s v="2016A"/>
    <m/>
    <m/>
    <m/>
    <m/>
    <m/>
    <m/>
    <m/>
    <m/>
    <m/>
    <m/>
    <m/>
    <m/>
    <n v="0.02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6">
  <r>
    <x v="0"/>
    <s v=""/>
    <s v="510100"/>
    <s v=""/>
    <s v="PPLETO: TOTAL OPERATING EXPENSE"/>
    <s v="GEN MTC: ALL OTHER MAINT."/>
    <s v="PNTL: TOTAL NON-LABOR"/>
    <s v="2017"/>
    <m/>
    <m/>
    <m/>
    <m/>
    <m/>
    <m/>
    <n v="-12167"/>
    <n v="-12167"/>
    <n v="-12775"/>
    <n v="-12775"/>
    <n v="-12775"/>
    <n v="-12775"/>
    <n v="-75434"/>
    <x v="0"/>
  </r>
  <r>
    <x v="0"/>
    <s v=""/>
    <s v="510100"/>
    <s v=""/>
    <s v="PPLETO: TOTAL OPERATING EXPENSE"/>
    <s v="GEN MTC: ALL OTHER MAINT."/>
    <s v="PNTL: TOTAL NON-LABOR"/>
    <s v="2018"/>
    <n v="-12775"/>
    <n v="-12775"/>
    <n v="-12775"/>
    <n v="-12775"/>
    <n v="-12775"/>
    <n v="-12775"/>
    <m/>
    <m/>
    <m/>
    <m/>
    <m/>
    <m/>
    <n v="-76650"/>
    <x v="0"/>
  </r>
  <r>
    <x v="0"/>
    <s v=""/>
    <s v="510100"/>
    <s v=""/>
    <s v="PPLETO: TOTAL OPERATING EXPENSE"/>
    <s v="GEN MTC: ALL OTHER MAINT."/>
    <s v="PSTL: TOTAL LABOR"/>
    <s v="2017"/>
    <m/>
    <m/>
    <m/>
    <m/>
    <m/>
    <m/>
    <n v="0"/>
    <n v="0"/>
    <n v="13000"/>
    <n v="29500"/>
    <n v="29500"/>
    <n v="0"/>
    <n v="72000"/>
    <x v="0"/>
  </r>
  <r>
    <x v="0"/>
    <s v=""/>
    <s v="510100"/>
    <s v=""/>
    <s v="PPLETO: TOTAL OPERATING EXPENSE"/>
    <s v="GEN MTC: ALL OTHER MAINT."/>
    <s v="PSTL: TOTAL LABOR"/>
    <s v="2018"/>
    <n v="0"/>
    <n v="0"/>
    <n v="16500"/>
    <n v="29500"/>
    <n v="0"/>
    <n v="0"/>
    <m/>
    <m/>
    <m/>
    <m/>
    <m/>
    <m/>
    <n v="46000"/>
    <x v="0"/>
  </r>
  <r>
    <x v="0"/>
    <s v=""/>
    <s v="510900"/>
    <s v=""/>
    <s v="PPLETO: TOTAL OPERATING EXPENSE"/>
    <s v="GEN MTC: ALL OTHER MAINT."/>
    <s v="PNTL: TOTAL NON-LABOR"/>
    <s v="2017"/>
    <m/>
    <m/>
    <m/>
    <m/>
    <m/>
    <m/>
    <n v="183"/>
    <n v="183"/>
    <n v="183"/>
    <n v="183"/>
    <n v="183"/>
    <n v="183"/>
    <n v="1098"/>
    <x v="0"/>
  </r>
  <r>
    <x v="0"/>
    <s v=""/>
    <s v="510900"/>
    <s v=""/>
    <s v="PPLETO: TOTAL OPERATING EXPENSE"/>
    <s v="GEN MTC: ALL OTHER MAINT."/>
    <s v="PNTL: TOTAL NON-LABOR"/>
    <s v="2018"/>
    <n v="125"/>
    <n v="125"/>
    <n v="125"/>
    <n v="125"/>
    <n v="125"/>
    <n v="125"/>
    <m/>
    <m/>
    <m/>
    <m/>
    <m/>
    <m/>
    <n v="750"/>
    <x v="0"/>
  </r>
  <r>
    <x v="0"/>
    <s v=""/>
    <s v="510900"/>
    <s v=""/>
    <s v="PPLETO: TOTAL OPERATING EXPENSE"/>
    <s v="GEN MTC: ALL OTHER MAINT."/>
    <s v="PSTL: TOTAL LABOR"/>
    <s v="2017"/>
    <m/>
    <m/>
    <m/>
    <m/>
    <m/>
    <m/>
    <n v="18790"/>
    <n v="21944"/>
    <n v="18687"/>
    <n v="21077"/>
    <n v="19688"/>
    <n v="18402"/>
    <n v="118588"/>
    <x v="0"/>
  </r>
  <r>
    <x v="0"/>
    <s v=""/>
    <s v="510900"/>
    <s v=""/>
    <s v="PPLETO: TOTAL OPERATING EXPENSE"/>
    <s v="GEN MTC: ALL OTHER MAINT."/>
    <s v="PSTL: TOTAL LABOR"/>
    <s v="2018"/>
    <n v="20057"/>
    <n v="17409"/>
    <n v="20414"/>
    <n v="17919"/>
    <n v="21517"/>
    <n v="19305"/>
    <m/>
    <m/>
    <m/>
    <m/>
    <m/>
    <m/>
    <n v="116621"/>
    <x v="0"/>
  </r>
  <r>
    <x v="1"/>
    <s v=""/>
    <s v="510100"/>
    <s v=""/>
    <s v="PPLETO: TOTAL OPERATING EXPENSE"/>
    <s v="OTHER"/>
    <s v="PNTL: TOTAL NON-LABOR"/>
    <s v="2017"/>
    <m/>
    <m/>
    <m/>
    <m/>
    <m/>
    <m/>
    <n v="-614"/>
    <n v="-1273"/>
    <n v="-1467"/>
    <n v="-2865"/>
    <n v="-2877"/>
    <n v="-3119"/>
    <n v="-12215"/>
    <x v="0"/>
  </r>
  <r>
    <x v="1"/>
    <s v=""/>
    <s v="510100"/>
    <s v=""/>
    <s v="PPLETO: TOTAL OPERATING EXPENSE"/>
    <s v="OTHER"/>
    <s v="PNTL: TOTAL NON-LABOR"/>
    <s v="2018"/>
    <n v="-420"/>
    <n v="-941"/>
    <n v="-1024"/>
    <n v="-621"/>
    <n v="-687"/>
    <n v="-2804"/>
    <m/>
    <m/>
    <m/>
    <m/>
    <m/>
    <m/>
    <n v="-6497"/>
    <x v="0"/>
  </r>
  <r>
    <x v="1"/>
    <s v=""/>
    <s v="510100"/>
    <s v=""/>
    <s v="PPLETO: TOTAL OPERATING EXPENSE"/>
    <s v="OTHER"/>
    <s v="PSTL: TOTAL LABOR"/>
    <s v="2017"/>
    <m/>
    <m/>
    <m/>
    <m/>
    <m/>
    <m/>
    <n v="-15813"/>
    <n v="-19835"/>
    <n v="-17037"/>
    <n v="-18604"/>
    <n v="-16924"/>
    <n v="-14626"/>
    <n v="-102839"/>
    <x v="0"/>
  </r>
  <r>
    <x v="1"/>
    <s v=""/>
    <s v="510100"/>
    <s v=""/>
    <s v="PPLETO: TOTAL OPERATING EXPENSE"/>
    <s v="OTHER"/>
    <s v="PSTL: TOTAL LABOR"/>
    <s v="2018"/>
    <n v="-19391"/>
    <n v="-16567"/>
    <n v="-18967"/>
    <n v="-16655"/>
    <n v="-19296"/>
    <n v="-16911"/>
    <m/>
    <m/>
    <m/>
    <m/>
    <m/>
    <m/>
    <n v="-107787"/>
    <x v="0"/>
  </r>
  <r>
    <x v="1"/>
    <s v=""/>
    <s v="510900"/>
    <s v=""/>
    <s v="PPLETO: TOTAL OPERATING EXPENSE"/>
    <s v="OTHER"/>
    <s v="PNTL: TOTAL NON-LABOR"/>
    <s v="2017"/>
    <m/>
    <m/>
    <m/>
    <m/>
    <m/>
    <m/>
    <n v="-510"/>
    <n v="-510"/>
    <n v="-1284"/>
    <n v="-510"/>
    <n v="-1284"/>
    <n v="-510"/>
    <n v="-4608"/>
    <x v="0"/>
  </r>
  <r>
    <x v="1"/>
    <s v=""/>
    <s v="510900"/>
    <s v=""/>
    <s v="PPLETO: TOTAL OPERATING EXPENSE"/>
    <s v="OTHER"/>
    <s v="PNTL: TOTAL NON-LABOR"/>
    <s v="2018"/>
    <n v="-267"/>
    <n v="-445"/>
    <n v="-1435"/>
    <n v="-445"/>
    <n v="-445"/>
    <n v="-1435"/>
    <m/>
    <m/>
    <m/>
    <m/>
    <m/>
    <m/>
    <n v="-4472"/>
    <x v="0"/>
  </r>
  <r>
    <x v="1"/>
    <s v=""/>
    <s v="510900"/>
    <s v=""/>
    <s v="PPLETO: TOTAL OPERATING EXPENSE"/>
    <s v="OTHER"/>
    <s v="PSTL: TOTAL LABOR"/>
    <s v="2017"/>
    <m/>
    <m/>
    <m/>
    <m/>
    <m/>
    <m/>
    <n v="-2428"/>
    <n v="-2926"/>
    <n v="-2510"/>
    <n v="-2707"/>
    <n v="-2564"/>
    <n v="-2311"/>
    <n v="-15446"/>
    <x v="0"/>
  </r>
  <r>
    <x v="1"/>
    <s v=""/>
    <s v="510900"/>
    <s v=""/>
    <s v="PPLETO: TOTAL OPERATING EXPENSE"/>
    <s v="OTHER"/>
    <s v="PSTL: TOTAL LABOR"/>
    <s v="2018"/>
    <n v="-2118"/>
    <n v="-1833"/>
    <n v="-2102"/>
    <n v="-1819"/>
    <n v="-2156"/>
    <n v="-1877"/>
    <m/>
    <m/>
    <m/>
    <m/>
    <m/>
    <m/>
    <n v="-11905"/>
    <x v="0"/>
  </r>
  <r>
    <x v="1"/>
    <s v=""/>
    <s v="511100"/>
    <s v=""/>
    <s v="PPLETO: TOTAL OPERATING EXPENSE"/>
    <s v="OTHER"/>
    <s v="PNTL: TOTAL NON-LABOR"/>
    <s v="2017"/>
    <m/>
    <m/>
    <m/>
    <m/>
    <m/>
    <m/>
    <n v="-21069"/>
    <n v="-20958"/>
    <n v="-21014"/>
    <n v="-21018"/>
    <n v="-21009"/>
    <n v="-20920"/>
    <n v="-125988"/>
    <x v="1"/>
  </r>
  <r>
    <x v="1"/>
    <s v=""/>
    <s v="511100"/>
    <s v=""/>
    <s v="PPLETO: TOTAL OPERATING EXPENSE"/>
    <s v="OTHER"/>
    <s v="PNTL: TOTAL NON-LABOR"/>
    <s v="2018"/>
    <n v="-21582"/>
    <n v="-21466"/>
    <n v="-21530"/>
    <n v="-21531"/>
    <n v="-21596"/>
    <n v="-21479"/>
    <m/>
    <m/>
    <m/>
    <m/>
    <m/>
    <m/>
    <n v="-129184"/>
    <x v="1"/>
  </r>
  <r>
    <x v="2"/>
    <s v=""/>
    <s v="510900"/>
    <s v=""/>
    <s v="PPLETO: TOTAL OPERATING EXPENSE"/>
    <s v="GEN MTC: ALL OTHER MAINT."/>
    <s v="PSTL: TOTAL LABOR"/>
    <s v="2017"/>
    <m/>
    <m/>
    <m/>
    <m/>
    <m/>
    <m/>
    <n v="31861"/>
    <n v="38699"/>
    <n v="33267"/>
    <n v="35462"/>
    <n v="33713"/>
    <n v="30092"/>
    <n v="203094"/>
    <x v="0"/>
  </r>
  <r>
    <x v="2"/>
    <s v=""/>
    <s v="510900"/>
    <s v=""/>
    <s v="PPLETO: TOTAL OPERATING EXPENSE"/>
    <s v="GEN MTC: ALL OTHER MAINT."/>
    <s v="PSTL: TOTAL LABOR"/>
    <s v="2018"/>
    <n v="49897"/>
    <n v="43136"/>
    <n v="49100"/>
    <n v="42268"/>
    <n v="49844"/>
    <n v="42934"/>
    <m/>
    <m/>
    <m/>
    <m/>
    <m/>
    <m/>
    <n v="277179"/>
    <x v="0"/>
  </r>
  <r>
    <x v="2"/>
    <s v=""/>
    <s v="511100"/>
    <s v=""/>
    <s v="PPLETO: TOTAL OPERATING EXPENSE"/>
    <s v="GEN MTC: ALL OTHER MAINT."/>
    <s v="PNTL: TOTAL NON-LABOR"/>
    <s v="2017"/>
    <m/>
    <m/>
    <m/>
    <m/>
    <m/>
    <m/>
    <n v="7755"/>
    <n v="7755"/>
    <n v="7755"/>
    <n v="7755"/>
    <n v="7755"/>
    <n v="7755"/>
    <n v="46530"/>
    <x v="1"/>
  </r>
  <r>
    <x v="2"/>
    <s v=""/>
    <s v="511100"/>
    <s v=""/>
    <s v="PPLETO: TOTAL OPERATING EXPENSE"/>
    <s v="GEN MTC: ALL OTHER MAINT."/>
    <s v="PNTL: TOTAL NON-LABOR"/>
    <s v="2018"/>
    <n v="7910"/>
    <n v="7910"/>
    <n v="7910"/>
    <n v="7910"/>
    <n v="7910"/>
    <n v="7910"/>
    <m/>
    <m/>
    <m/>
    <m/>
    <m/>
    <m/>
    <n v="47460"/>
    <x v="1"/>
  </r>
  <r>
    <x v="3"/>
    <s v=""/>
    <s v="510100"/>
    <s v=""/>
    <s v="PPLETO: TOTAL OPERATING EXPENSE"/>
    <s v="GEN MTC: ALL OTHER MAINT."/>
    <s v="PNTL: TOTAL NON-LABOR"/>
    <s v="2017"/>
    <m/>
    <m/>
    <m/>
    <m/>
    <m/>
    <m/>
    <n v="3377"/>
    <n v="3377"/>
    <n v="3377"/>
    <n v="3377"/>
    <n v="3377"/>
    <n v="3377"/>
    <n v="20262"/>
    <x v="0"/>
  </r>
  <r>
    <x v="3"/>
    <s v=""/>
    <s v="510100"/>
    <s v=""/>
    <s v="PPLETO: TOTAL OPERATING EXPENSE"/>
    <s v="GEN MTC: ALL OTHER MAINT."/>
    <s v="PNTL: TOTAL NON-LABOR"/>
    <s v="2018"/>
    <n v="3377"/>
    <n v="3377"/>
    <n v="3377"/>
    <n v="3377"/>
    <n v="3377"/>
    <n v="3377"/>
    <m/>
    <m/>
    <m/>
    <m/>
    <m/>
    <m/>
    <n v="20262"/>
    <x v="0"/>
  </r>
  <r>
    <x v="3"/>
    <s v=""/>
    <s v="511100"/>
    <s v=""/>
    <s v="PPLETO: TOTAL OPERATING EXPENSE"/>
    <s v="GEN MTC: ALL OTHER MAINT."/>
    <s v="PNTL: TOTAL NON-LABOR"/>
    <s v="2017"/>
    <m/>
    <m/>
    <m/>
    <m/>
    <m/>
    <m/>
    <n v="4097"/>
    <n v="4097"/>
    <n v="4097"/>
    <n v="4097"/>
    <n v="4097"/>
    <n v="4097"/>
    <n v="24582"/>
    <x v="1"/>
  </r>
  <r>
    <x v="3"/>
    <s v=""/>
    <s v="511100"/>
    <s v=""/>
    <s v="PPLETO: TOTAL OPERATING EXPENSE"/>
    <s v="GEN MTC: ALL OTHER MAINT."/>
    <s v="PNTL: TOTAL NON-LABOR"/>
    <s v="2018"/>
    <n v="4096"/>
    <n v="4096"/>
    <n v="4096"/>
    <n v="4096"/>
    <n v="4096"/>
    <n v="4096"/>
    <m/>
    <m/>
    <m/>
    <m/>
    <m/>
    <m/>
    <n v="24576"/>
    <x v="1"/>
  </r>
  <r>
    <x v="4"/>
    <s v="P42731: TOTAL TRIMBLE COUNTY STEAM"/>
    <s v="510100"/>
    <s v=""/>
    <s v="PPLETO: TOTAL OPERATING EXPENSE"/>
    <s v="OTHER"/>
    <s v="PNTL: TOTAL NON-LABOR"/>
    <s v="2017"/>
    <m/>
    <m/>
    <m/>
    <m/>
    <m/>
    <m/>
    <n v="88773"/>
    <n v="90969"/>
    <n v="95062"/>
    <n v="97572"/>
    <n v="100680"/>
    <n v="98196"/>
    <n v="571252"/>
    <x v="0"/>
  </r>
  <r>
    <x v="4"/>
    <s v="P42731: TOTAL TRIMBLE COUNTY STEAM"/>
    <s v="510100"/>
    <s v=""/>
    <s v="PPLETO: TOTAL OPERATING EXPENSE"/>
    <s v="OTHER"/>
    <s v="PNTL: TOTAL NON-LABOR"/>
    <s v="2018"/>
    <n v="89076"/>
    <n v="91407"/>
    <n v="95958"/>
    <n v="90389"/>
    <n v="90912"/>
    <n v="102873"/>
    <m/>
    <m/>
    <m/>
    <m/>
    <m/>
    <m/>
    <n v="560615"/>
    <x v="0"/>
  </r>
  <r>
    <x v="4"/>
    <s v="P42731: TOTAL TRIMBLE COUNTY STEAM"/>
    <s v="510100"/>
    <s v=""/>
    <s v="PPLETO: TOTAL OPERATING EXPENSE"/>
    <s v="OTHER"/>
    <s v="PSTL: TOTAL LABOR"/>
    <s v="2017"/>
    <m/>
    <m/>
    <m/>
    <m/>
    <m/>
    <m/>
    <n v="72967"/>
    <n v="91041"/>
    <n v="78188"/>
    <n v="85244"/>
    <n v="77952"/>
    <n v="67748"/>
    <n v="473140"/>
    <x v="0"/>
  </r>
  <r>
    <x v="4"/>
    <s v="P42731: TOTAL TRIMBLE COUNTY STEAM"/>
    <s v="510100"/>
    <s v=""/>
    <s v="PPLETO: TOTAL OPERATING EXPENSE"/>
    <s v="OTHER"/>
    <s v="PSTL: TOTAL LABOR"/>
    <s v="2018"/>
    <n v="86035"/>
    <n v="73600"/>
    <n v="84278"/>
    <n v="73896"/>
    <n v="85806"/>
    <n v="75156"/>
    <m/>
    <m/>
    <m/>
    <m/>
    <m/>
    <m/>
    <n v="478771"/>
    <x v="0"/>
  </r>
  <r>
    <x v="5"/>
    <s v="P16110: TOTAL GREEN RIVER PLANT"/>
    <s v="510100"/>
    <s v=""/>
    <s v="PPLETO: TOTAL OPERATING EXPENSE"/>
    <s v="GEN MTC: ALL OTHER MAINT."/>
    <s v="PSTL: TOTAL LABOR"/>
    <s v="2017"/>
    <m/>
    <m/>
    <m/>
    <m/>
    <m/>
    <m/>
    <n v="10050"/>
    <n v="12373"/>
    <n v="10567"/>
    <n v="11365"/>
    <n v="10583"/>
    <n v="8840"/>
    <n v="63778"/>
    <x v="0"/>
  </r>
  <r>
    <x v="5"/>
    <s v="P16110: TOTAL GREEN RIVER PLANT"/>
    <s v="510100"/>
    <s v=""/>
    <s v="PPLETO: TOTAL OPERATING EXPENSE"/>
    <s v="GEN MTC: ALL OTHER MAINT."/>
    <s v="PSTL: TOTAL LABOR"/>
    <s v="2018"/>
    <n v="11983"/>
    <n v="10202"/>
    <n v="11650"/>
    <n v="10174"/>
    <n v="11864"/>
    <n v="10494"/>
    <m/>
    <m/>
    <m/>
    <m/>
    <m/>
    <m/>
    <n v="66367"/>
    <x v="0"/>
  </r>
  <r>
    <x v="5"/>
    <s v="P16110: TOTAL GREEN RIVER PLANT"/>
    <s v="511100"/>
    <s v=""/>
    <s v="PPLETO: TOTAL OPERATING EXPENSE"/>
    <s v="GEN MTC: BUILDINGS/GROUNDS"/>
    <s v="PNTL: TOTAL NON-LABOR"/>
    <s v="2017"/>
    <m/>
    <m/>
    <m/>
    <m/>
    <m/>
    <m/>
    <n v="5000"/>
    <n v="6000"/>
    <n v="7500"/>
    <n v="7500"/>
    <n v="5000"/>
    <n v="7500"/>
    <n v="38500"/>
    <x v="1"/>
  </r>
  <r>
    <x v="5"/>
    <s v="P16110: TOTAL GREEN RIVER PLANT"/>
    <s v="511100"/>
    <s v=""/>
    <s v="PPLETO: TOTAL OPERATING EXPENSE"/>
    <s v="GEN MTC: BUILDINGS/GROUNDS"/>
    <s v="PNTL: TOTAL NON-LABOR"/>
    <s v="2018"/>
    <n v="5833"/>
    <n v="5833"/>
    <n v="11083"/>
    <n v="6833"/>
    <n v="5833"/>
    <n v="8333"/>
    <m/>
    <m/>
    <m/>
    <m/>
    <m/>
    <m/>
    <n v="43748"/>
    <x v="1"/>
  </r>
  <r>
    <x v="6"/>
    <s v="P16210: EW BROWN STEAM"/>
    <s v="510100"/>
    <s v=""/>
    <s v="PPLETO: TOTAL OPERATING EXPENSE"/>
    <s v="GEN MTC: ALL OTHER MAINT."/>
    <s v="PNTL: TOTAL NON-LABOR"/>
    <s v="2017"/>
    <m/>
    <m/>
    <m/>
    <m/>
    <m/>
    <m/>
    <n v="889"/>
    <n v="889"/>
    <n v="889"/>
    <n v="889"/>
    <n v="889"/>
    <n v="889"/>
    <n v="5334"/>
    <x v="0"/>
  </r>
  <r>
    <x v="6"/>
    <s v="P16210: EW BROWN STEAM"/>
    <s v="510100"/>
    <s v=""/>
    <s v="PPLETO: TOTAL OPERATING EXPENSE"/>
    <s v="GEN MTC: ALL OTHER MAINT."/>
    <s v="PNTL: TOTAL NON-LABOR"/>
    <s v="2018"/>
    <n v="906"/>
    <n v="906"/>
    <n v="906"/>
    <n v="906"/>
    <n v="906"/>
    <n v="906"/>
    <m/>
    <m/>
    <m/>
    <m/>
    <m/>
    <m/>
    <n v="5436"/>
    <x v="0"/>
  </r>
  <r>
    <x v="6"/>
    <s v="P16210: EW BROWN STEAM"/>
    <s v="510100"/>
    <s v=""/>
    <s v="PPLETO: TOTAL OPERATING EXPENSE"/>
    <s v="GEN MTC: ALL OTHER MAINT."/>
    <s v="PSTL: TOTAL LABOR"/>
    <s v="2017"/>
    <m/>
    <m/>
    <m/>
    <m/>
    <m/>
    <m/>
    <n v="204630"/>
    <n v="193682"/>
    <n v="192811"/>
    <n v="210576"/>
    <n v="174355"/>
    <n v="175125"/>
    <n v="1151179"/>
    <x v="0"/>
  </r>
  <r>
    <x v="6"/>
    <s v="P16210: EW BROWN STEAM"/>
    <s v="510100"/>
    <s v=""/>
    <s v="PPLETO: TOTAL OPERATING EXPENSE"/>
    <s v="GEN MTC: ALL OTHER MAINT."/>
    <s v="PSTL: TOTAL LABOR"/>
    <s v="2018"/>
    <n v="194511"/>
    <n v="173157"/>
    <n v="213282"/>
    <n v="187162"/>
    <n v="199703"/>
    <n v="195312"/>
    <m/>
    <m/>
    <m/>
    <m/>
    <m/>
    <m/>
    <n v="1163127"/>
    <x v="0"/>
  </r>
  <r>
    <x v="6"/>
    <s v="P16210: EW BROWN STEAM"/>
    <s v="511100"/>
    <s v=""/>
    <s v="PPLETO: TOTAL OPERATING EXPENSE"/>
    <s v="GEN MTC: ALL OTHER MAINT."/>
    <s v="PSTL: TOTAL LABOR"/>
    <s v="2017"/>
    <m/>
    <m/>
    <m/>
    <m/>
    <m/>
    <m/>
    <n v="41158"/>
    <n v="42173"/>
    <n v="40219"/>
    <n v="46283"/>
    <n v="39191"/>
    <n v="38091"/>
    <n v="247115"/>
    <x v="1"/>
  </r>
  <r>
    <x v="6"/>
    <s v="P16210: EW BROWN STEAM"/>
    <s v="511100"/>
    <s v=""/>
    <s v="PPLETO: TOTAL OPERATING EXPENSE"/>
    <s v="GEN MTC: ALL OTHER MAINT."/>
    <s v="PSTL: TOTAL LABOR"/>
    <s v="2018"/>
    <n v="43553"/>
    <n v="39198"/>
    <n v="45491"/>
    <n v="44606"/>
    <n v="40365"/>
    <n v="37869"/>
    <m/>
    <m/>
    <m/>
    <m/>
    <m/>
    <m/>
    <n v="251082"/>
    <x v="1"/>
  </r>
  <r>
    <x v="6"/>
    <s v="P16210: EW BROWN STEAM"/>
    <s v="511100"/>
    <s v=""/>
    <s v="PPLETO: TOTAL OPERATING EXPENSE"/>
    <s v="GEN MTC: BUILDINGS/GROUNDS"/>
    <s v="PNTL: TOTAL NON-LABOR"/>
    <s v="2017"/>
    <m/>
    <m/>
    <m/>
    <m/>
    <m/>
    <m/>
    <n v="148038"/>
    <n v="148038"/>
    <n v="148038"/>
    <n v="148038"/>
    <n v="148038"/>
    <n v="148038"/>
    <n v="888228"/>
    <x v="1"/>
  </r>
  <r>
    <x v="6"/>
    <s v="P16210: EW BROWN STEAM"/>
    <s v="511100"/>
    <s v=""/>
    <s v="PPLETO: TOTAL OPERATING EXPENSE"/>
    <s v="GEN MTC: BUILDINGS/GROUNDS"/>
    <s v="PNTL: TOTAL NON-LABOR"/>
    <s v="2018"/>
    <n v="150999"/>
    <n v="150999"/>
    <n v="219499"/>
    <n v="308506"/>
    <n v="240006"/>
    <n v="150999"/>
    <m/>
    <m/>
    <m/>
    <m/>
    <m/>
    <m/>
    <n v="1221008"/>
    <x v="1"/>
  </r>
  <r>
    <x v="6"/>
    <s v="P16210: EW BROWN STEAM"/>
    <s v="511100"/>
    <s v=""/>
    <s v="PPLETO: TOTAL OPERATING EXPENSE"/>
    <s v="GEN MTC: FUEL HANDLING"/>
    <s v="PNTL: TOTAL NON-LABOR"/>
    <s v="2017"/>
    <m/>
    <m/>
    <m/>
    <m/>
    <m/>
    <m/>
    <n v="0"/>
    <n v="0"/>
    <n v="0"/>
    <n v="0"/>
    <n v="0"/>
    <n v="0"/>
    <n v="0"/>
    <x v="1"/>
  </r>
  <r>
    <x v="7"/>
    <s v="P16510: TOTAL GHENT PLANT"/>
    <s v="510100"/>
    <s v=""/>
    <s v="PPLETO: TOTAL OPERATING EXPENSE"/>
    <s v="GEN MTC: ALL OTHER MAINT."/>
    <s v="PSTL: TOTAL LABOR"/>
    <s v="2017"/>
    <m/>
    <m/>
    <m/>
    <m/>
    <m/>
    <m/>
    <n v="335352"/>
    <n v="390825"/>
    <n v="349994"/>
    <n v="418105"/>
    <n v="392263"/>
    <n v="323982"/>
    <n v="2210521"/>
    <x v="0"/>
  </r>
  <r>
    <x v="7"/>
    <s v="P16510: TOTAL GHENT PLANT"/>
    <s v="510100"/>
    <s v=""/>
    <s v="PPLETO: TOTAL OPERATING EXPENSE"/>
    <s v="GEN MTC: ALL OTHER MAINT."/>
    <s v="PSTL: TOTAL LABOR"/>
    <s v="2018"/>
    <n v="398832"/>
    <n v="356713"/>
    <n v="410303"/>
    <n v="400350"/>
    <n v="385023"/>
    <n v="344012"/>
    <m/>
    <m/>
    <m/>
    <m/>
    <m/>
    <m/>
    <n v="2295233"/>
    <x v="0"/>
  </r>
  <r>
    <x v="7"/>
    <s v="P16510: TOTAL GHENT PLANT"/>
    <s v="511100"/>
    <s v=""/>
    <s v="PPLETO: TOTAL OPERATING EXPENSE"/>
    <s v="GEN MTC: ALL OTHER MAINT."/>
    <s v="PNTL: TOTAL NON-LABOR"/>
    <s v="2017"/>
    <m/>
    <m/>
    <m/>
    <m/>
    <m/>
    <m/>
    <n v="41710"/>
    <n v="141710"/>
    <n v="84710"/>
    <n v="64710"/>
    <n v="49710"/>
    <n v="49710"/>
    <n v="432260"/>
    <x v="1"/>
  </r>
  <r>
    <x v="7"/>
    <s v="P16510: TOTAL GHENT PLANT"/>
    <s v="511100"/>
    <s v=""/>
    <s v="PPLETO: TOTAL OPERATING EXPENSE"/>
    <s v="GEN MTC: ALL OTHER MAINT."/>
    <s v="PNTL: TOTAL NON-LABOR"/>
    <s v="2018"/>
    <n v="47030"/>
    <n v="77084"/>
    <n v="30644"/>
    <n v="30644"/>
    <n v="66644"/>
    <n v="73966"/>
    <m/>
    <m/>
    <m/>
    <m/>
    <m/>
    <m/>
    <n v="326012"/>
    <x v="1"/>
  </r>
  <r>
    <x v="7"/>
    <s v="P16510: TOTAL GHENT PLANT"/>
    <s v="511100"/>
    <s v=""/>
    <s v="PPLETO: TOTAL OPERATING EXPENSE"/>
    <s v="GEN MTC: ALL OTHER MAINT."/>
    <s v="PSTL: TOTAL LABOR"/>
    <s v="2017"/>
    <m/>
    <m/>
    <m/>
    <m/>
    <m/>
    <m/>
    <n v="64617"/>
    <n v="75652"/>
    <n v="68356"/>
    <n v="80736"/>
    <n v="75649"/>
    <n v="63182"/>
    <n v="428192"/>
    <x v="1"/>
  </r>
  <r>
    <x v="7"/>
    <s v="P16510: TOTAL GHENT PLANT"/>
    <s v="511100"/>
    <s v=""/>
    <s v="PPLETO: TOTAL OPERATING EXPENSE"/>
    <s v="GEN MTC: ALL OTHER MAINT."/>
    <s v="PSTL: TOTAL LABOR"/>
    <s v="2018"/>
    <n v="75533"/>
    <n v="67836"/>
    <n v="78649"/>
    <n v="76993"/>
    <n v="75286"/>
    <n v="66473"/>
    <m/>
    <m/>
    <m/>
    <m/>
    <m/>
    <m/>
    <n v="440770"/>
    <x v="1"/>
  </r>
  <r>
    <x v="7"/>
    <s v="P16510: TOTAL GHENT PLANT"/>
    <s v="511100"/>
    <s v=""/>
    <s v="PPLETO: TOTAL OPERATING EXPENSE"/>
    <s v="GEN MTC: BUILDINGS/GROUNDS"/>
    <s v="PNTL: TOTAL NON-LABOR"/>
    <s v="2017"/>
    <m/>
    <m/>
    <m/>
    <m/>
    <m/>
    <m/>
    <n v="276810"/>
    <n v="276810"/>
    <n v="236810"/>
    <n v="176810"/>
    <n v="176810"/>
    <n v="176810"/>
    <n v="1320860"/>
    <x v="1"/>
  </r>
  <r>
    <x v="7"/>
    <s v="P16510: TOTAL GHENT PLANT"/>
    <s v="511100"/>
    <s v=""/>
    <s v="PPLETO: TOTAL OPERATING EXPENSE"/>
    <s v="GEN MTC: BUILDINGS/GROUNDS"/>
    <s v="PNTL: TOTAL NON-LABOR"/>
    <s v="2018"/>
    <n v="177285"/>
    <n v="177285"/>
    <n v="177285"/>
    <n v="177285"/>
    <n v="178285"/>
    <n v="298285"/>
    <m/>
    <m/>
    <m/>
    <m/>
    <m/>
    <m/>
    <n v="1185710"/>
    <x v="1"/>
  </r>
  <r>
    <x v="7"/>
    <s v="P16510: TOTAL GHENT PLANT"/>
    <s v="511100"/>
    <s v=""/>
    <s v="PPLETO: TOTAL OPERATING EXPENSE"/>
    <s v="GEN MTC: WATER SYSTEMS"/>
    <s v="PNTL: TOTAL NON-LABOR"/>
    <s v="2017"/>
    <m/>
    <m/>
    <m/>
    <m/>
    <m/>
    <m/>
    <n v="2618"/>
    <n v="2618"/>
    <n v="2618"/>
    <n v="2618"/>
    <n v="2618"/>
    <n v="2618"/>
    <n v="15708"/>
    <x v="1"/>
  </r>
  <r>
    <x v="7"/>
    <s v="P16510: TOTAL GHENT PLANT"/>
    <s v="511100"/>
    <s v=""/>
    <s v="PPLETO: TOTAL OPERATING EXPENSE"/>
    <s v="GEN MTC: WATER SYSTEMS"/>
    <s v="PNTL: TOTAL NON-LABOR"/>
    <s v="2018"/>
    <n v="2644"/>
    <n v="2644"/>
    <n v="2644"/>
    <n v="2644"/>
    <n v="2644"/>
    <n v="2644"/>
    <m/>
    <m/>
    <m/>
    <m/>
    <m/>
    <m/>
    <n v="15864"/>
    <x v="1"/>
  </r>
  <r>
    <x v="8"/>
    <s v="P42200 GENERATION SERVICES"/>
    <s v="510100"/>
    <s v=""/>
    <s v="PPLETO: TOTAL OPERATING EXPENSE"/>
    <s v="GEN MTC: INSPECTIONS"/>
    <s v="PNTL: TOTAL NON-LABOR"/>
    <s v="2017"/>
    <m/>
    <m/>
    <m/>
    <m/>
    <m/>
    <m/>
    <n v="0"/>
    <n v="13237"/>
    <n v="23215"/>
    <n v="42343"/>
    <n v="45441"/>
    <n v="60443"/>
    <n v="184679"/>
    <x v="0"/>
  </r>
  <r>
    <x v="8"/>
    <s v="P42200 GENERATION SERVICES"/>
    <s v="510100"/>
    <s v=""/>
    <s v="PPLETO: TOTAL OPERATING EXPENSE"/>
    <s v="GEN MTC: INSPECTIONS"/>
    <s v="PNTL: TOTAL NON-LABOR"/>
    <s v="2018"/>
    <n v="0"/>
    <n v="2248"/>
    <n v="11346"/>
    <n v="713"/>
    <n v="0"/>
    <n v="33756"/>
    <m/>
    <m/>
    <m/>
    <m/>
    <m/>
    <m/>
    <n v="48063"/>
    <x v="0"/>
  </r>
  <r>
    <x v="8"/>
    <s v="P42200 GENERATION SERVICES"/>
    <s v="510100"/>
    <s v=""/>
    <s v="PPLETO: TOTAL OPERATING EXPENSE"/>
    <s v="GEN O M: OUTAGES"/>
    <s v="PNTL: TOTAL NON-LABOR"/>
    <s v="2018"/>
    <n v="0"/>
    <n v="0"/>
    <n v="0"/>
    <n v="0"/>
    <n v="852000"/>
    <n v="1000000"/>
    <m/>
    <m/>
    <m/>
    <m/>
    <m/>
    <m/>
    <n v="1852000"/>
    <x v="0"/>
  </r>
  <r>
    <x v="8"/>
    <s v="P42200 GENERATION SERVICES"/>
    <s v="510100"/>
    <s v=""/>
    <s v="PPLETO: TOTAL OPERATING EXPENSE"/>
    <s v="GEN OPS: PLANT OPERATION"/>
    <s v="PNTL: TOTAL NON-LABOR"/>
    <s v="2017"/>
    <m/>
    <m/>
    <m/>
    <m/>
    <m/>
    <m/>
    <n v="11386"/>
    <n v="9293"/>
    <n v="518"/>
    <n v="518"/>
    <n v="5845"/>
    <n v="801"/>
    <n v="28361"/>
    <x v="0"/>
  </r>
  <r>
    <x v="8"/>
    <s v="P42200 GENERATION SERVICES"/>
    <s v="510100"/>
    <s v=""/>
    <s v="PPLETO: TOTAL OPERATING EXPENSE"/>
    <s v="GEN OPS: PLANT OPERATION"/>
    <s v="PNTL: TOTAL NON-LABOR"/>
    <s v="2018"/>
    <n v="672"/>
    <n v="1357"/>
    <n v="529"/>
    <n v="3695"/>
    <n v="5616"/>
    <n v="3437"/>
    <m/>
    <m/>
    <m/>
    <m/>
    <m/>
    <m/>
    <n v="15306"/>
    <x v="0"/>
  </r>
  <r>
    <x v="8"/>
    <s v="P42200 GENERATION SERVICES"/>
    <s v="510900"/>
    <s v=""/>
    <s v="PPLETO: TOTAL OPERATING EXPENSE"/>
    <s v="GEN MTC: INSPECTIONS"/>
    <s v="PNTL: TOTAL NON-LABOR"/>
    <s v="2017"/>
    <m/>
    <m/>
    <m/>
    <m/>
    <m/>
    <m/>
    <n v="0"/>
    <n v="0"/>
    <n v="14339"/>
    <n v="0"/>
    <n v="14339"/>
    <n v="0"/>
    <n v="28678"/>
    <x v="0"/>
  </r>
  <r>
    <x v="8"/>
    <s v="P42200 GENERATION SERVICES"/>
    <s v="510900"/>
    <s v=""/>
    <s v="PPLETO: TOTAL OPERATING EXPENSE"/>
    <s v="GEN MTC: INSPECTIONS"/>
    <s v="PNTL: TOTAL NON-LABOR"/>
    <s v="2018"/>
    <n v="0"/>
    <n v="0"/>
    <n v="18341"/>
    <n v="0"/>
    <n v="0"/>
    <n v="18341"/>
    <m/>
    <m/>
    <m/>
    <m/>
    <m/>
    <m/>
    <n v="36682"/>
    <x v="0"/>
  </r>
  <r>
    <x v="8"/>
    <s v="P42200 GENERATION SERVICES"/>
    <s v="510900"/>
    <s v=""/>
    <s v="PPLETO: TOTAL OPERATING EXPENSE"/>
    <s v="GEN OPS: PLANT OPERATION"/>
    <s v="PNTL: TOTAL NON-LABOR"/>
    <s v="2017"/>
    <m/>
    <m/>
    <m/>
    <m/>
    <m/>
    <m/>
    <n v="9308"/>
    <n v="9308"/>
    <n v="9308"/>
    <n v="9308"/>
    <n v="9308"/>
    <n v="9308"/>
    <n v="55848"/>
    <x v="0"/>
  </r>
  <r>
    <x v="8"/>
    <s v="P42200 GENERATION SERVICES"/>
    <s v="510900"/>
    <s v=""/>
    <s v="PPLETO: TOTAL OPERATING EXPENSE"/>
    <s v="GEN OPS: PLANT OPERATION"/>
    <s v="PNTL: TOTAL NON-LABOR"/>
    <s v="2018"/>
    <n v="4847"/>
    <n v="8149"/>
    <n v="8149"/>
    <n v="8149"/>
    <n v="8149"/>
    <n v="8149"/>
    <m/>
    <m/>
    <m/>
    <m/>
    <m/>
    <m/>
    <n v="45592"/>
    <x v="0"/>
  </r>
  <r>
    <x v="9"/>
    <s v="P41910: OPERATING SERVICES"/>
    <s v="511100"/>
    <s v=""/>
    <s v="PPLETO: TOTAL OPERATING EXPENSE"/>
    <s v="GEN O M: OPERATIONS"/>
    <s v="PNTL: TOTAL NON-LABOR"/>
    <s v="2017"/>
    <m/>
    <m/>
    <m/>
    <m/>
    <m/>
    <m/>
    <n v="9328"/>
    <n v="6141"/>
    <n v="8777"/>
    <n v="8603"/>
    <n v="7443"/>
    <n v="5733"/>
    <n v="46025"/>
    <x v="1"/>
  </r>
  <r>
    <x v="9"/>
    <s v="P41910: OPERATING SERVICES"/>
    <s v="511100"/>
    <s v=""/>
    <s v="PPLETO: TOTAL OPERATING EXPENSE"/>
    <s v="GEN O M: OPERATIONS"/>
    <s v="PNTL: TOTAL NON-LABOR"/>
    <s v="2018"/>
    <n v="9819"/>
    <n v="7339"/>
    <n v="7302"/>
    <n v="8786"/>
    <n v="11742"/>
    <n v="6269"/>
    <m/>
    <m/>
    <m/>
    <m/>
    <m/>
    <m/>
    <n v="51257"/>
    <x v="1"/>
  </r>
  <r>
    <x v="9"/>
    <s v="P41910: OPERATING SERVICES"/>
    <s v="511100"/>
    <s v=""/>
    <s v="PPLETO: TOTAL OPERATING EXPENSE"/>
    <s v="OPERATING SERVICES"/>
    <s v="PNTL: TOTAL NON-LABOR"/>
    <s v="2017"/>
    <m/>
    <m/>
    <m/>
    <m/>
    <m/>
    <m/>
    <n v="652"/>
    <n v="652"/>
    <n v="652"/>
    <n v="652"/>
    <n v="652"/>
    <n v="652"/>
    <n v="3912"/>
    <x v="1"/>
  </r>
  <r>
    <x v="9"/>
    <s v="P41910: OPERATING SERVICES"/>
    <s v="511100"/>
    <s v=""/>
    <s v="PPLETO: TOTAL OPERATING EXPENSE"/>
    <s v="OPERATING SERVICES"/>
    <s v="PNTL: TOTAL NON-LABOR"/>
    <s v="2018"/>
    <n v="670"/>
    <n v="670"/>
    <n v="670"/>
    <n v="670"/>
    <n v="670"/>
    <n v="670"/>
    <m/>
    <m/>
    <m/>
    <m/>
    <m/>
    <m/>
    <n v="40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A3:B23" firstHeaderRow="1" firstDataRow="1" firstDataCol="1"/>
  <pivotFields count="22">
    <pivotField axis="axisRow" showAll="0">
      <items count="13">
        <item x="9"/>
        <item x="10"/>
        <item x="0"/>
        <item x="1"/>
        <item x="2"/>
        <item x="3"/>
        <item m="1" x="11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3">
        <item x="0"/>
        <item x="1"/>
        <item t="default"/>
      </items>
    </pivotField>
  </pivotFields>
  <rowFields count="2">
    <field x="21"/>
    <field x="0"/>
  </rowFields>
  <rowItems count="20">
    <i>
      <x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>
      <x v="1"/>
    </i>
    <i r="1">
      <x v="1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</rowItems>
  <colItems count="1">
    <i/>
  </colItems>
  <dataFields count="1">
    <dataField name="Sum of Total" fld="20" baseField="0" baseItem="0" numFmtId="38"/>
  </dataFields>
  <formats count="13">
    <format dxfId="12">
      <pivotArea outline="0" collapsedLevelsAreSubtotals="1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21" type="button" dataOnly="0" labelOnly="1" outline="0" axis="axisRow" fieldPosition="0"/>
    </format>
    <format dxfId="8">
      <pivotArea dataOnly="0" labelOnly="1" outline="0" axis="axisValues" fieldPosition="0"/>
    </format>
    <format dxfId="7">
      <pivotArea dataOnly="0" labelOnly="1" fieldPosition="0">
        <references count="1">
          <reference field="21" count="0"/>
        </references>
      </pivotArea>
    </format>
    <format dxfId="6">
      <pivotArea dataOnly="0" labelOnly="1" fieldPosition="0">
        <references count="2">
          <reference field="0" count="0"/>
          <reference field="21" count="1" selected="0">
            <x v="0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21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21" count="0"/>
        </references>
      </pivotArea>
    </format>
    <format dxfId="0">
      <pivotArea dataOnly="0" labelOnly="1" fieldPosition="0">
        <references count="2">
          <reference field="0" count="0"/>
          <reference field="21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5" indent="0" outline="1" outlineData="1" multipleFieldFilters="0">
  <location ref="D3:E21" firstHeaderRow="1" firstDataRow="1" firstDataCol="1"/>
  <pivotFields count="22">
    <pivotField axis="axisRow" showAll="0">
      <items count="11">
        <item x="9"/>
        <item x="0"/>
        <item x="1"/>
        <item x="2"/>
        <item x="3"/>
        <item x="8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6" showAll="0"/>
    <pivotField numFmtId="6" showAll="0"/>
    <pivotField numFmtId="6" showAll="0"/>
    <pivotField numFmtId="6" showAll="0"/>
    <pivotField numFmtId="6" showAll="0"/>
    <pivotField numFmtId="6" showAll="0"/>
    <pivotField numFmtId="6" showAll="0"/>
    <pivotField numFmtId="6" showAll="0"/>
    <pivotField numFmtId="6" showAll="0"/>
    <pivotField numFmtId="6" showAll="0"/>
    <pivotField numFmtId="6" showAll="0"/>
    <pivotField numFmtId="6" showAll="0"/>
    <pivotField dataField="1" numFmtId="6" showAll="0"/>
    <pivotField axis="axisRow" showAll="0">
      <items count="3">
        <item x="0"/>
        <item x="1"/>
        <item t="default"/>
      </items>
    </pivotField>
  </pivotFields>
  <rowFields count="2">
    <field x="21"/>
    <field x="0"/>
  </rowFields>
  <rowItems count="18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/>
    </i>
    <i r="1">
      <x v="2"/>
    </i>
    <i r="1">
      <x v="3"/>
    </i>
    <i r="1">
      <x v="4"/>
    </i>
    <i r="1">
      <x v="7"/>
    </i>
    <i r="1">
      <x v="8"/>
    </i>
    <i r="1">
      <x v="9"/>
    </i>
  </rowItems>
  <colItems count="1">
    <i/>
  </colItems>
  <dataFields count="1">
    <dataField name="Sum of Total" fld="20" baseField="0" baseItem="0" numFmtId="38"/>
  </dataFields>
  <formats count="13">
    <format dxfId="25">
      <pivotArea outline="0" collapsedLevelsAreSubtotals="1" fieldPosition="0"/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21" type="button" dataOnly="0" labelOnly="1" outline="0" axis="axisRow" fieldPosition="0"/>
    </format>
    <format dxfId="21">
      <pivotArea dataOnly="0" labelOnly="1" outline="0" axis="axisValues" fieldPosition="0"/>
    </format>
    <format dxfId="20">
      <pivotArea dataOnly="0" labelOnly="1" fieldPosition="0">
        <references count="1">
          <reference field="21" count="0"/>
        </references>
      </pivotArea>
    </format>
    <format dxfId="19">
      <pivotArea dataOnly="0" labelOnly="1" fieldPosition="0">
        <references count="2">
          <reference field="0" count="0"/>
          <reference field="21" count="1" selected="0">
            <x v="0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21" type="button" dataOnly="0" labelOnly="1" outline="0" axis="axisRow" fieldPosition="0"/>
    </format>
    <format dxfId="15">
      <pivotArea dataOnly="0" labelOnly="1" outline="0" axis="axisValues" fieldPosition="0"/>
    </format>
    <format dxfId="14">
      <pivotArea dataOnly="0" labelOnly="1" fieldPosition="0">
        <references count="1">
          <reference field="21" count="0"/>
        </references>
      </pivotArea>
    </format>
    <format dxfId="13">
      <pivotArea dataOnly="0" labelOnly="1" fieldPosition="0">
        <references count="2">
          <reference field="0" count="0"/>
          <reference field="21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I23" sqref="I23"/>
    </sheetView>
  </sheetViews>
  <sheetFormatPr defaultRowHeight="15.75" x14ac:dyDescent="0.25"/>
  <cols>
    <col min="1" max="1" width="50.85546875" style="1" bestFit="1" customWidth="1"/>
    <col min="2" max="2" width="13.28515625" style="1" customWidth="1"/>
    <col min="3" max="3" width="9.140625" style="1"/>
    <col min="4" max="4" width="50.85546875" style="1" bestFit="1" customWidth="1"/>
    <col min="5" max="5" width="13.28515625" style="1" bestFit="1" customWidth="1"/>
    <col min="6" max="6" width="9.140625" style="1"/>
    <col min="7" max="7" width="48.42578125" style="1" bestFit="1" customWidth="1"/>
    <col min="8" max="8" width="12" style="1" bestFit="1" customWidth="1"/>
    <col min="9" max="9" width="43" style="1" bestFit="1" customWidth="1"/>
    <col min="10" max="16384" width="9.140625" style="1"/>
  </cols>
  <sheetData>
    <row r="1" spans="1:9" x14ac:dyDescent="0.25">
      <c r="A1" s="23" t="s">
        <v>114</v>
      </c>
      <c r="D1" s="23" t="s">
        <v>115</v>
      </c>
      <c r="G1" s="23" t="s">
        <v>116</v>
      </c>
    </row>
    <row r="3" spans="1:9" x14ac:dyDescent="0.25">
      <c r="A3" s="32" t="s">
        <v>58</v>
      </c>
      <c r="B3" s="33" t="s">
        <v>57</v>
      </c>
      <c r="D3" s="32" t="s">
        <v>58</v>
      </c>
      <c r="E3" s="33" t="s">
        <v>57</v>
      </c>
      <c r="G3" s="19" t="s">
        <v>58</v>
      </c>
      <c r="H3" s="19" t="s">
        <v>57</v>
      </c>
    </row>
    <row r="4" spans="1:9" x14ac:dyDescent="0.25">
      <c r="A4" s="34" t="s">
        <v>59</v>
      </c>
      <c r="B4" s="35">
        <v>9771990.209999999</v>
      </c>
      <c r="D4" s="34" t="s">
        <v>59</v>
      </c>
      <c r="E4" s="35">
        <v>11797963</v>
      </c>
      <c r="G4" s="20" t="s">
        <v>59</v>
      </c>
      <c r="H4" s="21">
        <f>+GETPIVOTDATA("Total",$D$3,"FERC","510")-GETPIVOTDATA("Total",$A$3,"FERC","510")</f>
        <v>2025972.790000001</v>
      </c>
    </row>
    <row r="5" spans="1:9" x14ac:dyDescent="0.25">
      <c r="A5" s="36" t="s">
        <v>101</v>
      </c>
      <c r="B5" s="35">
        <v>50598.829999999994</v>
      </c>
      <c r="D5" s="36" t="s">
        <v>106</v>
      </c>
      <c r="E5" s="35">
        <v>202973</v>
      </c>
      <c r="G5" s="22" t="s">
        <v>101</v>
      </c>
      <c r="H5" s="7">
        <f>-GETPIVOTDATA("Total",$A$3,"LOB1","P10980: TOTAL CORPORATE ITEMS","FERC","510")</f>
        <v>-50598.829999999994</v>
      </c>
    </row>
    <row r="6" spans="1:9" x14ac:dyDescent="0.25">
      <c r="A6" s="36" t="s">
        <v>106</v>
      </c>
      <c r="B6" s="35">
        <v>412769.89999999991</v>
      </c>
      <c r="D6" s="36" t="s">
        <v>107</v>
      </c>
      <c r="E6" s="35">
        <v>-265769</v>
      </c>
      <c r="G6" s="22" t="s">
        <v>106</v>
      </c>
      <c r="H6" s="7">
        <f>+E5-B6</f>
        <v>-209796.89999999991</v>
      </c>
    </row>
    <row r="7" spans="1:9" x14ac:dyDescent="0.25">
      <c r="A7" s="36" t="s">
        <v>107</v>
      </c>
      <c r="B7" s="35">
        <v>-300860.7</v>
      </c>
      <c r="D7" s="36" t="s">
        <v>109</v>
      </c>
      <c r="E7" s="35">
        <v>480273</v>
      </c>
      <c r="G7" s="22" t="s">
        <v>107</v>
      </c>
      <c r="H7" s="7">
        <f t="shared" ref="H7:H9" si="0">+E6-B7</f>
        <v>35091.700000000012</v>
      </c>
    </row>
    <row r="8" spans="1:9" x14ac:dyDescent="0.25">
      <c r="A8" s="36" t="s">
        <v>109</v>
      </c>
      <c r="B8" s="35">
        <v>64337</v>
      </c>
      <c r="D8" s="36" t="s">
        <v>108</v>
      </c>
      <c r="E8" s="35">
        <v>40524</v>
      </c>
      <c r="G8" s="22" t="s">
        <v>109</v>
      </c>
      <c r="H8" s="7">
        <f t="shared" si="0"/>
        <v>415936</v>
      </c>
    </row>
    <row r="9" spans="1:9" x14ac:dyDescent="0.25">
      <c r="A9" s="36" t="s">
        <v>108</v>
      </c>
      <c r="B9" s="35">
        <v>74305.86</v>
      </c>
      <c r="D9" s="36" t="s">
        <v>112</v>
      </c>
      <c r="E9" s="35">
        <v>2295209</v>
      </c>
      <c r="G9" s="22" t="s">
        <v>108</v>
      </c>
      <c r="H9" s="7">
        <f t="shared" si="0"/>
        <v>-33781.86</v>
      </c>
    </row>
    <row r="10" spans="1:9" x14ac:dyDescent="0.25">
      <c r="A10" s="36" t="s">
        <v>85</v>
      </c>
      <c r="B10" s="35">
        <v>1448220.9600000004</v>
      </c>
      <c r="D10" s="36" t="s">
        <v>85</v>
      </c>
      <c r="E10" s="35">
        <v>2083778</v>
      </c>
      <c r="G10" s="22" t="s">
        <v>85</v>
      </c>
      <c r="H10" s="7">
        <f>+E10-B10</f>
        <v>635557.03999999957</v>
      </c>
      <c r="I10" s="1" t="s">
        <v>113</v>
      </c>
    </row>
    <row r="11" spans="1:9" x14ac:dyDescent="0.25">
      <c r="A11" s="36" t="s">
        <v>80</v>
      </c>
      <c r="B11" s="35">
        <v>99808.040000000008</v>
      </c>
      <c r="D11" s="36" t="s">
        <v>80</v>
      </c>
      <c r="E11" s="35">
        <v>130145</v>
      </c>
      <c r="G11" s="22" t="s">
        <v>80</v>
      </c>
      <c r="H11" s="7">
        <f t="shared" ref="H11:H13" si="1">+E11-B11</f>
        <v>30336.959999999992</v>
      </c>
    </row>
    <row r="12" spans="1:9" x14ac:dyDescent="0.25">
      <c r="A12" s="36" t="s">
        <v>82</v>
      </c>
      <c r="B12" s="35">
        <v>2162763.9899999998</v>
      </c>
      <c r="D12" s="36" t="s">
        <v>82</v>
      </c>
      <c r="E12" s="35">
        <v>2325076</v>
      </c>
      <c r="G12" s="22" t="s">
        <v>82</v>
      </c>
      <c r="H12" s="7">
        <f t="shared" si="1"/>
        <v>162312.01000000024</v>
      </c>
    </row>
    <row r="13" spans="1:9" x14ac:dyDescent="0.25">
      <c r="A13" s="36" t="s">
        <v>84</v>
      </c>
      <c r="B13" s="35">
        <v>4852740.9899999993</v>
      </c>
      <c r="D13" s="36" t="s">
        <v>84</v>
      </c>
      <c r="E13" s="35">
        <v>4505754</v>
      </c>
      <c r="G13" s="22" t="s">
        <v>84</v>
      </c>
      <c r="H13" s="7">
        <f t="shared" si="1"/>
        <v>-346986.98999999929</v>
      </c>
    </row>
    <row r="14" spans="1:9" ht="31.5" x14ac:dyDescent="0.25">
      <c r="A14" s="36" t="s">
        <v>112</v>
      </c>
      <c r="B14" s="35">
        <v>907305.34000000008</v>
      </c>
      <c r="D14" s="34" t="s">
        <v>60</v>
      </c>
      <c r="E14" s="35">
        <v>6848247</v>
      </c>
      <c r="G14" s="22" t="s">
        <v>112</v>
      </c>
      <c r="H14" s="7">
        <f>+E9-B14</f>
        <v>1387903.66</v>
      </c>
      <c r="I14" s="37" t="s">
        <v>119</v>
      </c>
    </row>
    <row r="15" spans="1:9" x14ac:dyDescent="0.25">
      <c r="A15" s="34" t="s">
        <v>60</v>
      </c>
      <c r="B15" s="35">
        <v>8417769.129999999</v>
      </c>
      <c r="D15" s="36" t="s">
        <v>102</v>
      </c>
      <c r="E15" s="35">
        <v>105214</v>
      </c>
      <c r="G15" s="20" t="s">
        <v>60</v>
      </c>
      <c r="H15" s="21">
        <f>+GETPIVOTDATA("Total",$D$3,"FERC","511")-GETPIVOTDATA("Total",$A$3,"FERC","511")</f>
        <v>-1569522.129999999</v>
      </c>
    </row>
    <row r="16" spans="1:9" x14ac:dyDescent="0.25">
      <c r="A16" s="36" t="s">
        <v>102</v>
      </c>
      <c r="B16" s="35">
        <v>63427.92</v>
      </c>
      <c r="D16" s="36" t="s">
        <v>107</v>
      </c>
      <c r="E16" s="35">
        <v>-255172</v>
      </c>
      <c r="G16" s="22" t="s">
        <v>102</v>
      </c>
      <c r="H16" s="7">
        <f>+E15-B16</f>
        <v>41786.080000000002</v>
      </c>
    </row>
    <row r="17" spans="1:9" x14ac:dyDescent="0.25">
      <c r="A17" s="36" t="s">
        <v>107</v>
      </c>
      <c r="B17" s="35">
        <v>-257222.59999999998</v>
      </c>
      <c r="D17" s="36" t="s">
        <v>109</v>
      </c>
      <c r="E17" s="35">
        <v>93990</v>
      </c>
      <c r="G17" s="22" t="s">
        <v>107</v>
      </c>
      <c r="H17" s="7">
        <f t="shared" ref="H17:H19" si="2">+E16-B17</f>
        <v>2050.5999999999767</v>
      </c>
    </row>
    <row r="18" spans="1:9" x14ac:dyDescent="0.25">
      <c r="A18" s="36" t="s">
        <v>109</v>
      </c>
      <c r="B18" s="35">
        <v>15510</v>
      </c>
      <c r="D18" s="36" t="s">
        <v>108</v>
      </c>
      <c r="E18" s="35">
        <v>49158</v>
      </c>
      <c r="G18" s="22" t="s">
        <v>109</v>
      </c>
      <c r="H18" s="7">
        <f t="shared" si="2"/>
        <v>78480</v>
      </c>
    </row>
    <row r="19" spans="1:9" x14ac:dyDescent="0.25">
      <c r="A19" s="36" t="s">
        <v>108</v>
      </c>
      <c r="B19" s="35">
        <v>90118.14</v>
      </c>
      <c r="D19" s="36" t="s">
        <v>80</v>
      </c>
      <c r="E19" s="35">
        <v>82248</v>
      </c>
      <c r="G19" s="22" t="s">
        <v>108</v>
      </c>
      <c r="H19" s="7">
        <f t="shared" si="2"/>
        <v>-40960.14</v>
      </c>
    </row>
    <row r="20" spans="1:9" x14ac:dyDescent="0.25">
      <c r="A20" s="36" t="s">
        <v>85</v>
      </c>
      <c r="B20" s="35">
        <v>875297.72</v>
      </c>
      <c r="D20" s="36" t="s">
        <v>82</v>
      </c>
      <c r="E20" s="35">
        <v>2607433</v>
      </c>
      <c r="G20" s="22" t="s">
        <v>85</v>
      </c>
      <c r="H20" s="7">
        <f>-B20</f>
        <v>-875297.72</v>
      </c>
      <c r="I20" s="1" t="s">
        <v>113</v>
      </c>
    </row>
    <row r="21" spans="1:9" x14ac:dyDescent="0.25">
      <c r="A21" s="36" t="s">
        <v>80</v>
      </c>
      <c r="B21" s="35">
        <v>94638.209999999992</v>
      </c>
      <c r="D21" s="36" t="s">
        <v>84</v>
      </c>
      <c r="E21" s="35">
        <v>4165376</v>
      </c>
      <c r="G21" s="22" t="s">
        <v>80</v>
      </c>
      <c r="H21" s="7">
        <f>+E19-B21</f>
        <v>-12390.209999999992</v>
      </c>
    </row>
    <row r="22" spans="1:9" x14ac:dyDescent="0.25">
      <c r="A22" s="36" t="s">
        <v>82</v>
      </c>
      <c r="B22" s="35">
        <v>2275437.4900000002</v>
      </c>
      <c r="G22" s="22" t="s">
        <v>82</v>
      </c>
      <c r="H22" s="7">
        <f t="shared" ref="H22:H23" si="3">+E20-B22</f>
        <v>331995.50999999978</v>
      </c>
    </row>
    <row r="23" spans="1:9" ht="31.5" x14ac:dyDescent="0.25">
      <c r="A23" s="36" t="s">
        <v>84</v>
      </c>
      <c r="B23" s="35">
        <v>5260562.25</v>
      </c>
      <c r="G23" s="22" t="s">
        <v>84</v>
      </c>
      <c r="H23" s="7">
        <f t="shared" si="3"/>
        <v>-1095186.25</v>
      </c>
      <c r="I23" s="37" t="s">
        <v>118</v>
      </c>
    </row>
  </sheetData>
  <printOptions horizontalCentered="1"/>
  <pageMargins left="0.5" right="0.5" top="1" bottom="0.5" header="0.5" footer="0.5"/>
  <pageSetup scale="50" orientation="landscape" r:id="rId3"/>
  <headerFooter>
    <oddFooter>&amp;R&amp;"Times New Roman,Bold"&amp;12Attachment to Response to PSC-2 Question No. 18
&amp;P of &amp;N
Bellar</oddFooter>
  </headerFooter>
  <ignoredErrors>
    <ignoredError sqref="G4 G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5"/>
  <sheetViews>
    <sheetView zoomScaleNormal="100" workbookViewId="0">
      <selection activeCell="I23" sqref="I23"/>
    </sheetView>
  </sheetViews>
  <sheetFormatPr defaultRowHeight="15.75" x14ac:dyDescent="0.25"/>
  <cols>
    <col min="1" max="1" width="60.28515625" style="1" bestFit="1" customWidth="1"/>
    <col min="2" max="2" width="12" style="1" customWidth="1"/>
    <col min="3" max="3" width="14.28515625" style="1" customWidth="1"/>
    <col min="4" max="4" width="14.42578125" style="1" customWidth="1"/>
    <col min="5" max="5" width="12.28515625" style="1" bestFit="1" customWidth="1"/>
    <col min="6" max="6" width="11.5703125" style="1" bestFit="1" customWidth="1"/>
    <col min="7" max="7" width="13.42578125" style="1" bestFit="1" customWidth="1"/>
    <col min="8" max="8" width="11.5703125" style="1" bestFit="1" customWidth="1"/>
    <col min="9" max="9" width="64.42578125" style="1" bestFit="1" customWidth="1"/>
    <col min="10" max="16384" width="9.140625" style="1"/>
  </cols>
  <sheetData>
    <row r="2" spans="1:9" x14ac:dyDescent="0.25">
      <c r="B2" s="38" t="s">
        <v>77</v>
      </c>
      <c r="C2" s="38"/>
      <c r="D2" s="38"/>
      <c r="E2" s="38"/>
      <c r="F2" s="38"/>
      <c r="G2" s="38"/>
      <c r="H2" s="38"/>
      <c r="I2" s="38"/>
    </row>
    <row r="3" spans="1:9" ht="63" x14ac:dyDescent="0.25">
      <c r="A3" s="2"/>
      <c r="B3" s="3" t="s">
        <v>69</v>
      </c>
      <c r="C3" s="4" t="s">
        <v>65</v>
      </c>
      <c r="D3" s="4" t="s">
        <v>66</v>
      </c>
      <c r="E3" s="4" t="s">
        <v>67</v>
      </c>
      <c r="F3" s="4" t="s">
        <v>68</v>
      </c>
      <c r="G3" s="4" t="s">
        <v>63</v>
      </c>
      <c r="H3" s="4" t="s">
        <v>64</v>
      </c>
      <c r="I3" s="5" t="s">
        <v>75</v>
      </c>
    </row>
    <row r="4" spans="1:9" x14ac:dyDescent="0.25">
      <c r="A4" s="6" t="s">
        <v>61</v>
      </c>
      <c r="B4" s="7"/>
    </row>
    <row r="5" spans="1:9" x14ac:dyDescent="0.25">
      <c r="A5" s="8" t="s">
        <v>31</v>
      </c>
      <c r="B5" s="7"/>
    </row>
    <row r="6" spans="1:9" x14ac:dyDescent="0.25">
      <c r="A6" s="9" t="s">
        <v>40</v>
      </c>
      <c r="B6" s="7">
        <v>1755469</v>
      </c>
      <c r="C6" s="14">
        <f>-+B6*0.4</f>
        <v>-702187.60000000009</v>
      </c>
      <c r="D6" s="14">
        <f>-+B6*0.6</f>
        <v>-1053281.3999999999</v>
      </c>
      <c r="E6" s="14"/>
      <c r="F6" s="14"/>
      <c r="G6" s="14">
        <f>+B6+C6+D6</f>
        <v>0</v>
      </c>
      <c r="H6" s="14"/>
      <c r="I6" s="7"/>
    </row>
    <row r="7" spans="1:9" x14ac:dyDescent="0.25">
      <c r="A7" s="9" t="s">
        <v>47</v>
      </c>
      <c r="B7" s="7">
        <v>368898</v>
      </c>
      <c r="C7" s="14">
        <f t="shared" ref="C7:C8" si="0">-+B7*0.4</f>
        <v>-147559.20000000001</v>
      </c>
      <c r="D7" s="14">
        <f t="shared" ref="D7:D8" si="1">-+B7*0.6</f>
        <v>-221338.8</v>
      </c>
      <c r="E7" s="14"/>
      <c r="F7" s="14"/>
      <c r="G7" s="14">
        <f t="shared" ref="G7:G8" si="2">+B7+C7+D7</f>
        <v>0</v>
      </c>
      <c r="H7" s="14"/>
      <c r="I7" s="7"/>
    </row>
    <row r="8" spans="1:9" x14ac:dyDescent="0.25">
      <c r="A8" s="9" t="s">
        <v>49</v>
      </c>
      <c r="B8" s="7">
        <v>63056</v>
      </c>
      <c r="C8" s="14">
        <f t="shared" si="0"/>
        <v>-25222.400000000001</v>
      </c>
      <c r="D8" s="14">
        <f t="shared" si="1"/>
        <v>-37833.599999999999</v>
      </c>
      <c r="E8" s="14"/>
      <c r="F8" s="14"/>
      <c r="G8" s="14">
        <f t="shared" si="2"/>
        <v>0</v>
      </c>
      <c r="H8" s="14"/>
      <c r="I8" s="7"/>
    </row>
    <row r="9" spans="1:9" x14ac:dyDescent="0.25">
      <c r="A9" s="8" t="s">
        <v>34</v>
      </c>
      <c r="B9" s="7"/>
      <c r="C9" s="14"/>
      <c r="D9" s="14"/>
      <c r="E9" s="14"/>
      <c r="F9" s="14"/>
      <c r="G9" s="14"/>
      <c r="H9" s="14"/>
      <c r="I9" s="7"/>
    </row>
    <row r="10" spans="1:9" x14ac:dyDescent="0.25">
      <c r="A10" s="9" t="s">
        <v>26</v>
      </c>
      <c r="B10" s="11"/>
      <c r="C10" s="14">
        <f>-SUM(C6:C8)</f>
        <v>874969.20000000007</v>
      </c>
      <c r="D10" s="7"/>
      <c r="E10" s="14"/>
      <c r="F10" s="14"/>
      <c r="G10" s="14">
        <f>+B10+C10</f>
        <v>874969.20000000007</v>
      </c>
      <c r="H10" s="14"/>
      <c r="I10" s="7"/>
    </row>
    <row r="11" spans="1:9" x14ac:dyDescent="0.25">
      <c r="A11" s="9" t="s">
        <v>49</v>
      </c>
      <c r="B11" s="7">
        <v>1075000</v>
      </c>
      <c r="C11" s="14"/>
      <c r="D11" s="14"/>
      <c r="E11" s="14"/>
      <c r="F11" s="14"/>
      <c r="G11" s="14">
        <f>+B11</f>
        <v>1075000</v>
      </c>
      <c r="H11" s="14"/>
      <c r="I11" s="7"/>
    </row>
    <row r="12" spans="1:9" x14ac:dyDescent="0.25">
      <c r="A12" s="9" t="s">
        <v>42</v>
      </c>
      <c r="B12" s="7"/>
      <c r="C12" s="14"/>
      <c r="D12" s="14"/>
      <c r="E12" s="14"/>
      <c r="F12" s="14"/>
      <c r="G12" s="14">
        <f>-G11*0.25</f>
        <v>-268750</v>
      </c>
      <c r="H12" s="14"/>
      <c r="I12" s="7" t="s">
        <v>71</v>
      </c>
    </row>
    <row r="13" spans="1:9" x14ac:dyDescent="0.25">
      <c r="A13" s="8" t="s">
        <v>35</v>
      </c>
      <c r="B13" s="7"/>
      <c r="C13" s="14"/>
      <c r="D13" s="14"/>
      <c r="E13" s="14"/>
      <c r="F13" s="14"/>
      <c r="G13" s="14"/>
      <c r="H13" s="14"/>
      <c r="I13" s="7"/>
    </row>
    <row r="14" spans="1:9" x14ac:dyDescent="0.25">
      <c r="A14" s="9" t="s">
        <v>26</v>
      </c>
      <c r="B14" s="7"/>
      <c r="C14" s="14"/>
      <c r="D14" s="14">
        <f>-SUM(D6:D8)</f>
        <v>1312453.8</v>
      </c>
      <c r="E14" s="14">
        <f>(+D14*0.19)</f>
        <v>249366.22200000001</v>
      </c>
      <c r="F14" s="14">
        <f>(+D14*0.81)</f>
        <v>1063087.5780000002</v>
      </c>
      <c r="G14" s="14">
        <f>+E14</f>
        <v>249366.22200000001</v>
      </c>
      <c r="H14" s="15">
        <f>+F14</f>
        <v>1063087.5780000002</v>
      </c>
      <c r="I14" s="7"/>
    </row>
    <row r="15" spans="1:9" x14ac:dyDescent="0.25">
      <c r="A15" s="9" t="s">
        <v>26</v>
      </c>
      <c r="B15" s="7"/>
      <c r="C15" s="14"/>
      <c r="D15" s="14"/>
      <c r="E15" s="14">
        <f>-D29*0.81</f>
        <v>-1020690.3959999999</v>
      </c>
      <c r="F15" s="14">
        <f>D29*0.81</f>
        <v>1020690.3959999999</v>
      </c>
      <c r="G15" s="14">
        <f>+E15</f>
        <v>-1020690.3959999999</v>
      </c>
      <c r="H15" s="16">
        <f>+F15</f>
        <v>1020690.3959999999</v>
      </c>
      <c r="I15" s="7" t="s">
        <v>70</v>
      </c>
    </row>
    <row r="16" spans="1:9" x14ac:dyDescent="0.25">
      <c r="A16" s="8" t="s">
        <v>44</v>
      </c>
      <c r="B16" s="7"/>
      <c r="C16" s="14"/>
      <c r="D16" s="14"/>
      <c r="E16" s="14"/>
      <c r="F16" s="14"/>
      <c r="G16" s="14"/>
      <c r="H16" s="14"/>
      <c r="I16" s="7"/>
    </row>
    <row r="17" spans="1:9" x14ac:dyDescent="0.25">
      <c r="A17" s="9" t="s">
        <v>42</v>
      </c>
      <c r="B17" s="7"/>
      <c r="C17" s="14"/>
      <c r="D17" s="14"/>
      <c r="E17" s="14"/>
      <c r="F17" s="14"/>
      <c r="G17" s="14">
        <f>-G10*0.25</f>
        <v>-218742.30000000002</v>
      </c>
      <c r="H17" s="14"/>
      <c r="I17" s="7" t="s">
        <v>72</v>
      </c>
    </row>
    <row r="18" spans="1:9" x14ac:dyDescent="0.25">
      <c r="A18" s="8" t="s">
        <v>45</v>
      </c>
      <c r="B18" s="7"/>
      <c r="C18" s="14"/>
      <c r="D18" s="14"/>
      <c r="E18" s="14"/>
      <c r="F18" s="14"/>
      <c r="G18" s="14"/>
      <c r="H18" s="14"/>
      <c r="I18" s="7"/>
    </row>
    <row r="19" spans="1:9" x14ac:dyDescent="0.25">
      <c r="A19" s="9" t="s">
        <v>42</v>
      </c>
      <c r="B19" s="7"/>
      <c r="C19" s="14"/>
      <c r="D19" s="14"/>
      <c r="E19" s="14"/>
      <c r="F19" s="14"/>
      <c r="G19" s="14">
        <f>D14*0.19*-0.25</f>
        <v>-62341.555500000002</v>
      </c>
      <c r="H19" s="14">
        <f>D14*0.81*-0.25</f>
        <v>-265771.89450000005</v>
      </c>
      <c r="I19" s="7" t="s">
        <v>76</v>
      </c>
    </row>
    <row r="20" spans="1:9" ht="16.5" thickBot="1" x14ac:dyDescent="0.3">
      <c r="A20" s="12" t="s">
        <v>73</v>
      </c>
      <c r="B20" s="13">
        <f t="shared" ref="B20:H20" si="3">SUM(B6:B19)</f>
        <v>3262423</v>
      </c>
      <c r="C20" s="17">
        <f t="shared" si="3"/>
        <v>0</v>
      </c>
      <c r="D20" s="17">
        <f t="shared" si="3"/>
        <v>0</v>
      </c>
      <c r="E20" s="13">
        <f t="shared" si="3"/>
        <v>-771324.17399999988</v>
      </c>
      <c r="F20" s="13">
        <f t="shared" si="3"/>
        <v>2083777.9740000002</v>
      </c>
      <c r="G20" s="13">
        <f t="shared" si="3"/>
        <v>628811.17050000024</v>
      </c>
      <c r="H20" s="13">
        <f t="shared" si="3"/>
        <v>1818006.0795</v>
      </c>
      <c r="I20" s="7"/>
    </row>
    <row r="21" spans="1:9" ht="16.5" thickTop="1" x14ac:dyDescent="0.25">
      <c r="A21" s="6" t="s">
        <v>62</v>
      </c>
      <c r="B21" s="7"/>
      <c r="C21" s="14"/>
      <c r="D21" s="14"/>
      <c r="E21" s="14"/>
      <c r="F21" s="14"/>
      <c r="G21" s="14"/>
      <c r="H21" s="14"/>
      <c r="I21" s="7"/>
    </row>
    <row r="22" spans="1:9" x14ac:dyDescent="0.25">
      <c r="A22" s="8" t="s">
        <v>31</v>
      </c>
      <c r="B22" s="7"/>
      <c r="C22" s="14"/>
      <c r="D22" s="14"/>
      <c r="E22" s="14"/>
      <c r="F22" s="14"/>
      <c r="G22" s="14"/>
      <c r="H22" s="14"/>
      <c r="I22" s="7"/>
    </row>
    <row r="23" spans="1:9" x14ac:dyDescent="0.25">
      <c r="A23" s="9" t="s">
        <v>40</v>
      </c>
      <c r="B23" s="7">
        <v>2080002</v>
      </c>
      <c r="C23" s="14">
        <f>-+B23*0.4</f>
        <v>-832000.8</v>
      </c>
      <c r="D23" s="14">
        <f>-+B23*0.6</f>
        <v>-1248001.2</v>
      </c>
      <c r="E23" s="14"/>
      <c r="F23" s="14"/>
      <c r="G23" s="14">
        <f>+B23+C23+D23</f>
        <v>0</v>
      </c>
      <c r="H23" s="14"/>
      <c r="I23" s="7"/>
    </row>
    <row r="24" spans="1:9" x14ac:dyDescent="0.25">
      <c r="A24" s="9" t="s">
        <v>26</v>
      </c>
      <c r="B24" s="7"/>
      <c r="C24" s="14"/>
      <c r="D24" s="14"/>
      <c r="E24" s="14"/>
      <c r="F24" s="14"/>
      <c r="G24" s="14"/>
      <c r="H24" s="14"/>
      <c r="I24" s="7"/>
    </row>
    <row r="25" spans="1:9" x14ac:dyDescent="0.25">
      <c r="A25" s="9" t="s">
        <v>47</v>
      </c>
      <c r="B25" s="7">
        <v>20184</v>
      </c>
      <c r="C25" s="14">
        <f>-+B25*0.4</f>
        <v>-8073.6</v>
      </c>
      <c r="D25" s="14">
        <f>-+B25*0.6</f>
        <v>-12110.4</v>
      </c>
      <c r="E25" s="14"/>
      <c r="F25" s="14"/>
      <c r="G25" s="14">
        <f>+B25+C25+D25</f>
        <v>0</v>
      </c>
      <c r="H25" s="14"/>
      <c r="I25" s="7"/>
    </row>
    <row r="26" spans="1:9" x14ac:dyDescent="0.25">
      <c r="A26" s="8" t="s">
        <v>34</v>
      </c>
      <c r="B26" s="7"/>
      <c r="C26" s="14"/>
      <c r="D26" s="14"/>
      <c r="E26" s="14"/>
      <c r="F26" s="14"/>
      <c r="G26" s="14"/>
      <c r="H26" s="14"/>
      <c r="I26" s="7"/>
    </row>
    <row r="27" spans="1:9" x14ac:dyDescent="0.25">
      <c r="A27" s="9" t="s">
        <v>26</v>
      </c>
      <c r="B27" s="11"/>
      <c r="C27" s="14">
        <f>-SUM(C23:C25)</f>
        <v>840074.4</v>
      </c>
      <c r="D27" s="7"/>
      <c r="E27" s="14"/>
      <c r="F27" s="14"/>
      <c r="G27" s="14">
        <f>+B27+C27</f>
        <v>840074.4</v>
      </c>
      <c r="H27" s="14"/>
      <c r="I27" s="7"/>
    </row>
    <row r="28" spans="1:9" x14ac:dyDescent="0.25">
      <c r="A28" s="8" t="s">
        <v>35</v>
      </c>
      <c r="B28" s="11"/>
      <c r="C28" s="14"/>
      <c r="D28" s="14"/>
      <c r="E28" s="14"/>
      <c r="F28" s="14"/>
      <c r="G28" s="14"/>
      <c r="H28" s="14"/>
      <c r="I28" s="7"/>
    </row>
    <row r="29" spans="1:9" x14ac:dyDescent="0.25">
      <c r="A29" s="9" t="s">
        <v>26</v>
      </c>
      <c r="B29" s="7"/>
      <c r="C29" s="14"/>
      <c r="D29" s="14">
        <f>-SUM(D23:D25)</f>
        <v>1260111.5999999999</v>
      </c>
      <c r="E29" s="14"/>
      <c r="F29" s="14"/>
      <c r="G29" s="14">
        <f>+D29</f>
        <v>1260111.5999999999</v>
      </c>
      <c r="H29" s="16">
        <v>0</v>
      </c>
      <c r="I29" s="7" t="s">
        <v>70</v>
      </c>
    </row>
    <row r="30" spans="1:9" x14ac:dyDescent="0.25">
      <c r="A30" s="8" t="s">
        <v>44</v>
      </c>
      <c r="B30" s="7"/>
      <c r="C30" s="14"/>
      <c r="D30" s="14"/>
      <c r="E30" s="14"/>
      <c r="F30" s="14"/>
      <c r="G30" s="14"/>
      <c r="H30" s="14"/>
      <c r="I30" s="7"/>
    </row>
    <row r="31" spans="1:9" x14ac:dyDescent="0.25">
      <c r="A31" s="9" t="s">
        <v>42</v>
      </c>
      <c r="B31" s="7"/>
      <c r="C31" s="14"/>
      <c r="D31" s="14"/>
      <c r="E31" s="14"/>
      <c r="F31" s="14"/>
      <c r="G31" s="14">
        <f>-G27*0.25</f>
        <v>-210018.6</v>
      </c>
      <c r="H31" s="14"/>
      <c r="I31" s="7" t="s">
        <v>72</v>
      </c>
    </row>
    <row r="32" spans="1:9" x14ac:dyDescent="0.25">
      <c r="A32" s="8" t="s">
        <v>45</v>
      </c>
      <c r="B32" s="7"/>
      <c r="C32" s="14"/>
      <c r="D32" s="14"/>
      <c r="E32" s="14"/>
      <c r="F32" s="14"/>
      <c r="G32" s="14"/>
      <c r="H32" s="14"/>
      <c r="I32" s="7"/>
    </row>
    <row r="33" spans="1:9" x14ac:dyDescent="0.25">
      <c r="A33" s="9" t="s">
        <v>42</v>
      </c>
      <c r="B33" s="7"/>
      <c r="C33" s="14"/>
      <c r="D33" s="14"/>
      <c r="E33" s="14"/>
      <c r="F33" s="14"/>
      <c r="G33" s="14">
        <f>+D29*0.19*-0.25</f>
        <v>-59855.300999999992</v>
      </c>
      <c r="H33" s="14">
        <f>+D29*0.81*-0.25</f>
        <v>-255172.59899999999</v>
      </c>
      <c r="I33" s="7" t="s">
        <v>76</v>
      </c>
    </row>
    <row r="34" spans="1:9" ht="16.5" thickBot="1" x14ac:dyDescent="0.3">
      <c r="A34" s="12" t="s">
        <v>74</v>
      </c>
      <c r="B34" s="13">
        <f>SUM(B23:B33)</f>
        <v>2100186</v>
      </c>
      <c r="C34" s="13">
        <f t="shared" ref="C34:H34" si="4">SUM(C23:C33)</f>
        <v>0</v>
      </c>
      <c r="D34" s="13">
        <f t="shared" si="4"/>
        <v>0</v>
      </c>
      <c r="E34" s="13">
        <f t="shared" si="4"/>
        <v>0</v>
      </c>
      <c r="F34" s="13">
        <f t="shared" si="4"/>
        <v>0</v>
      </c>
      <c r="G34" s="13">
        <f t="shared" si="4"/>
        <v>1830312.0989999999</v>
      </c>
      <c r="H34" s="13">
        <f t="shared" si="4"/>
        <v>-255172.59899999999</v>
      </c>
      <c r="I34" s="7"/>
    </row>
    <row r="35" spans="1:9" ht="16.5" thickTop="1" x14ac:dyDescent="0.25">
      <c r="B35" s="7"/>
      <c r="C35" s="14"/>
      <c r="D35" s="14"/>
      <c r="E35" s="14"/>
      <c r="F35" s="14"/>
      <c r="G35" s="14"/>
      <c r="H35" s="14"/>
      <c r="I35" s="7"/>
    </row>
    <row r="36" spans="1:9" x14ac:dyDescent="0.25">
      <c r="B36" s="7"/>
      <c r="C36" s="14"/>
      <c r="D36" s="14"/>
      <c r="E36" s="14"/>
      <c r="F36" s="14"/>
      <c r="G36" s="14"/>
      <c r="H36" s="14"/>
      <c r="I36" s="7"/>
    </row>
    <row r="37" spans="1:9" x14ac:dyDescent="0.25">
      <c r="B37" s="7"/>
      <c r="C37" s="14"/>
      <c r="D37" s="14"/>
      <c r="E37" s="14"/>
      <c r="F37" s="14"/>
      <c r="G37" s="14"/>
      <c r="H37" s="14"/>
      <c r="I37" s="7"/>
    </row>
    <row r="38" spans="1:9" x14ac:dyDescent="0.25">
      <c r="B38" s="7"/>
      <c r="C38" s="7"/>
      <c r="D38" s="7"/>
      <c r="E38" s="7"/>
      <c r="F38" s="7"/>
      <c r="G38" s="7"/>
      <c r="H38" s="7"/>
      <c r="I38" s="7"/>
    </row>
    <row r="39" spans="1:9" x14ac:dyDescent="0.25">
      <c r="B39" s="39" t="s">
        <v>78</v>
      </c>
      <c r="C39" s="39"/>
      <c r="D39" s="39"/>
      <c r="E39" s="39"/>
      <c r="F39" s="39"/>
      <c r="G39" s="39"/>
      <c r="H39" s="39"/>
      <c r="I39" s="39"/>
    </row>
    <row r="40" spans="1:9" ht="63" x14ac:dyDescent="0.25">
      <c r="A40" s="2"/>
      <c r="B40" s="3" t="s">
        <v>69</v>
      </c>
      <c r="C40" s="3" t="s">
        <v>65</v>
      </c>
      <c r="D40" s="3" t="s">
        <v>66</v>
      </c>
      <c r="E40" s="3" t="s">
        <v>67</v>
      </c>
      <c r="F40" s="3" t="s">
        <v>68</v>
      </c>
      <c r="G40" s="3" t="s">
        <v>63</v>
      </c>
      <c r="H40" s="3" t="s">
        <v>64</v>
      </c>
      <c r="I40" s="18" t="s">
        <v>75</v>
      </c>
    </row>
    <row r="41" spans="1:9" x14ac:dyDescent="0.25">
      <c r="A41" s="6" t="s">
        <v>61</v>
      </c>
      <c r="B41" s="7"/>
      <c r="C41" s="7"/>
      <c r="D41" s="7"/>
      <c r="E41" s="7"/>
      <c r="F41" s="7"/>
      <c r="G41" s="7"/>
      <c r="H41" s="7"/>
      <c r="I41" s="7"/>
    </row>
    <row r="42" spans="1:9" x14ac:dyDescent="0.25">
      <c r="A42" s="8" t="s">
        <v>31</v>
      </c>
      <c r="B42" s="7"/>
      <c r="C42" s="7"/>
      <c r="D42" s="7"/>
      <c r="E42" s="7"/>
      <c r="F42" s="7"/>
      <c r="G42" s="7"/>
      <c r="H42" s="7"/>
      <c r="I42" s="7"/>
    </row>
    <row r="43" spans="1:9" x14ac:dyDescent="0.25">
      <c r="A43" s="9" t="s">
        <v>40</v>
      </c>
      <c r="B43" s="7">
        <v>1755469</v>
      </c>
      <c r="C43" s="14">
        <f>-+B43*0.4</f>
        <v>-702187.60000000009</v>
      </c>
      <c r="D43" s="14">
        <f>-+B43*0.6</f>
        <v>-1053281.3999999999</v>
      </c>
      <c r="E43" s="14"/>
      <c r="F43" s="14"/>
      <c r="G43" s="14">
        <f>+B43+C43+D43</f>
        <v>0</v>
      </c>
      <c r="H43" s="14"/>
      <c r="I43" s="7"/>
    </row>
    <row r="44" spans="1:9" x14ac:dyDescent="0.25">
      <c r="A44" s="9" t="s">
        <v>47</v>
      </c>
      <c r="B44" s="7">
        <v>368898</v>
      </c>
      <c r="C44" s="14">
        <f t="shared" ref="C44:C45" si="5">-+B44*0.4</f>
        <v>-147559.20000000001</v>
      </c>
      <c r="D44" s="14">
        <f t="shared" ref="D44:D45" si="6">-+B44*0.6</f>
        <v>-221338.8</v>
      </c>
      <c r="E44" s="14"/>
      <c r="F44" s="14"/>
      <c r="G44" s="14">
        <f t="shared" ref="G44:G45" si="7">+B44+C44+D44</f>
        <v>0</v>
      </c>
      <c r="H44" s="14"/>
      <c r="I44" s="7"/>
    </row>
    <row r="45" spans="1:9" x14ac:dyDescent="0.25">
      <c r="A45" s="9" t="s">
        <v>49</v>
      </c>
      <c r="B45" s="7">
        <v>63056</v>
      </c>
      <c r="C45" s="14">
        <f t="shared" si="5"/>
        <v>-25222.400000000001</v>
      </c>
      <c r="D45" s="14">
        <f t="shared" si="6"/>
        <v>-37833.599999999999</v>
      </c>
      <c r="E45" s="14"/>
      <c r="F45" s="14"/>
      <c r="G45" s="14">
        <f t="shared" si="7"/>
        <v>0</v>
      </c>
      <c r="H45" s="14"/>
      <c r="I45" s="7"/>
    </row>
    <row r="46" spans="1:9" x14ac:dyDescent="0.25">
      <c r="A46" s="8" t="s">
        <v>34</v>
      </c>
      <c r="B46" s="7"/>
      <c r="C46" s="14"/>
      <c r="D46" s="14"/>
      <c r="E46" s="14"/>
      <c r="F46" s="14"/>
      <c r="G46" s="14"/>
      <c r="H46" s="14"/>
      <c r="I46" s="7"/>
    </row>
    <row r="47" spans="1:9" x14ac:dyDescent="0.25">
      <c r="A47" s="9" t="s">
        <v>26</v>
      </c>
      <c r="B47" s="11"/>
      <c r="C47" s="14">
        <f>-SUM(C43:C45)</f>
        <v>874969.20000000007</v>
      </c>
      <c r="D47" s="7"/>
      <c r="E47" s="14"/>
      <c r="F47" s="14"/>
      <c r="G47" s="14">
        <f>+B47+C47</f>
        <v>874969.20000000007</v>
      </c>
      <c r="H47" s="14"/>
      <c r="I47" s="7"/>
    </row>
    <row r="48" spans="1:9" x14ac:dyDescent="0.25">
      <c r="A48" s="9" t="s">
        <v>49</v>
      </c>
      <c r="B48" s="7">
        <v>1075000</v>
      </c>
      <c r="C48" s="14"/>
      <c r="D48" s="14"/>
      <c r="E48" s="14"/>
      <c r="F48" s="14"/>
      <c r="G48" s="14">
        <f>+B48</f>
        <v>1075000</v>
      </c>
      <c r="H48" s="14"/>
      <c r="I48" s="7"/>
    </row>
    <row r="49" spans="1:9" x14ac:dyDescent="0.25">
      <c r="A49" s="9" t="s">
        <v>42</v>
      </c>
      <c r="B49" s="7"/>
      <c r="C49" s="14"/>
      <c r="D49" s="14"/>
      <c r="E49" s="14"/>
      <c r="F49" s="14"/>
      <c r="G49" s="14">
        <f>-G48*0.25</f>
        <v>-268750</v>
      </c>
      <c r="H49" s="14"/>
      <c r="I49" s="7" t="s">
        <v>71</v>
      </c>
    </row>
    <row r="50" spans="1:9" x14ac:dyDescent="0.25">
      <c r="A50" s="8" t="s">
        <v>35</v>
      </c>
      <c r="B50" s="7"/>
      <c r="C50" s="14"/>
      <c r="D50" s="14"/>
      <c r="E50" s="14"/>
      <c r="F50" s="14"/>
      <c r="G50" s="14"/>
      <c r="H50" s="14"/>
      <c r="I50" s="7"/>
    </row>
    <row r="51" spans="1:9" x14ac:dyDescent="0.25">
      <c r="A51" s="9" t="s">
        <v>26</v>
      </c>
      <c r="B51" s="7"/>
      <c r="C51" s="14"/>
      <c r="D51" s="14">
        <f>-SUM(D43:D45)</f>
        <v>1312453.8</v>
      </c>
      <c r="E51" s="14">
        <f>(+D51*0.19)</f>
        <v>249366.22200000001</v>
      </c>
      <c r="F51" s="14">
        <f>(+D51*0.81)</f>
        <v>1063087.5780000002</v>
      </c>
      <c r="G51" s="14">
        <f>+E51</f>
        <v>249366.22200000001</v>
      </c>
      <c r="H51" s="16">
        <f>+F51</f>
        <v>1063087.5780000002</v>
      </c>
      <c r="I51" s="7"/>
    </row>
    <row r="52" spans="1:9" x14ac:dyDescent="0.25">
      <c r="A52" s="8" t="s">
        <v>44</v>
      </c>
      <c r="B52" s="7"/>
      <c r="C52" s="14"/>
      <c r="D52" s="14"/>
      <c r="E52" s="14"/>
      <c r="F52" s="14"/>
      <c r="G52" s="14"/>
      <c r="H52" s="14"/>
      <c r="I52" s="7"/>
    </row>
    <row r="53" spans="1:9" x14ac:dyDescent="0.25">
      <c r="A53" s="9" t="s">
        <v>42</v>
      </c>
      <c r="B53" s="7"/>
      <c r="C53" s="14"/>
      <c r="D53" s="14"/>
      <c r="E53" s="14"/>
      <c r="F53" s="14"/>
      <c r="G53" s="14">
        <f>-G47*0.25</f>
        <v>-218742.30000000002</v>
      </c>
      <c r="H53" s="14"/>
      <c r="I53" s="7" t="s">
        <v>72</v>
      </c>
    </row>
    <row r="54" spans="1:9" x14ac:dyDescent="0.25">
      <c r="A54" s="8" t="s">
        <v>45</v>
      </c>
      <c r="B54" s="7"/>
      <c r="C54" s="14"/>
      <c r="D54" s="14"/>
      <c r="E54" s="14"/>
      <c r="F54" s="14"/>
      <c r="G54" s="14"/>
      <c r="H54" s="14"/>
      <c r="I54" s="7"/>
    </row>
    <row r="55" spans="1:9" x14ac:dyDescent="0.25">
      <c r="A55" s="9" t="s">
        <v>42</v>
      </c>
      <c r="B55" s="7"/>
      <c r="C55" s="14"/>
      <c r="D55" s="14"/>
      <c r="E55" s="14"/>
      <c r="F55" s="14"/>
      <c r="G55" s="14">
        <f>D51*0.19*-0.25</f>
        <v>-62341.555500000002</v>
      </c>
      <c r="H55" s="14">
        <f>D51*0.81*-0.25</f>
        <v>-265771.89450000005</v>
      </c>
      <c r="I55" s="7" t="s">
        <v>76</v>
      </c>
    </row>
    <row r="56" spans="1:9" ht="16.5" thickBot="1" x14ac:dyDescent="0.3">
      <c r="A56" s="12" t="s">
        <v>73</v>
      </c>
      <c r="B56" s="13">
        <f t="shared" ref="B56:H56" si="8">SUM(B43:B55)</f>
        <v>3262423</v>
      </c>
      <c r="C56" s="17">
        <f t="shared" si="8"/>
        <v>0</v>
      </c>
      <c r="D56" s="17">
        <f t="shared" si="8"/>
        <v>0</v>
      </c>
      <c r="E56" s="13">
        <f t="shared" si="8"/>
        <v>249366.22200000001</v>
      </c>
      <c r="F56" s="13">
        <f t="shared" si="8"/>
        <v>1063087.5780000002</v>
      </c>
      <c r="G56" s="13">
        <f t="shared" si="8"/>
        <v>1649501.5665000002</v>
      </c>
      <c r="H56" s="13">
        <f t="shared" si="8"/>
        <v>797315.68350000016</v>
      </c>
      <c r="I56" s="7"/>
    </row>
    <row r="57" spans="1:9" ht="16.5" thickTop="1" x14ac:dyDescent="0.25">
      <c r="A57" s="6" t="s">
        <v>62</v>
      </c>
      <c r="B57" s="7"/>
      <c r="C57" s="14"/>
      <c r="D57" s="14"/>
      <c r="E57" s="14"/>
      <c r="F57" s="14"/>
      <c r="G57" s="14"/>
      <c r="H57" s="14"/>
      <c r="I57" s="7"/>
    </row>
    <row r="58" spans="1:9" x14ac:dyDescent="0.25">
      <c r="A58" s="8" t="s">
        <v>31</v>
      </c>
      <c r="B58" s="7"/>
      <c r="C58" s="14"/>
      <c r="D58" s="14"/>
      <c r="E58" s="14"/>
      <c r="F58" s="14"/>
      <c r="G58" s="14"/>
      <c r="H58" s="14"/>
      <c r="I58" s="7"/>
    </row>
    <row r="59" spans="1:9" x14ac:dyDescent="0.25">
      <c r="A59" s="9" t="s">
        <v>40</v>
      </c>
      <c r="B59" s="7">
        <v>2080002</v>
      </c>
      <c r="C59" s="14">
        <f>-+B59*0.4</f>
        <v>-832000.8</v>
      </c>
      <c r="D59" s="14">
        <f>-+B59*0.6</f>
        <v>-1248001.2</v>
      </c>
      <c r="E59" s="14"/>
      <c r="F59" s="14"/>
      <c r="G59" s="14">
        <f>+B59+C59+D59</f>
        <v>0</v>
      </c>
      <c r="H59" s="14"/>
      <c r="I59" s="7"/>
    </row>
    <row r="60" spans="1:9" x14ac:dyDescent="0.25">
      <c r="A60" s="9" t="s">
        <v>26</v>
      </c>
      <c r="B60" s="7"/>
      <c r="C60" s="14"/>
      <c r="D60" s="14"/>
      <c r="E60" s="14"/>
      <c r="F60" s="14"/>
      <c r="G60" s="14"/>
      <c r="H60" s="14"/>
      <c r="I60" s="7"/>
    </row>
    <row r="61" spans="1:9" x14ac:dyDescent="0.25">
      <c r="A61" s="9" t="s">
        <v>47</v>
      </c>
      <c r="B61" s="7">
        <v>20184</v>
      </c>
      <c r="C61" s="14">
        <f>-+B61*0.4</f>
        <v>-8073.6</v>
      </c>
      <c r="D61" s="14">
        <f>-+B61*0.6</f>
        <v>-12110.4</v>
      </c>
      <c r="E61" s="14"/>
      <c r="F61" s="14"/>
      <c r="G61" s="14">
        <f>+B61+C61+D61</f>
        <v>0</v>
      </c>
      <c r="H61" s="14"/>
      <c r="I61" s="7"/>
    </row>
    <row r="62" spans="1:9" x14ac:dyDescent="0.25">
      <c r="A62" s="8" t="s">
        <v>34</v>
      </c>
      <c r="B62" s="7"/>
      <c r="C62" s="14"/>
      <c r="D62" s="14"/>
      <c r="E62" s="14"/>
      <c r="F62" s="14"/>
      <c r="G62" s="14"/>
      <c r="H62" s="14"/>
      <c r="I62" s="7"/>
    </row>
    <row r="63" spans="1:9" x14ac:dyDescent="0.25">
      <c r="A63" s="9" t="s">
        <v>26</v>
      </c>
      <c r="B63" s="11"/>
      <c r="C63" s="14">
        <f>-SUM(C59:C61)</f>
        <v>840074.4</v>
      </c>
      <c r="D63" s="7"/>
      <c r="E63" s="14"/>
      <c r="F63" s="14"/>
      <c r="G63" s="14">
        <f>+B63+C63</f>
        <v>840074.4</v>
      </c>
      <c r="H63" s="14"/>
      <c r="I63" s="7"/>
    </row>
    <row r="64" spans="1:9" x14ac:dyDescent="0.25">
      <c r="A64" s="8" t="s">
        <v>35</v>
      </c>
      <c r="B64" s="11"/>
      <c r="C64" s="14"/>
      <c r="D64" s="14"/>
      <c r="E64" s="14"/>
      <c r="F64" s="14"/>
      <c r="G64" s="14"/>
      <c r="H64" s="14"/>
      <c r="I64" s="7"/>
    </row>
    <row r="65" spans="1:9" x14ac:dyDescent="0.25">
      <c r="A65" s="9" t="s">
        <v>26</v>
      </c>
      <c r="B65" s="7"/>
      <c r="C65" s="14"/>
      <c r="D65" s="14">
        <f>-SUM(D59:D61)</f>
        <v>1260111.5999999999</v>
      </c>
      <c r="E65" s="14">
        <f>+D65*0.19</f>
        <v>239421.20399999997</v>
      </c>
      <c r="F65" s="14">
        <f>+D65*0.81</f>
        <v>1020690.3959999999</v>
      </c>
      <c r="G65" s="14">
        <f>+E65</f>
        <v>239421.20399999997</v>
      </c>
      <c r="H65" s="16">
        <f>+F65</f>
        <v>1020690.3959999999</v>
      </c>
      <c r="I65" s="7"/>
    </row>
    <row r="66" spans="1:9" x14ac:dyDescent="0.25">
      <c r="A66" s="8" t="s">
        <v>44</v>
      </c>
      <c r="B66" s="7"/>
      <c r="C66" s="14"/>
      <c r="D66" s="14"/>
      <c r="E66" s="14"/>
      <c r="F66" s="14"/>
      <c r="G66" s="14"/>
      <c r="H66" s="14"/>
      <c r="I66" s="7"/>
    </row>
    <row r="67" spans="1:9" x14ac:dyDescent="0.25">
      <c r="A67" s="9" t="s">
        <v>42</v>
      </c>
      <c r="B67" s="7"/>
      <c r="C67" s="14"/>
      <c r="D67" s="14"/>
      <c r="E67" s="14"/>
      <c r="F67" s="14"/>
      <c r="G67" s="14">
        <f>-G63*0.25</f>
        <v>-210018.6</v>
      </c>
      <c r="H67" s="14"/>
      <c r="I67" s="7" t="s">
        <v>72</v>
      </c>
    </row>
    <row r="68" spans="1:9" x14ac:dyDescent="0.25">
      <c r="A68" s="8" t="s">
        <v>45</v>
      </c>
      <c r="B68" s="7"/>
      <c r="C68" s="14"/>
      <c r="D68" s="14"/>
      <c r="E68" s="14"/>
      <c r="F68" s="14"/>
      <c r="G68" s="14"/>
      <c r="H68" s="14"/>
      <c r="I68" s="7"/>
    </row>
    <row r="69" spans="1:9" x14ac:dyDescent="0.25">
      <c r="A69" s="9" t="s">
        <v>42</v>
      </c>
      <c r="B69" s="7"/>
      <c r="C69" s="14"/>
      <c r="D69" s="14"/>
      <c r="E69" s="14"/>
      <c r="F69" s="14"/>
      <c r="G69" s="14">
        <f>+D65*0.19*-0.25</f>
        <v>-59855.300999999992</v>
      </c>
      <c r="H69" s="14">
        <f>+D65*0.81*-0.25</f>
        <v>-255172.59899999999</v>
      </c>
      <c r="I69" s="7" t="s">
        <v>76</v>
      </c>
    </row>
    <row r="70" spans="1:9" ht="16.5" thickBot="1" x14ac:dyDescent="0.3">
      <c r="A70" s="12" t="s">
        <v>74</v>
      </c>
      <c r="B70" s="13">
        <f>SUM(B59:B69)</f>
        <v>2100186</v>
      </c>
      <c r="C70" s="13">
        <f t="shared" ref="C70" si="9">SUM(C59:C69)</f>
        <v>0</v>
      </c>
      <c r="D70" s="13">
        <f t="shared" ref="D70" si="10">SUM(D59:D69)</f>
        <v>0</v>
      </c>
      <c r="E70" s="13">
        <f t="shared" ref="E70" si="11">SUM(E59:E69)</f>
        <v>239421.20399999997</v>
      </c>
      <c r="F70" s="13">
        <f t="shared" ref="F70" si="12">SUM(F59:F69)</f>
        <v>1020690.3959999999</v>
      </c>
      <c r="G70" s="13">
        <f t="shared" ref="G70" si="13">SUM(G59:G69)</f>
        <v>809621.7030000001</v>
      </c>
      <c r="H70" s="13">
        <f t="shared" ref="H70" si="14">SUM(H59:H69)</f>
        <v>765517.79700000002</v>
      </c>
      <c r="I70" s="7"/>
    </row>
    <row r="71" spans="1:9" ht="16.5" thickTop="1" x14ac:dyDescent="0.25">
      <c r="C71" s="10"/>
      <c r="D71" s="10"/>
      <c r="E71" s="10"/>
      <c r="F71" s="10"/>
      <c r="G71" s="10"/>
      <c r="H71" s="10"/>
    </row>
    <row r="72" spans="1:9" x14ac:dyDescent="0.25">
      <c r="C72" s="10"/>
      <c r="D72" s="10"/>
      <c r="E72" s="10"/>
      <c r="F72" s="10"/>
      <c r="G72" s="10"/>
      <c r="H72" s="10"/>
    </row>
    <row r="73" spans="1:9" x14ac:dyDescent="0.25">
      <c r="C73" s="10"/>
      <c r="D73" s="10"/>
      <c r="E73" s="10"/>
      <c r="F73" s="10"/>
      <c r="G73" s="10"/>
      <c r="H73" s="10"/>
    </row>
    <row r="74" spans="1:9" x14ac:dyDescent="0.25">
      <c r="C74" s="10"/>
      <c r="D74" s="10"/>
      <c r="E74" s="10"/>
      <c r="F74" s="10"/>
      <c r="G74" s="10"/>
      <c r="H74" s="10"/>
    </row>
    <row r="75" spans="1:9" x14ac:dyDescent="0.25">
      <c r="C75" s="10"/>
      <c r="D75" s="10"/>
      <c r="E75" s="10"/>
      <c r="F75" s="10"/>
      <c r="G75" s="10"/>
      <c r="H75" s="10"/>
    </row>
    <row r="76" spans="1:9" x14ac:dyDescent="0.25">
      <c r="C76" s="10"/>
      <c r="D76" s="10"/>
      <c r="E76" s="10"/>
      <c r="F76" s="10"/>
      <c r="G76" s="10"/>
      <c r="H76" s="10"/>
    </row>
    <row r="77" spans="1:9" x14ac:dyDescent="0.25">
      <c r="C77" s="10"/>
      <c r="D77" s="10"/>
      <c r="E77" s="10"/>
      <c r="F77" s="10"/>
      <c r="G77" s="10"/>
      <c r="H77" s="10"/>
    </row>
    <row r="78" spans="1:9" x14ac:dyDescent="0.25">
      <c r="C78" s="10"/>
      <c r="D78" s="10"/>
      <c r="E78" s="10"/>
      <c r="F78" s="10"/>
      <c r="G78" s="10"/>
      <c r="H78" s="10"/>
    </row>
    <row r="79" spans="1:9" x14ac:dyDescent="0.25">
      <c r="C79" s="10"/>
      <c r="D79" s="10"/>
      <c r="E79" s="10"/>
      <c r="F79" s="10"/>
      <c r="G79" s="10"/>
      <c r="H79" s="10"/>
    </row>
    <row r="80" spans="1:9" x14ac:dyDescent="0.25">
      <c r="C80" s="10"/>
      <c r="D80" s="10"/>
      <c r="E80" s="10"/>
      <c r="F80" s="10"/>
      <c r="G80" s="10"/>
      <c r="H80" s="10"/>
    </row>
    <row r="81" spans="3:8" x14ac:dyDescent="0.25">
      <c r="C81" s="10"/>
      <c r="D81" s="10"/>
      <c r="E81" s="10"/>
      <c r="F81" s="10"/>
      <c r="G81" s="10"/>
      <c r="H81" s="10"/>
    </row>
    <row r="82" spans="3:8" x14ac:dyDescent="0.25">
      <c r="C82" s="10"/>
      <c r="D82" s="10"/>
      <c r="E82" s="10"/>
      <c r="F82" s="10"/>
      <c r="G82" s="10"/>
      <c r="H82" s="10"/>
    </row>
    <row r="83" spans="3:8" x14ac:dyDescent="0.25">
      <c r="C83" s="10"/>
      <c r="D83" s="10"/>
      <c r="E83" s="10"/>
      <c r="F83" s="10"/>
      <c r="G83" s="10"/>
      <c r="H83" s="10"/>
    </row>
    <row r="84" spans="3:8" x14ac:dyDescent="0.25">
      <c r="C84" s="10"/>
      <c r="D84" s="10"/>
      <c r="E84" s="10"/>
      <c r="F84" s="10"/>
      <c r="G84" s="10"/>
      <c r="H84" s="10"/>
    </row>
    <row r="85" spans="3:8" x14ac:dyDescent="0.25">
      <c r="C85" s="10"/>
      <c r="D85" s="10"/>
      <c r="E85" s="10"/>
      <c r="F85" s="10"/>
      <c r="G85" s="10"/>
      <c r="H85" s="10"/>
    </row>
  </sheetData>
  <mergeCells count="2">
    <mergeCell ref="B2:I2"/>
    <mergeCell ref="B39:I39"/>
  </mergeCells>
  <printOptions horizontalCentered="1"/>
  <pageMargins left="0.5" right="0.5" top="1" bottom="0.5" header="0.5" footer="0.5"/>
  <pageSetup scale="43" orientation="landscape" r:id="rId1"/>
  <headerFooter>
    <oddFooter>&amp;R&amp;"Times New Roman,Bold"&amp;12Attachment to Response to PSC-2 Question No. 18
&amp;P of &amp;N
Bellar</oddFooter>
  </headerFooter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180"/>
  <sheetViews>
    <sheetView topLeftCell="E1" workbookViewId="0">
      <selection activeCell="I23" sqref="I23"/>
    </sheetView>
  </sheetViews>
  <sheetFormatPr defaultRowHeight="15.75" x14ac:dyDescent="0.25"/>
  <cols>
    <col min="1" max="1" width="54.85546875" style="1" bestFit="1" customWidth="1"/>
    <col min="2" max="2" width="48.85546875" style="1" bestFit="1" customWidth="1"/>
    <col min="3" max="3" width="8.140625" style="1" bestFit="1" customWidth="1"/>
    <col min="4" max="4" width="39.5703125" style="1" bestFit="1" customWidth="1"/>
    <col min="5" max="5" width="33.85546875" style="1" bestFit="1" customWidth="1"/>
    <col min="6" max="6" width="30.140625" style="1" bestFit="1" customWidth="1"/>
    <col min="7" max="7" width="23.7109375" style="1" bestFit="1" customWidth="1"/>
    <col min="8" max="8" width="5" style="1" bestFit="1" customWidth="1"/>
    <col min="9" max="9" width="12.85546875" style="1" bestFit="1" customWidth="1"/>
    <col min="10" max="10" width="13.42578125" style="1" bestFit="1" customWidth="1"/>
    <col min="11" max="11" width="13.7109375" style="1" bestFit="1" customWidth="1"/>
    <col min="12" max="12" width="13.28515625" style="1" bestFit="1" customWidth="1"/>
    <col min="13" max="13" width="14" style="1" bestFit="1" customWidth="1"/>
    <col min="14" max="14" width="13" style="1" bestFit="1" customWidth="1"/>
    <col min="15" max="15" width="12.42578125" style="1" bestFit="1" customWidth="1"/>
    <col min="16" max="16" width="13.5703125" style="1" bestFit="1" customWidth="1"/>
    <col min="17" max="17" width="13.42578125" style="1" bestFit="1" customWidth="1"/>
    <col min="18" max="18" width="13" style="1" bestFit="1" customWidth="1"/>
    <col min="19" max="19" width="13.7109375" style="1" bestFit="1" customWidth="1"/>
    <col min="20" max="20" width="13.42578125" style="1" bestFit="1" customWidth="1"/>
    <col min="21" max="21" width="15" style="1" bestFit="1" customWidth="1"/>
    <col min="22" max="22" width="5.28515625" style="1" bestFit="1" customWidth="1"/>
    <col min="23" max="16384" width="9.140625" style="1"/>
  </cols>
  <sheetData>
    <row r="1" spans="1:22" x14ac:dyDescent="0.25">
      <c r="A1" s="24" t="s">
        <v>99</v>
      </c>
      <c r="B1" s="24" t="s">
        <v>5</v>
      </c>
      <c r="C1" s="24" t="s">
        <v>6</v>
      </c>
      <c r="D1" s="24" t="s">
        <v>98</v>
      </c>
      <c r="E1" s="24" t="s">
        <v>97</v>
      </c>
      <c r="F1" s="24" t="s">
        <v>110</v>
      </c>
      <c r="G1" s="24" t="s">
        <v>7</v>
      </c>
      <c r="H1" s="24" t="s">
        <v>9</v>
      </c>
      <c r="I1" s="25" t="s">
        <v>10</v>
      </c>
      <c r="J1" s="25" t="s">
        <v>11</v>
      </c>
      <c r="K1" s="25" t="s">
        <v>12</v>
      </c>
      <c r="L1" s="25" t="s">
        <v>13</v>
      </c>
      <c r="M1" s="25" t="s">
        <v>14</v>
      </c>
      <c r="N1" s="25" t="s">
        <v>15</v>
      </c>
      <c r="O1" s="25" t="s">
        <v>16</v>
      </c>
      <c r="P1" s="25" t="s">
        <v>17</v>
      </c>
      <c r="Q1" s="25" t="s">
        <v>18</v>
      </c>
      <c r="R1" s="25" t="s">
        <v>19</v>
      </c>
      <c r="S1" s="25" t="s">
        <v>20</v>
      </c>
      <c r="T1" s="25" t="s">
        <v>21</v>
      </c>
      <c r="U1" s="25" t="s">
        <v>22</v>
      </c>
      <c r="V1" s="26" t="s">
        <v>56</v>
      </c>
    </row>
    <row r="2" spans="1:22" hidden="1" x14ac:dyDescent="0.25">
      <c r="A2" s="27" t="s">
        <v>106</v>
      </c>
      <c r="B2" s="27" t="s">
        <v>43</v>
      </c>
      <c r="C2" s="27" t="s">
        <v>29</v>
      </c>
      <c r="D2" s="27" t="s">
        <v>43</v>
      </c>
      <c r="E2" s="27" t="s">
        <v>96</v>
      </c>
      <c r="F2" s="27" t="s">
        <v>89</v>
      </c>
      <c r="G2" s="27" t="s">
        <v>30</v>
      </c>
      <c r="H2" s="27" t="s">
        <v>111</v>
      </c>
      <c r="I2" s="28"/>
      <c r="J2" s="28"/>
      <c r="K2" s="28"/>
      <c r="L2" s="28"/>
      <c r="M2" s="28"/>
      <c r="N2" s="28"/>
      <c r="O2" s="28"/>
      <c r="P2" s="28"/>
      <c r="Q2" s="28">
        <v>0</v>
      </c>
      <c r="R2" s="28">
        <v>0</v>
      </c>
      <c r="S2" s="28">
        <v>0</v>
      </c>
      <c r="T2" s="28">
        <v>0</v>
      </c>
      <c r="U2" s="28">
        <f>SUM(I2:T2)</f>
        <v>0</v>
      </c>
      <c r="V2" s="26" t="s">
        <v>59</v>
      </c>
    </row>
    <row r="3" spans="1:22" hidden="1" x14ac:dyDescent="0.25">
      <c r="A3" s="27" t="s">
        <v>106</v>
      </c>
      <c r="B3" s="27" t="s">
        <v>43</v>
      </c>
      <c r="C3" s="27" t="s">
        <v>29</v>
      </c>
      <c r="D3" s="27" t="s">
        <v>43</v>
      </c>
      <c r="E3" s="27" t="s">
        <v>96</v>
      </c>
      <c r="F3" s="27" t="s">
        <v>89</v>
      </c>
      <c r="G3" s="27" t="s">
        <v>30</v>
      </c>
      <c r="H3" s="27" t="s">
        <v>32</v>
      </c>
      <c r="I3" s="28">
        <v>-12167</v>
      </c>
      <c r="J3" s="28">
        <v>-12167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>
        <f t="shared" ref="U3:U66" si="0">SUM(I3:T3)</f>
        <v>-24334</v>
      </c>
      <c r="V3" s="26" t="s">
        <v>59</v>
      </c>
    </row>
    <row r="4" spans="1:22" hidden="1" x14ac:dyDescent="0.25">
      <c r="A4" s="27" t="s">
        <v>106</v>
      </c>
      <c r="B4" s="27" t="s">
        <v>43</v>
      </c>
      <c r="C4" s="27" t="s">
        <v>29</v>
      </c>
      <c r="D4" s="27" t="s">
        <v>43</v>
      </c>
      <c r="E4" s="27" t="s">
        <v>96</v>
      </c>
      <c r="F4" s="27" t="s">
        <v>89</v>
      </c>
      <c r="G4" s="27" t="s">
        <v>36</v>
      </c>
      <c r="H4" s="27" t="s">
        <v>111</v>
      </c>
      <c r="I4" s="28"/>
      <c r="J4" s="28"/>
      <c r="K4" s="28"/>
      <c r="L4" s="28"/>
      <c r="M4" s="28"/>
      <c r="N4" s="28"/>
      <c r="O4" s="28"/>
      <c r="P4" s="28"/>
      <c r="Q4" s="28">
        <v>0</v>
      </c>
      <c r="R4" s="28">
        <v>0</v>
      </c>
      <c r="S4" s="28">
        <v>0</v>
      </c>
      <c r="T4" s="28">
        <v>0</v>
      </c>
      <c r="U4" s="28">
        <f t="shared" si="0"/>
        <v>0</v>
      </c>
      <c r="V4" s="26" t="s">
        <v>59</v>
      </c>
    </row>
    <row r="5" spans="1:22" hidden="1" x14ac:dyDescent="0.25">
      <c r="A5" s="27" t="s">
        <v>106</v>
      </c>
      <c r="B5" s="27" t="s">
        <v>43</v>
      </c>
      <c r="C5" s="27" t="s">
        <v>29</v>
      </c>
      <c r="D5" s="27" t="s">
        <v>43</v>
      </c>
      <c r="E5" s="27" t="s">
        <v>96</v>
      </c>
      <c r="F5" s="27" t="s">
        <v>89</v>
      </c>
      <c r="G5" s="27" t="s">
        <v>36</v>
      </c>
      <c r="H5" s="27" t="s">
        <v>32</v>
      </c>
      <c r="I5" s="28">
        <v>0</v>
      </c>
      <c r="J5" s="28">
        <v>38500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>
        <f t="shared" si="0"/>
        <v>38500</v>
      </c>
      <c r="V5" s="26" t="s">
        <v>59</v>
      </c>
    </row>
    <row r="6" spans="1:22" hidden="1" x14ac:dyDescent="0.25">
      <c r="A6" s="27" t="s">
        <v>106</v>
      </c>
      <c r="B6" s="27" t="s">
        <v>43</v>
      </c>
      <c r="C6" s="27" t="s">
        <v>37</v>
      </c>
      <c r="D6" s="27" t="s">
        <v>43</v>
      </c>
      <c r="E6" s="27" t="s">
        <v>96</v>
      </c>
      <c r="F6" s="27" t="s">
        <v>89</v>
      </c>
      <c r="G6" s="27" t="s">
        <v>30</v>
      </c>
      <c r="H6" s="27" t="s">
        <v>111</v>
      </c>
      <c r="I6" s="28"/>
      <c r="J6" s="28"/>
      <c r="K6" s="28"/>
      <c r="L6" s="28"/>
      <c r="M6" s="28"/>
      <c r="N6" s="28"/>
      <c r="O6" s="28"/>
      <c r="P6" s="28"/>
      <c r="Q6" s="28">
        <v>167</v>
      </c>
      <c r="R6" s="28">
        <v>167</v>
      </c>
      <c r="S6" s="28">
        <v>167</v>
      </c>
      <c r="T6" s="28">
        <v>167</v>
      </c>
      <c r="U6" s="28">
        <f t="shared" si="0"/>
        <v>668</v>
      </c>
      <c r="V6" s="26" t="s">
        <v>59</v>
      </c>
    </row>
    <row r="7" spans="1:22" hidden="1" x14ac:dyDescent="0.25">
      <c r="A7" s="27" t="s">
        <v>106</v>
      </c>
      <c r="B7" s="27" t="s">
        <v>43</v>
      </c>
      <c r="C7" s="27" t="s">
        <v>37</v>
      </c>
      <c r="D7" s="27" t="s">
        <v>43</v>
      </c>
      <c r="E7" s="27" t="s">
        <v>96</v>
      </c>
      <c r="F7" s="27" t="s">
        <v>89</v>
      </c>
      <c r="G7" s="27" t="s">
        <v>30</v>
      </c>
      <c r="H7" s="27" t="s">
        <v>32</v>
      </c>
      <c r="I7" s="28">
        <v>183</v>
      </c>
      <c r="J7" s="28">
        <v>183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>
        <f t="shared" si="0"/>
        <v>366</v>
      </c>
      <c r="V7" s="26" t="s">
        <v>59</v>
      </c>
    </row>
    <row r="8" spans="1:22" hidden="1" x14ac:dyDescent="0.25">
      <c r="A8" s="27" t="s">
        <v>106</v>
      </c>
      <c r="B8" s="27" t="s">
        <v>43</v>
      </c>
      <c r="C8" s="27" t="s">
        <v>37</v>
      </c>
      <c r="D8" s="27" t="s">
        <v>43</v>
      </c>
      <c r="E8" s="27" t="s">
        <v>96</v>
      </c>
      <c r="F8" s="27" t="s">
        <v>89</v>
      </c>
      <c r="G8" s="27" t="s">
        <v>36</v>
      </c>
      <c r="H8" s="27" t="s">
        <v>111</v>
      </c>
      <c r="I8" s="28"/>
      <c r="J8" s="28"/>
      <c r="K8" s="28"/>
      <c r="L8" s="28"/>
      <c r="M8" s="28"/>
      <c r="N8" s="28"/>
      <c r="O8" s="28"/>
      <c r="P8" s="28"/>
      <c r="Q8" s="28">
        <v>58325</v>
      </c>
      <c r="R8" s="28">
        <v>47773</v>
      </c>
      <c r="S8" s="28">
        <v>55971</v>
      </c>
      <c r="T8" s="28">
        <v>55251</v>
      </c>
      <c r="U8" s="28">
        <f t="shared" si="0"/>
        <v>217320</v>
      </c>
      <c r="V8" s="26" t="s">
        <v>59</v>
      </c>
    </row>
    <row r="9" spans="1:22" hidden="1" x14ac:dyDescent="0.25">
      <c r="A9" s="27" t="s">
        <v>106</v>
      </c>
      <c r="B9" s="27" t="s">
        <v>43</v>
      </c>
      <c r="C9" s="27" t="s">
        <v>37</v>
      </c>
      <c r="D9" s="27" t="s">
        <v>43</v>
      </c>
      <c r="E9" s="27" t="s">
        <v>96</v>
      </c>
      <c r="F9" s="27" t="s">
        <v>89</v>
      </c>
      <c r="G9" s="27" t="s">
        <v>36</v>
      </c>
      <c r="H9" s="27" t="s">
        <v>32</v>
      </c>
      <c r="I9" s="28">
        <v>18303</v>
      </c>
      <c r="J9" s="28">
        <v>17007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>
        <f t="shared" si="0"/>
        <v>35310</v>
      </c>
      <c r="V9" s="26" t="s">
        <v>59</v>
      </c>
    </row>
    <row r="10" spans="1:22" hidden="1" x14ac:dyDescent="0.25">
      <c r="A10" s="27" t="s">
        <v>107</v>
      </c>
      <c r="B10" s="27" t="s">
        <v>43</v>
      </c>
      <c r="C10" s="27" t="s">
        <v>29</v>
      </c>
      <c r="D10" s="27" t="s">
        <v>43</v>
      </c>
      <c r="E10" s="27" t="s">
        <v>96</v>
      </c>
      <c r="F10" s="27" t="s">
        <v>95</v>
      </c>
      <c r="G10" s="27" t="s">
        <v>30</v>
      </c>
      <c r="H10" s="27" t="s">
        <v>111</v>
      </c>
      <c r="I10" s="28"/>
      <c r="J10" s="28"/>
      <c r="K10" s="28"/>
      <c r="L10" s="28"/>
      <c r="M10" s="28"/>
      <c r="N10" s="28"/>
      <c r="O10" s="28"/>
      <c r="P10" s="28"/>
      <c r="Q10" s="28">
        <v>-1127</v>
      </c>
      <c r="R10" s="28">
        <v>-3150</v>
      </c>
      <c r="S10" s="28">
        <v>-3150</v>
      </c>
      <c r="T10" s="28">
        <v>-495</v>
      </c>
      <c r="U10" s="28">
        <f t="shared" si="0"/>
        <v>-7922</v>
      </c>
      <c r="V10" s="26" t="s">
        <v>59</v>
      </c>
    </row>
    <row r="11" spans="1:22" hidden="1" x14ac:dyDescent="0.25">
      <c r="A11" s="27" t="s">
        <v>107</v>
      </c>
      <c r="B11" s="27" t="s">
        <v>43</v>
      </c>
      <c r="C11" s="27" t="s">
        <v>29</v>
      </c>
      <c r="D11" s="27" t="s">
        <v>43</v>
      </c>
      <c r="E11" s="27" t="s">
        <v>96</v>
      </c>
      <c r="F11" s="27" t="s">
        <v>95</v>
      </c>
      <c r="G11" s="27" t="s">
        <v>36</v>
      </c>
      <c r="H11" s="27" t="s">
        <v>111</v>
      </c>
      <c r="I11" s="28"/>
      <c r="J11" s="28"/>
      <c r="K11" s="28"/>
      <c r="L11" s="28"/>
      <c r="M11" s="28"/>
      <c r="N11" s="28"/>
      <c r="O11" s="28"/>
      <c r="P11" s="28"/>
      <c r="Q11" s="28">
        <v>-15138</v>
      </c>
      <c r="R11" s="28">
        <v>-14848</v>
      </c>
      <c r="S11" s="28">
        <v>-14205</v>
      </c>
      <c r="T11" s="28">
        <v>-12958</v>
      </c>
      <c r="U11" s="28">
        <f t="shared" si="0"/>
        <v>-57149</v>
      </c>
      <c r="V11" s="26" t="s">
        <v>59</v>
      </c>
    </row>
    <row r="12" spans="1:22" hidden="1" x14ac:dyDescent="0.25">
      <c r="A12" s="27" t="s">
        <v>107</v>
      </c>
      <c r="B12" s="27" t="s">
        <v>43</v>
      </c>
      <c r="C12" s="27" t="s">
        <v>29</v>
      </c>
      <c r="D12" s="27" t="s">
        <v>43</v>
      </c>
      <c r="E12" s="27" t="s">
        <v>96</v>
      </c>
      <c r="F12" s="27" t="s">
        <v>100</v>
      </c>
      <c r="G12" s="27" t="s">
        <v>30</v>
      </c>
      <c r="H12" s="27" t="s">
        <v>111</v>
      </c>
      <c r="I12" s="28"/>
      <c r="J12" s="28"/>
      <c r="K12" s="28"/>
      <c r="L12" s="28"/>
      <c r="M12" s="28"/>
      <c r="N12" s="28"/>
      <c r="O12" s="28"/>
      <c r="P12" s="28"/>
      <c r="Q12" s="28">
        <v>0</v>
      </c>
      <c r="R12" s="28">
        <v>0</v>
      </c>
      <c r="S12" s="28">
        <v>0</v>
      </c>
      <c r="T12" s="28">
        <v>0</v>
      </c>
      <c r="U12" s="28">
        <f t="shared" si="0"/>
        <v>0</v>
      </c>
      <c r="V12" s="26" t="s">
        <v>59</v>
      </c>
    </row>
    <row r="13" spans="1:22" hidden="1" x14ac:dyDescent="0.25">
      <c r="A13" s="27" t="s">
        <v>107</v>
      </c>
      <c r="B13" s="27" t="s">
        <v>43</v>
      </c>
      <c r="C13" s="27" t="s">
        <v>29</v>
      </c>
      <c r="D13" s="27" t="s">
        <v>43</v>
      </c>
      <c r="E13" s="27" t="s">
        <v>96</v>
      </c>
      <c r="F13" s="27" t="s">
        <v>100</v>
      </c>
      <c r="G13" s="27" t="s">
        <v>36</v>
      </c>
      <c r="H13" s="27" t="s">
        <v>111</v>
      </c>
      <c r="I13" s="28"/>
      <c r="J13" s="28"/>
      <c r="K13" s="28"/>
      <c r="L13" s="28"/>
      <c r="M13" s="28"/>
      <c r="N13" s="28"/>
      <c r="O13" s="28"/>
      <c r="P13" s="28"/>
      <c r="Q13" s="28">
        <v>0</v>
      </c>
      <c r="R13" s="28">
        <v>0</v>
      </c>
      <c r="S13" s="28">
        <v>0</v>
      </c>
      <c r="T13" s="28">
        <v>0</v>
      </c>
      <c r="U13" s="28">
        <f t="shared" si="0"/>
        <v>0</v>
      </c>
      <c r="V13" s="26" t="s">
        <v>59</v>
      </c>
    </row>
    <row r="14" spans="1:22" hidden="1" x14ac:dyDescent="0.25">
      <c r="A14" s="27" t="s">
        <v>107</v>
      </c>
      <c r="B14" s="27" t="s">
        <v>43</v>
      </c>
      <c r="C14" s="27" t="s">
        <v>29</v>
      </c>
      <c r="D14" s="27" t="s">
        <v>43</v>
      </c>
      <c r="E14" s="27" t="s">
        <v>96</v>
      </c>
      <c r="F14" s="27" t="s">
        <v>94</v>
      </c>
      <c r="G14" s="27" t="s">
        <v>30</v>
      </c>
      <c r="H14" s="27" t="s">
        <v>111</v>
      </c>
      <c r="I14" s="28"/>
      <c r="J14" s="28"/>
      <c r="K14" s="28"/>
      <c r="L14" s="28"/>
      <c r="M14" s="28"/>
      <c r="N14" s="28"/>
      <c r="O14" s="28"/>
      <c r="P14" s="28"/>
      <c r="Q14" s="28">
        <v>0</v>
      </c>
      <c r="R14" s="28">
        <v>0</v>
      </c>
      <c r="S14" s="28">
        <v>0</v>
      </c>
      <c r="T14" s="28">
        <v>0</v>
      </c>
      <c r="U14" s="28">
        <f t="shared" si="0"/>
        <v>0</v>
      </c>
      <c r="V14" s="26" t="s">
        <v>59</v>
      </c>
    </row>
    <row r="15" spans="1:22" hidden="1" x14ac:dyDescent="0.25">
      <c r="A15" s="27" t="s">
        <v>107</v>
      </c>
      <c r="B15" s="27" t="s">
        <v>43</v>
      </c>
      <c r="C15" s="27" t="s">
        <v>29</v>
      </c>
      <c r="D15" s="27" t="s">
        <v>43</v>
      </c>
      <c r="E15" s="27" t="s">
        <v>96</v>
      </c>
      <c r="F15" s="27" t="s">
        <v>94</v>
      </c>
      <c r="G15" s="27" t="s">
        <v>30</v>
      </c>
      <c r="H15" s="27" t="s">
        <v>32</v>
      </c>
      <c r="I15" s="28">
        <v>-36</v>
      </c>
      <c r="J15" s="28">
        <v>-181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>
        <f t="shared" si="0"/>
        <v>-217</v>
      </c>
      <c r="V15" s="26" t="s">
        <v>59</v>
      </c>
    </row>
    <row r="16" spans="1:22" hidden="1" x14ac:dyDescent="0.25">
      <c r="A16" s="27" t="s">
        <v>107</v>
      </c>
      <c r="B16" s="27" t="s">
        <v>43</v>
      </c>
      <c r="C16" s="27" t="s">
        <v>29</v>
      </c>
      <c r="D16" s="27" t="s">
        <v>43</v>
      </c>
      <c r="E16" s="27" t="s">
        <v>96</v>
      </c>
      <c r="F16" s="27" t="s">
        <v>94</v>
      </c>
      <c r="G16" s="27" t="s">
        <v>36</v>
      </c>
      <c r="H16" s="27" t="s">
        <v>111</v>
      </c>
      <c r="I16" s="28"/>
      <c r="J16" s="28"/>
      <c r="K16" s="28"/>
      <c r="L16" s="28"/>
      <c r="M16" s="28"/>
      <c r="N16" s="28"/>
      <c r="O16" s="28"/>
      <c r="P16" s="28"/>
      <c r="Q16" s="28">
        <v>0</v>
      </c>
      <c r="R16" s="28">
        <v>0</v>
      </c>
      <c r="S16" s="28">
        <v>0</v>
      </c>
      <c r="T16" s="28">
        <v>0</v>
      </c>
      <c r="U16" s="28">
        <f t="shared" si="0"/>
        <v>0</v>
      </c>
      <c r="V16" s="26" t="s">
        <v>59</v>
      </c>
    </row>
    <row r="17" spans="1:22" hidden="1" x14ac:dyDescent="0.25">
      <c r="A17" s="27" t="s">
        <v>107</v>
      </c>
      <c r="B17" s="27" t="s">
        <v>43</v>
      </c>
      <c r="C17" s="27" t="s">
        <v>29</v>
      </c>
      <c r="D17" s="27" t="s">
        <v>43</v>
      </c>
      <c r="E17" s="27" t="s">
        <v>96</v>
      </c>
      <c r="F17" s="27" t="s">
        <v>94</v>
      </c>
      <c r="G17" s="27" t="s">
        <v>36</v>
      </c>
      <c r="H17" s="27" t="s">
        <v>32</v>
      </c>
      <c r="I17" s="28">
        <v>-17920</v>
      </c>
      <c r="J17" s="28">
        <v>-16096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>
        <f t="shared" si="0"/>
        <v>-34016</v>
      </c>
      <c r="V17" s="26" t="s">
        <v>59</v>
      </c>
    </row>
    <row r="18" spans="1:22" hidden="1" x14ac:dyDescent="0.25">
      <c r="A18" s="27" t="s">
        <v>107</v>
      </c>
      <c r="B18" s="27" t="s">
        <v>43</v>
      </c>
      <c r="C18" s="27" t="s">
        <v>37</v>
      </c>
      <c r="D18" s="27" t="s">
        <v>43</v>
      </c>
      <c r="E18" s="27" t="s">
        <v>96</v>
      </c>
      <c r="F18" s="27" t="s">
        <v>94</v>
      </c>
      <c r="G18" s="27" t="s">
        <v>30</v>
      </c>
      <c r="H18" s="27" t="s">
        <v>111</v>
      </c>
      <c r="I18" s="28"/>
      <c r="J18" s="28"/>
      <c r="K18" s="28"/>
      <c r="L18" s="28"/>
      <c r="M18" s="28"/>
      <c r="N18" s="28"/>
      <c r="O18" s="28"/>
      <c r="P18" s="28"/>
      <c r="Q18" s="28">
        <v>0</v>
      </c>
      <c r="R18" s="28">
        <v>0</v>
      </c>
      <c r="S18" s="28">
        <v>0</v>
      </c>
      <c r="T18" s="28">
        <v>0</v>
      </c>
      <c r="U18" s="28">
        <f t="shared" si="0"/>
        <v>0</v>
      </c>
      <c r="V18" s="26" t="s">
        <v>59</v>
      </c>
    </row>
    <row r="19" spans="1:22" hidden="1" x14ac:dyDescent="0.25">
      <c r="A19" s="27" t="s">
        <v>107</v>
      </c>
      <c r="B19" s="27" t="s">
        <v>43</v>
      </c>
      <c r="C19" s="27" t="s">
        <v>37</v>
      </c>
      <c r="D19" s="27" t="s">
        <v>43</v>
      </c>
      <c r="E19" s="27" t="s">
        <v>96</v>
      </c>
      <c r="F19" s="27" t="s">
        <v>94</v>
      </c>
      <c r="G19" s="27" t="s">
        <v>30</v>
      </c>
      <c r="H19" s="27" t="s">
        <v>32</v>
      </c>
      <c r="I19" s="28">
        <v>-282</v>
      </c>
      <c r="J19" s="28">
        <v>-293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>
        <f t="shared" si="0"/>
        <v>-575</v>
      </c>
      <c r="V19" s="26" t="s">
        <v>59</v>
      </c>
    </row>
    <row r="20" spans="1:22" hidden="1" x14ac:dyDescent="0.25">
      <c r="A20" s="27" t="s">
        <v>107</v>
      </c>
      <c r="B20" s="27" t="s">
        <v>43</v>
      </c>
      <c r="C20" s="27" t="s">
        <v>37</v>
      </c>
      <c r="D20" s="27" t="s">
        <v>43</v>
      </c>
      <c r="E20" s="27" t="s">
        <v>96</v>
      </c>
      <c r="F20" s="27" t="s">
        <v>94</v>
      </c>
      <c r="G20" s="27" t="s">
        <v>36</v>
      </c>
      <c r="H20" s="27" t="s">
        <v>111</v>
      </c>
      <c r="I20" s="28"/>
      <c r="J20" s="28"/>
      <c r="K20" s="28"/>
      <c r="L20" s="28"/>
      <c r="M20" s="28"/>
      <c r="N20" s="28"/>
      <c r="O20" s="28"/>
      <c r="P20" s="28"/>
      <c r="Q20" s="28">
        <v>0</v>
      </c>
      <c r="R20" s="28">
        <v>0</v>
      </c>
      <c r="S20" s="28">
        <v>0</v>
      </c>
      <c r="T20" s="28">
        <v>0</v>
      </c>
      <c r="U20" s="28">
        <f t="shared" si="0"/>
        <v>0</v>
      </c>
      <c r="V20" s="26" t="s">
        <v>59</v>
      </c>
    </row>
    <row r="21" spans="1:22" hidden="1" x14ac:dyDescent="0.25">
      <c r="A21" s="27" t="s">
        <v>107</v>
      </c>
      <c r="B21" s="27" t="s">
        <v>43</v>
      </c>
      <c r="C21" s="27" t="s">
        <v>37</v>
      </c>
      <c r="D21" s="27" t="s">
        <v>43</v>
      </c>
      <c r="E21" s="27" t="s">
        <v>96</v>
      </c>
      <c r="F21" s="27" t="s">
        <v>94</v>
      </c>
      <c r="G21" s="27" t="s">
        <v>36</v>
      </c>
      <c r="H21" s="27" t="s">
        <v>32</v>
      </c>
      <c r="I21" s="28">
        <v>-2526</v>
      </c>
      <c r="J21" s="28">
        <v>-2307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>
        <f t="shared" si="0"/>
        <v>-4833</v>
      </c>
      <c r="V21" s="26" t="s">
        <v>59</v>
      </c>
    </row>
    <row r="22" spans="1:22" hidden="1" x14ac:dyDescent="0.25">
      <c r="A22" s="27" t="s">
        <v>107</v>
      </c>
      <c r="B22" s="27" t="s">
        <v>43</v>
      </c>
      <c r="C22" s="27" t="s">
        <v>38</v>
      </c>
      <c r="D22" s="27" t="s">
        <v>43</v>
      </c>
      <c r="E22" s="27" t="s">
        <v>96</v>
      </c>
      <c r="F22" s="27" t="s">
        <v>95</v>
      </c>
      <c r="G22" s="27" t="s">
        <v>30</v>
      </c>
      <c r="H22" s="27" t="s">
        <v>111</v>
      </c>
      <c r="I22" s="28"/>
      <c r="J22" s="28"/>
      <c r="K22" s="28"/>
      <c r="L22" s="28"/>
      <c r="M22" s="28"/>
      <c r="N22" s="28"/>
      <c r="O22" s="28"/>
      <c r="P22" s="28"/>
      <c r="Q22" s="28">
        <v>-19071</v>
      </c>
      <c r="R22" s="28">
        <v>-19071</v>
      </c>
      <c r="S22" s="28">
        <v>-19071</v>
      </c>
      <c r="T22" s="28">
        <v>-19071</v>
      </c>
      <c r="U22" s="28">
        <f t="shared" si="0"/>
        <v>-76284</v>
      </c>
      <c r="V22" s="26" t="s">
        <v>60</v>
      </c>
    </row>
    <row r="23" spans="1:22" hidden="1" x14ac:dyDescent="0.25">
      <c r="A23" s="27" t="s">
        <v>107</v>
      </c>
      <c r="B23" s="27" t="s">
        <v>43</v>
      </c>
      <c r="C23" s="27" t="s">
        <v>38</v>
      </c>
      <c r="D23" s="27" t="s">
        <v>43</v>
      </c>
      <c r="E23" s="27" t="s">
        <v>96</v>
      </c>
      <c r="F23" s="27" t="s">
        <v>100</v>
      </c>
      <c r="G23" s="27" t="s">
        <v>30</v>
      </c>
      <c r="H23" s="27" t="s">
        <v>111</v>
      </c>
      <c r="I23" s="28"/>
      <c r="J23" s="28"/>
      <c r="K23" s="28"/>
      <c r="L23" s="28"/>
      <c r="M23" s="28"/>
      <c r="N23" s="28"/>
      <c r="O23" s="28"/>
      <c r="P23" s="28"/>
      <c r="Q23" s="28">
        <v>0</v>
      </c>
      <c r="R23" s="28">
        <v>0</v>
      </c>
      <c r="S23" s="28">
        <v>0</v>
      </c>
      <c r="T23" s="28">
        <v>0</v>
      </c>
      <c r="U23" s="28">
        <f t="shared" si="0"/>
        <v>0</v>
      </c>
      <c r="V23" s="26" t="s">
        <v>60</v>
      </c>
    </row>
    <row r="24" spans="1:22" hidden="1" x14ac:dyDescent="0.25">
      <c r="A24" s="27" t="s">
        <v>107</v>
      </c>
      <c r="B24" s="27" t="s">
        <v>43</v>
      </c>
      <c r="C24" s="27" t="s">
        <v>38</v>
      </c>
      <c r="D24" s="27" t="s">
        <v>43</v>
      </c>
      <c r="E24" s="27" t="s">
        <v>96</v>
      </c>
      <c r="F24" s="27" t="s">
        <v>100</v>
      </c>
      <c r="G24" s="27" t="s">
        <v>36</v>
      </c>
      <c r="H24" s="27" t="s">
        <v>111</v>
      </c>
      <c r="I24" s="28"/>
      <c r="J24" s="28"/>
      <c r="K24" s="28"/>
      <c r="L24" s="28"/>
      <c r="M24" s="28"/>
      <c r="N24" s="28"/>
      <c r="O24" s="28"/>
      <c r="P24" s="28"/>
      <c r="Q24" s="28">
        <v>0</v>
      </c>
      <c r="R24" s="28">
        <v>0</v>
      </c>
      <c r="S24" s="28">
        <v>0</v>
      </c>
      <c r="T24" s="28">
        <v>0</v>
      </c>
      <c r="U24" s="28">
        <f t="shared" si="0"/>
        <v>0</v>
      </c>
      <c r="V24" s="26" t="s">
        <v>60</v>
      </c>
    </row>
    <row r="25" spans="1:22" hidden="1" x14ac:dyDescent="0.25">
      <c r="A25" s="27" t="s">
        <v>107</v>
      </c>
      <c r="B25" s="27" t="s">
        <v>43</v>
      </c>
      <c r="C25" s="27" t="s">
        <v>38</v>
      </c>
      <c r="D25" s="27" t="s">
        <v>43</v>
      </c>
      <c r="E25" s="27" t="s">
        <v>96</v>
      </c>
      <c r="F25" s="27" t="s">
        <v>94</v>
      </c>
      <c r="G25" s="27" t="s">
        <v>30</v>
      </c>
      <c r="H25" s="27" t="s">
        <v>111</v>
      </c>
      <c r="I25" s="28"/>
      <c r="J25" s="28"/>
      <c r="K25" s="28"/>
      <c r="L25" s="28"/>
      <c r="M25" s="28"/>
      <c r="N25" s="28"/>
      <c r="O25" s="28"/>
      <c r="P25" s="28"/>
      <c r="Q25" s="28">
        <v>0</v>
      </c>
      <c r="R25" s="28">
        <v>0</v>
      </c>
      <c r="S25" s="28">
        <v>0</v>
      </c>
      <c r="T25" s="28">
        <v>0</v>
      </c>
      <c r="U25" s="28">
        <f t="shared" si="0"/>
        <v>0</v>
      </c>
      <c r="V25" s="26" t="s">
        <v>60</v>
      </c>
    </row>
    <row r="26" spans="1:22" hidden="1" x14ac:dyDescent="0.25">
      <c r="A26" s="27" t="s">
        <v>107</v>
      </c>
      <c r="B26" s="27" t="s">
        <v>43</v>
      </c>
      <c r="C26" s="27" t="s">
        <v>38</v>
      </c>
      <c r="D26" s="27" t="s">
        <v>43</v>
      </c>
      <c r="E26" s="27" t="s">
        <v>96</v>
      </c>
      <c r="F26" s="27" t="s">
        <v>94</v>
      </c>
      <c r="G26" s="27" t="s">
        <v>30</v>
      </c>
      <c r="H26" s="27" t="s">
        <v>32</v>
      </c>
      <c r="I26" s="28">
        <v>-21069</v>
      </c>
      <c r="J26" s="28">
        <v>-20955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>
        <f t="shared" si="0"/>
        <v>-42024</v>
      </c>
      <c r="V26" s="26" t="s">
        <v>60</v>
      </c>
    </row>
    <row r="27" spans="1:22" hidden="1" x14ac:dyDescent="0.25">
      <c r="A27" s="27" t="s">
        <v>107</v>
      </c>
      <c r="B27" s="27" t="s">
        <v>43</v>
      </c>
      <c r="C27" s="27" t="s">
        <v>38</v>
      </c>
      <c r="D27" s="27" t="s">
        <v>43</v>
      </c>
      <c r="E27" s="27" t="s">
        <v>96</v>
      </c>
      <c r="F27" s="27" t="s">
        <v>94</v>
      </c>
      <c r="G27" s="27" t="s">
        <v>36</v>
      </c>
      <c r="H27" s="27" t="s">
        <v>111</v>
      </c>
      <c r="I27" s="28"/>
      <c r="J27" s="28"/>
      <c r="K27" s="28"/>
      <c r="L27" s="28"/>
      <c r="M27" s="28"/>
      <c r="N27" s="28"/>
      <c r="O27" s="28"/>
      <c r="P27" s="28"/>
      <c r="Q27" s="28">
        <v>0</v>
      </c>
      <c r="R27" s="28">
        <v>0</v>
      </c>
      <c r="S27" s="28">
        <v>0</v>
      </c>
      <c r="T27" s="28">
        <v>0</v>
      </c>
      <c r="U27" s="28">
        <f t="shared" si="0"/>
        <v>0</v>
      </c>
      <c r="V27" s="26" t="s">
        <v>60</v>
      </c>
    </row>
    <row r="28" spans="1:22" hidden="1" x14ac:dyDescent="0.25">
      <c r="A28" s="27" t="s">
        <v>109</v>
      </c>
      <c r="B28" s="27" t="s">
        <v>43</v>
      </c>
      <c r="C28" s="27" t="s">
        <v>37</v>
      </c>
      <c r="D28" s="27" t="s">
        <v>43</v>
      </c>
      <c r="E28" s="27" t="s">
        <v>96</v>
      </c>
      <c r="F28" s="27" t="s">
        <v>89</v>
      </c>
      <c r="G28" s="27" t="s">
        <v>36</v>
      </c>
      <c r="H28" s="27" t="s">
        <v>32</v>
      </c>
      <c r="I28" s="28">
        <v>33689</v>
      </c>
      <c r="J28" s="28">
        <v>30648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>
        <f t="shared" si="0"/>
        <v>64337</v>
      </c>
      <c r="V28" s="26" t="s">
        <v>59</v>
      </c>
    </row>
    <row r="29" spans="1:22" hidden="1" x14ac:dyDescent="0.25">
      <c r="A29" s="27" t="s">
        <v>109</v>
      </c>
      <c r="B29" s="27" t="s">
        <v>43</v>
      </c>
      <c r="C29" s="27" t="s">
        <v>38</v>
      </c>
      <c r="D29" s="27" t="s">
        <v>43</v>
      </c>
      <c r="E29" s="27" t="s">
        <v>96</v>
      </c>
      <c r="F29" s="27" t="s">
        <v>89</v>
      </c>
      <c r="G29" s="27" t="s">
        <v>30</v>
      </c>
      <c r="H29" s="27" t="s">
        <v>32</v>
      </c>
      <c r="I29" s="28">
        <v>7755</v>
      </c>
      <c r="J29" s="28">
        <v>7755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>
        <f t="shared" si="0"/>
        <v>15510</v>
      </c>
      <c r="V29" s="26" t="s">
        <v>60</v>
      </c>
    </row>
    <row r="30" spans="1:22" hidden="1" x14ac:dyDescent="0.25">
      <c r="A30" s="27" t="s">
        <v>108</v>
      </c>
      <c r="B30" s="27" t="s">
        <v>43</v>
      </c>
      <c r="C30" s="27" t="s">
        <v>29</v>
      </c>
      <c r="D30" s="27" t="s">
        <v>43</v>
      </c>
      <c r="E30" s="27" t="s">
        <v>96</v>
      </c>
      <c r="F30" s="27" t="s">
        <v>89</v>
      </c>
      <c r="G30" s="27" t="s">
        <v>30</v>
      </c>
      <c r="H30" s="27" t="s">
        <v>111</v>
      </c>
      <c r="I30" s="28"/>
      <c r="J30" s="28"/>
      <c r="K30" s="28"/>
      <c r="L30" s="28"/>
      <c r="M30" s="28"/>
      <c r="N30" s="28"/>
      <c r="O30" s="28"/>
      <c r="P30" s="28"/>
      <c r="Q30" s="28">
        <v>6192</v>
      </c>
      <c r="R30" s="28">
        <v>6192</v>
      </c>
      <c r="S30" s="28">
        <v>6192</v>
      </c>
      <c r="T30" s="28">
        <v>6192</v>
      </c>
      <c r="U30" s="28">
        <f t="shared" si="0"/>
        <v>24768</v>
      </c>
      <c r="V30" s="26" t="s">
        <v>59</v>
      </c>
    </row>
    <row r="31" spans="1:22" hidden="1" x14ac:dyDescent="0.25">
      <c r="A31" s="27" t="s">
        <v>108</v>
      </c>
      <c r="B31" s="27" t="s">
        <v>43</v>
      </c>
      <c r="C31" s="27" t="s">
        <v>29</v>
      </c>
      <c r="D31" s="27" t="s">
        <v>43</v>
      </c>
      <c r="E31" s="27" t="s">
        <v>96</v>
      </c>
      <c r="F31" s="27" t="s">
        <v>89</v>
      </c>
      <c r="G31" s="27" t="s">
        <v>30</v>
      </c>
      <c r="H31" s="27" t="s">
        <v>32</v>
      </c>
      <c r="I31" s="28">
        <v>6192</v>
      </c>
      <c r="J31" s="28">
        <v>6192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>
        <f t="shared" si="0"/>
        <v>12384</v>
      </c>
      <c r="V31" s="26" t="s">
        <v>59</v>
      </c>
    </row>
    <row r="32" spans="1:22" hidden="1" x14ac:dyDescent="0.25">
      <c r="A32" s="27" t="s">
        <v>108</v>
      </c>
      <c r="B32" s="27" t="s">
        <v>43</v>
      </c>
      <c r="C32" s="27" t="s">
        <v>38</v>
      </c>
      <c r="D32" s="27" t="s">
        <v>43</v>
      </c>
      <c r="E32" s="27" t="s">
        <v>96</v>
      </c>
      <c r="F32" s="27" t="s">
        <v>89</v>
      </c>
      <c r="G32" s="27" t="s">
        <v>30</v>
      </c>
      <c r="H32" s="27" t="s">
        <v>111</v>
      </c>
      <c r="I32" s="28"/>
      <c r="J32" s="28"/>
      <c r="K32" s="28"/>
      <c r="L32" s="28"/>
      <c r="M32" s="28"/>
      <c r="N32" s="28"/>
      <c r="O32" s="28"/>
      <c r="P32" s="28"/>
      <c r="Q32" s="28">
        <v>7510</v>
      </c>
      <c r="R32" s="28">
        <v>7510</v>
      </c>
      <c r="S32" s="28">
        <v>7510</v>
      </c>
      <c r="T32" s="28">
        <v>7510</v>
      </c>
      <c r="U32" s="28">
        <f t="shared" si="0"/>
        <v>30040</v>
      </c>
      <c r="V32" s="26" t="s">
        <v>60</v>
      </c>
    </row>
    <row r="33" spans="1:22" hidden="1" x14ac:dyDescent="0.25">
      <c r="A33" s="27" t="s">
        <v>108</v>
      </c>
      <c r="B33" s="27" t="s">
        <v>43</v>
      </c>
      <c r="C33" s="27" t="s">
        <v>38</v>
      </c>
      <c r="D33" s="27" t="s">
        <v>43</v>
      </c>
      <c r="E33" s="27" t="s">
        <v>96</v>
      </c>
      <c r="F33" s="27" t="s">
        <v>89</v>
      </c>
      <c r="G33" s="27" t="s">
        <v>30</v>
      </c>
      <c r="H33" s="27" t="s">
        <v>32</v>
      </c>
      <c r="I33" s="28">
        <v>7510</v>
      </c>
      <c r="J33" s="28">
        <v>7510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>
        <f t="shared" si="0"/>
        <v>15020</v>
      </c>
      <c r="V33" s="26" t="s">
        <v>60</v>
      </c>
    </row>
    <row r="34" spans="1:22" hidden="1" x14ac:dyDescent="0.25">
      <c r="A34" s="27" t="s">
        <v>85</v>
      </c>
      <c r="B34" s="27" t="s">
        <v>28</v>
      </c>
      <c r="C34" s="27" t="s">
        <v>29</v>
      </c>
      <c r="D34" s="27" t="s">
        <v>43</v>
      </c>
      <c r="E34" s="27" t="s">
        <v>96</v>
      </c>
      <c r="F34" s="27" t="s">
        <v>100</v>
      </c>
      <c r="G34" s="27" t="s">
        <v>30</v>
      </c>
      <c r="H34" s="27" t="s">
        <v>111</v>
      </c>
      <c r="I34" s="28"/>
      <c r="J34" s="28"/>
      <c r="K34" s="28"/>
      <c r="L34" s="28"/>
      <c r="M34" s="28"/>
      <c r="N34" s="28"/>
      <c r="O34" s="28"/>
      <c r="P34" s="28"/>
      <c r="Q34" s="28">
        <v>0</v>
      </c>
      <c r="R34" s="28">
        <v>0</v>
      </c>
      <c r="S34" s="28">
        <v>0</v>
      </c>
      <c r="T34" s="28">
        <v>0</v>
      </c>
      <c r="U34" s="28">
        <f t="shared" si="0"/>
        <v>0</v>
      </c>
      <c r="V34" s="26" t="s">
        <v>59</v>
      </c>
    </row>
    <row r="35" spans="1:22" hidden="1" x14ac:dyDescent="0.25">
      <c r="A35" s="27" t="s">
        <v>85</v>
      </c>
      <c r="B35" s="27" t="s">
        <v>28</v>
      </c>
      <c r="C35" s="27" t="s">
        <v>29</v>
      </c>
      <c r="D35" s="27" t="s">
        <v>43</v>
      </c>
      <c r="E35" s="27" t="s">
        <v>96</v>
      </c>
      <c r="F35" s="27" t="s">
        <v>100</v>
      </c>
      <c r="G35" s="27" t="s">
        <v>36</v>
      </c>
      <c r="H35" s="27" t="s">
        <v>111</v>
      </c>
      <c r="I35" s="28"/>
      <c r="J35" s="28"/>
      <c r="K35" s="28"/>
      <c r="L35" s="28"/>
      <c r="M35" s="28"/>
      <c r="N35" s="28"/>
      <c r="O35" s="28"/>
      <c r="P35" s="28"/>
      <c r="Q35" s="28">
        <v>0</v>
      </c>
      <c r="R35" s="28">
        <v>0</v>
      </c>
      <c r="S35" s="28">
        <v>0</v>
      </c>
      <c r="T35" s="28">
        <v>0</v>
      </c>
      <c r="U35" s="28">
        <f t="shared" si="0"/>
        <v>0</v>
      </c>
      <c r="V35" s="26" t="s">
        <v>59</v>
      </c>
    </row>
    <row r="36" spans="1:22" hidden="1" x14ac:dyDescent="0.25">
      <c r="A36" s="27" t="s">
        <v>85</v>
      </c>
      <c r="B36" s="27" t="s">
        <v>28</v>
      </c>
      <c r="C36" s="27" t="s">
        <v>29</v>
      </c>
      <c r="D36" s="27" t="s">
        <v>43</v>
      </c>
      <c r="E36" s="27" t="s">
        <v>96</v>
      </c>
      <c r="F36" s="27" t="s">
        <v>91</v>
      </c>
      <c r="G36" s="27" t="s">
        <v>30</v>
      </c>
      <c r="H36" s="27" t="s">
        <v>111</v>
      </c>
      <c r="I36" s="28"/>
      <c r="J36" s="28"/>
      <c r="K36" s="28"/>
      <c r="L36" s="28"/>
      <c r="M36" s="28"/>
      <c r="N36" s="28"/>
      <c r="O36" s="28"/>
      <c r="P36" s="28"/>
      <c r="Q36" s="28">
        <v>0</v>
      </c>
      <c r="R36" s="28">
        <v>0</v>
      </c>
      <c r="S36" s="28">
        <v>0</v>
      </c>
      <c r="T36" s="28">
        <v>0</v>
      </c>
      <c r="U36" s="28">
        <f t="shared" si="0"/>
        <v>0</v>
      </c>
      <c r="V36" s="26" t="s">
        <v>59</v>
      </c>
    </row>
    <row r="37" spans="1:22" hidden="1" x14ac:dyDescent="0.25">
      <c r="A37" s="27" t="s">
        <v>85</v>
      </c>
      <c r="B37" s="27" t="s">
        <v>28</v>
      </c>
      <c r="C37" s="27" t="s">
        <v>29</v>
      </c>
      <c r="D37" s="27" t="s">
        <v>43</v>
      </c>
      <c r="E37" s="27" t="s">
        <v>96</v>
      </c>
      <c r="F37" s="27" t="s">
        <v>94</v>
      </c>
      <c r="G37" s="27" t="s">
        <v>30</v>
      </c>
      <c r="H37" s="27" t="s">
        <v>111</v>
      </c>
      <c r="I37" s="28"/>
      <c r="J37" s="28"/>
      <c r="K37" s="28"/>
      <c r="L37" s="28"/>
      <c r="M37" s="28"/>
      <c r="N37" s="28"/>
      <c r="O37" s="28"/>
      <c r="P37" s="28"/>
      <c r="Q37" s="28">
        <v>6754</v>
      </c>
      <c r="R37" s="28">
        <v>24623</v>
      </c>
      <c r="S37" s="28">
        <v>14604</v>
      </c>
      <c r="T37" s="28">
        <v>11905</v>
      </c>
      <c r="U37" s="28">
        <f t="shared" si="0"/>
        <v>57886</v>
      </c>
      <c r="V37" s="26" t="s">
        <v>59</v>
      </c>
    </row>
    <row r="38" spans="1:22" hidden="1" x14ac:dyDescent="0.25">
      <c r="A38" s="27" t="s">
        <v>85</v>
      </c>
      <c r="B38" s="27" t="s">
        <v>28</v>
      </c>
      <c r="C38" s="27" t="s">
        <v>29</v>
      </c>
      <c r="D38" s="27" t="s">
        <v>43</v>
      </c>
      <c r="E38" s="27" t="s">
        <v>96</v>
      </c>
      <c r="F38" s="27" t="s">
        <v>94</v>
      </c>
      <c r="G38" s="27" t="s">
        <v>30</v>
      </c>
      <c r="H38" s="27" t="s">
        <v>32</v>
      </c>
      <c r="I38" s="28">
        <v>85543</v>
      </c>
      <c r="J38" s="28">
        <v>85715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>
        <f t="shared" si="0"/>
        <v>171258</v>
      </c>
      <c r="V38" s="26" t="s">
        <v>59</v>
      </c>
    </row>
    <row r="39" spans="1:22" hidden="1" x14ac:dyDescent="0.25">
      <c r="A39" s="27" t="s">
        <v>85</v>
      </c>
      <c r="B39" s="27" t="s">
        <v>28</v>
      </c>
      <c r="C39" s="27" t="s">
        <v>29</v>
      </c>
      <c r="D39" s="27" t="s">
        <v>43</v>
      </c>
      <c r="E39" s="27" t="s">
        <v>96</v>
      </c>
      <c r="F39" s="27" t="s">
        <v>94</v>
      </c>
      <c r="G39" s="27" t="s">
        <v>36</v>
      </c>
      <c r="H39" s="27" t="s">
        <v>111</v>
      </c>
      <c r="I39" s="28"/>
      <c r="J39" s="28"/>
      <c r="K39" s="28"/>
      <c r="L39" s="28"/>
      <c r="M39" s="28"/>
      <c r="N39" s="28"/>
      <c r="O39" s="28"/>
      <c r="P39" s="28"/>
      <c r="Q39" s="28">
        <v>60552</v>
      </c>
      <c r="R39" s="28">
        <v>59393</v>
      </c>
      <c r="S39" s="28">
        <v>56821</v>
      </c>
      <c r="T39" s="28">
        <v>51833</v>
      </c>
      <c r="U39" s="28">
        <f t="shared" si="0"/>
        <v>228599</v>
      </c>
      <c r="V39" s="26" t="s">
        <v>59</v>
      </c>
    </row>
    <row r="40" spans="1:22" hidden="1" x14ac:dyDescent="0.25">
      <c r="A40" s="27" t="s">
        <v>85</v>
      </c>
      <c r="B40" s="27" t="s">
        <v>28</v>
      </c>
      <c r="C40" s="27" t="s">
        <v>29</v>
      </c>
      <c r="D40" s="27" t="s">
        <v>43</v>
      </c>
      <c r="E40" s="27" t="s">
        <v>96</v>
      </c>
      <c r="F40" s="27" t="s">
        <v>94</v>
      </c>
      <c r="G40" s="27" t="s">
        <v>36</v>
      </c>
      <c r="H40" s="27" t="s">
        <v>32</v>
      </c>
      <c r="I40" s="28">
        <v>81782</v>
      </c>
      <c r="J40" s="28">
        <v>73611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>
        <f t="shared" si="0"/>
        <v>155393</v>
      </c>
      <c r="V40" s="26" t="s">
        <v>59</v>
      </c>
    </row>
    <row r="41" spans="1:22" hidden="1" x14ac:dyDescent="0.25">
      <c r="A41" s="27" t="s">
        <v>85</v>
      </c>
      <c r="B41" s="27" t="s">
        <v>28</v>
      </c>
      <c r="C41" s="27" t="s">
        <v>37</v>
      </c>
      <c r="D41" s="27" t="s">
        <v>43</v>
      </c>
      <c r="E41" s="27" t="s">
        <v>96</v>
      </c>
      <c r="F41" s="27" t="s">
        <v>94</v>
      </c>
      <c r="G41" s="27" t="s">
        <v>30</v>
      </c>
      <c r="H41" s="27" t="s">
        <v>111</v>
      </c>
      <c r="I41" s="28"/>
      <c r="J41" s="28"/>
      <c r="K41" s="28"/>
      <c r="L41" s="28"/>
      <c r="M41" s="28"/>
      <c r="N41" s="28"/>
      <c r="O41" s="28"/>
      <c r="P41" s="28"/>
      <c r="Q41" s="28">
        <v>3025</v>
      </c>
      <c r="R41" s="28">
        <v>8052</v>
      </c>
      <c r="S41" s="28">
        <v>6979</v>
      </c>
      <c r="T41" s="28">
        <v>9131</v>
      </c>
      <c r="U41" s="28">
        <f t="shared" si="0"/>
        <v>27187</v>
      </c>
      <c r="V41" s="26" t="s">
        <v>59</v>
      </c>
    </row>
    <row r="42" spans="1:22" hidden="1" x14ac:dyDescent="0.25">
      <c r="A42" s="27" t="s">
        <v>85</v>
      </c>
      <c r="B42" s="27" t="s">
        <v>28</v>
      </c>
      <c r="C42" s="27" t="s">
        <v>37</v>
      </c>
      <c r="D42" s="27" t="s">
        <v>43</v>
      </c>
      <c r="E42" s="27" t="s">
        <v>96</v>
      </c>
      <c r="F42" s="27" t="s">
        <v>94</v>
      </c>
      <c r="G42" s="27" t="s">
        <v>36</v>
      </c>
      <c r="H42" s="27" t="s">
        <v>111</v>
      </c>
      <c r="I42" s="28"/>
      <c r="J42" s="28"/>
      <c r="K42" s="28"/>
      <c r="L42" s="28"/>
      <c r="M42" s="28"/>
      <c r="N42" s="28"/>
      <c r="O42" s="28"/>
      <c r="P42" s="28"/>
      <c r="Q42" s="28">
        <v>6254</v>
      </c>
      <c r="R42" s="28">
        <v>5123</v>
      </c>
      <c r="S42" s="28">
        <v>6002</v>
      </c>
      <c r="T42" s="28">
        <v>5925</v>
      </c>
      <c r="U42" s="28">
        <f t="shared" si="0"/>
        <v>23304</v>
      </c>
      <c r="V42" s="26" t="s">
        <v>59</v>
      </c>
    </row>
    <row r="43" spans="1:22" hidden="1" x14ac:dyDescent="0.25">
      <c r="A43" s="27" t="s">
        <v>85</v>
      </c>
      <c r="B43" s="27" t="s">
        <v>28</v>
      </c>
      <c r="C43" s="27" t="s">
        <v>38</v>
      </c>
      <c r="D43" s="27" t="s">
        <v>43</v>
      </c>
      <c r="E43" s="27" t="s">
        <v>96</v>
      </c>
      <c r="F43" s="27" t="s">
        <v>100</v>
      </c>
      <c r="G43" s="27" t="s">
        <v>30</v>
      </c>
      <c r="H43" s="27" t="s">
        <v>111</v>
      </c>
      <c r="I43" s="28"/>
      <c r="J43" s="28"/>
      <c r="K43" s="28"/>
      <c r="L43" s="28"/>
      <c r="M43" s="28"/>
      <c r="N43" s="28"/>
      <c r="O43" s="28"/>
      <c r="P43" s="28"/>
      <c r="Q43" s="28">
        <v>0</v>
      </c>
      <c r="R43" s="28">
        <v>0</v>
      </c>
      <c r="S43" s="28">
        <v>0</v>
      </c>
      <c r="T43" s="28">
        <v>0</v>
      </c>
      <c r="U43" s="28">
        <f t="shared" si="0"/>
        <v>0</v>
      </c>
      <c r="V43" s="26" t="s">
        <v>60</v>
      </c>
    </row>
    <row r="44" spans="1:22" hidden="1" x14ac:dyDescent="0.25">
      <c r="A44" s="27" t="s">
        <v>85</v>
      </c>
      <c r="B44" s="27" t="s">
        <v>28</v>
      </c>
      <c r="C44" s="27" t="s">
        <v>38</v>
      </c>
      <c r="D44" s="27" t="s">
        <v>43</v>
      </c>
      <c r="E44" s="27" t="s">
        <v>96</v>
      </c>
      <c r="F44" s="27" t="s">
        <v>100</v>
      </c>
      <c r="G44" s="27" t="s">
        <v>36</v>
      </c>
      <c r="H44" s="27" t="s">
        <v>111</v>
      </c>
      <c r="I44" s="28"/>
      <c r="J44" s="28"/>
      <c r="K44" s="28"/>
      <c r="L44" s="28"/>
      <c r="M44" s="28"/>
      <c r="N44" s="28"/>
      <c r="O44" s="28"/>
      <c r="P44" s="28"/>
      <c r="Q44" s="28">
        <v>0</v>
      </c>
      <c r="R44" s="28">
        <v>0</v>
      </c>
      <c r="S44" s="28">
        <v>0</v>
      </c>
      <c r="T44" s="28">
        <v>0</v>
      </c>
      <c r="U44" s="28">
        <f t="shared" si="0"/>
        <v>0</v>
      </c>
      <c r="V44" s="26" t="s">
        <v>60</v>
      </c>
    </row>
    <row r="45" spans="1:22" hidden="1" x14ac:dyDescent="0.25">
      <c r="A45" s="27" t="s">
        <v>85</v>
      </c>
      <c r="B45" s="27" t="s">
        <v>28</v>
      </c>
      <c r="C45" s="27" t="s">
        <v>38</v>
      </c>
      <c r="D45" s="27" t="s">
        <v>43</v>
      </c>
      <c r="E45" s="27" t="s">
        <v>96</v>
      </c>
      <c r="F45" s="27" t="s">
        <v>94</v>
      </c>
      <c r="G45" s="27" t="s">
        <v>30</v>
      </c>
      <c r="H45" s="27" t="s">
        <v>111</v>
      </c>
      <c r="I45" s="28"/>
      <c r="J45" s="28"/>
      <c r="K45" s="28"/>
      <c r="L45" s="28"/>
      <c r="M45" s="28"/>
      <c r="N45" s="28"/>
      <c r="O45" s="28"/>
      <c r="P45" s="28"/>
      <c r="Q45" s="28">
        <v>79900</v>
      </c>
      <c r="R45" s="28">
        <v>79410</v>
      </c>
      <c r="S45" s="28">
        <v>79738</v>
      </c>
      <c r="T45" s="28">
        <v>80592</v>
      </c>
      <c r="U45" s="28">
        <f t="shared" si="0"/>
        <v>319640</v>
      </c>
      <c r="V45" s="26" t="s">
        <v>60</v>
      </c>
    </row>
    <row r="46" spans="1:22" hidden="1" x14ac:dyDescent="0.25">
      <c r="A46" s="27" t="s">
        <v>85</v>
      </c>
      <c r="B46" s="27" t="s">
        <v>28</v>
      </c>
      <c r="C46" s="27" t="s">
        <v>38</v>
      </c>
      <c r="D46" s="27" t="s">
        <v>43</v>
      </c>
      <c r="E46" s="27" t="s">
        <v>96</v>
      </c>
      <c r="F46" s="27" t="s">
        <v>94</v>
      </c>
      <c r="G46" s="27" t="s">
        <v>36</v>
      </c>
      <c r="H46" s="27" t="s">
        <v>111</v>
      </c>
      <c r="I46" s="28"/>
      <c r="J46" s="28"/>
      <c r="K46" s="28"/>
      <c r="L46" s="28"/>
      <c r="M46" s="28"/>
      <c r="N46" s="28"/>
      <c r="O46" s="28"/>
      <c r="P46" s="28"/>
      <c r="Q46" s="28">
        <v>0</v>
      </c>
      <c r="R46" s="28">
        <v>0</v>
      </c>
      <c r="S46" s="28">
        <v>0</v>
      </c>
      <c r="T46" s="28">
        <v>0</v>
      </c>
      <c r="U46" s="28">
        <f t="shared" si="0"/>
        <v>0</v>
      </c>
      <c r="V46" s="26" t="s">
        <v>60</v>
      </c>
    </row>
    <row r="47" spans="1:22" hidden="1" x14ac:dyDescent="0.25">
      <c r="A47" s="27" t="s">
        <v>80</v>
      </c>
      <c r="B47" s="27" t="s">
        <v>79</v>
      </c>
      <c r="C47" s="27" t="s">
        <v>29</v>
      </c>
      <c r="D47" s="27" t="s">
        <v>43</v>
      </c>
      <c r="E47" s="27" t="s">
        <v>96</v>
      </c>
      <c r="F47" s="27" t="s">
        <v>89</v>
      </c>
      <c r="G47" s="27" t="s">
        <v>30</v>
      </c>
      <c r="H47" s="27" t="s">
        <v>111</v>
      </c>
      <c r="I47" s="28"/>
      <c r="J47" s="28"/>
      <c r="K47" s="28"/>
      <c r="L47" s="28"/>
      <c r="M47" s="28"/>
      <c r="N47" s="28"/>
      <c r="O47" s="28"/>
      <c r="P47" s="28"/>
      <c r="Q47" s="28">
        <v>0</v>
      </c>
      <c r="R47" s="28">
        <v>0</v>
      </c>
      <c r="S47" s="28">
        <v>0</v>
      </c>
      <c r="T47" s="28">
        <v>0</v>
      </c>
      <c r="U47" s="28">
        <f t="shared" si="0"/>
        <v>0</v>
      </c>
      <c r="V47" s="26" t="s">
        <v>59</v>
      </c>
    </row>
    <row r="48" spans="1:22" hidden="1" x14ac:dyDescent="0.25">
      <c r="A48" s="27" t="s">
        <v>80</v>
      </c>
      <c r="B48" s="27" t="s">
        <v>79</v>
      </c>
      <c r="C48" s="27" t="s">
        <v>29</v>
      </c>
      <c r="D48" s="27" t="s">
        <v>43</v>
      </c>
      <c r="E48" s="27" t="s">
        <v>96</v>
      </c>
      <c r="F48" s="27" t="s">
        <v>89</v>
      </c>
      <c r="G48" s="27" t="s">
        <v>36</v>
      </c>
      <c r="H48" s="27" t="s">
        <v>111</v>
      </c>
      <c r="I48" s="28"/>
      <c r="J48" s="28"/>
      <c r="K48" s="28"/>
      <c r="L48" s="28"/>
      <c r="M48" s="28"/>
      <c r="N48" s="28"/>
      <c r="O48" s="28"/>
      <c r="P48" s="28"/>
      <c r="Q48" s="28">
        <v>4155</v>
      </c>
      <c r="R48" s="28">
        <v>3394</v>
      </c>
      <c r="S48" s="28">
        <v>2363</v>
      </c>
      <c r="T48" s="28">
        <v>2889</v>
      </c>
      <c r="U48" s="28">
        <f t="shared" si="0"/>
        <v>12801</v>
      </c>
      <c r="V48" s="26" t="s">
        <v>59</v>
      </c>
    </row>
    <row r="49" spans="1:22" hidden="1" x14ac:dyDescent="0.25">
      <c r="A49" s="27" t="s">
        <v>80</v>
      </c>
      <c r="B49" s="27" t="s">
        <v>79</v>
      </c>
      <c r="C49" s="27" t="s">
        <v>29</v>
      </c>
      <c r="D49" s="27" t="s">
        <v>43</v>
      </c>
      <c r="E49" s="27" t="s">
        <v>96</v>
      </c>
      <c r="F49" s="27" t="s">
        <v>89</v>
      </c>
      <c r="G49" s="27" t="s">
        <v>36</v>
      </c>
      <c r="H49" s="27" t="s">
        <v>32</v>
      </c>
      <c r="I49" s="28">
        <v>11154</v>
      </c>
      <c r="J49" s="28">
        <v>9992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>
        <f t="shared" si="0"/>
        <v>21146</v>
      </c>
      <c r="V49" s="26" t="s">
        <v>59</v>
      </c>
    </row>
    <row r="50" spans="1:22" hidden="1" x14ac:dyDescent="0.25">
      <c r="A50" s="27" t="s">
        <v>80</v>
      </c>
      <c r="B50" s="27" t="s">
        <v>79</v>
      </c>
      <c r="C50" s="27" t="s">
        <v>38</v>
      </c>
      <c r="D50" s="27" t="s">
        <v>43</v>
      </c>
      <c r="E50" s="27" t="s">
        <v>96</v>
      </c>
      <c r="F50" s="27" t="s">
        <v>90</v>
      </c>
      <c r="G50" s="27" t="s">
        <v>30</v>
      </c>
      <c r="H50" s="27" t="s">
        <v>111</v>
      </c>
      <c r="I50" s="28"/>
      <c r="J50" s="28"/>
      <c r="K50" s="28"/>
      <c r="L50" s="28"/>
      <c r="M50" s="28"/>
      <c r="N50" s="28"/>
      <c r="O50" s="28"/>
      <c r="P50" s="28"/>
      <c r="Q50" s="28">
        <v>10250</v>
      </c>
      <c r="R50" s="28">
        <v>5000</v>
      </c>
      <c r="S50" s="28">
        <v>5000</v>
      </c>
      <c r="T50" s="28">
        <v>10250</v>
      </c>
      <c r="U50" s="28">
        <f t="shared" si="0"/>
        <v>30500</v>
      </c>
      <c r="V50" s="26" t="s">
        <v>60</v>
      </c>
    </row>
    <row r="51" spans="1:22" hidden="1" x14ac:dyDescent="0.25">
      <c r="A51" s="27" t="s">
        <v>80</v>
      </c>
      <c r="B51" s="27" t="s">
        <v>79</v>
      </c>
      <c r="C51" s="27" t="s">
        <v>38</v>
      </c>
      <c r="D51" s="27" t="s">
        <v>43</v>
      </c>
      <c r="E51" s="27" t="s">
        <v>96</v>
      </c>
      <c r="F51" s="27" t="s">
        <v>90</v>
      </c>
      <c r="G51" s="27" t="s">
        <v>30</v>
      </c>
      <c r="H51" s="27" t="s">
        <v>32</v>
      </c>
      <c r="I51" s="28">
        <v>5000</v>
      </c>
      <c r="J51" s="28">
        <v>5000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>
        <f t="shared" si="0"/>
        <v>10000</v>
      </c>
      <c r="V51" s="26" t="s">
        <v>60</v>
      </c>
    </row>
    <row r="52" spans="1:22" hidden="1" x14ac:dyDescent="0.25">
      <c r="A52" s="27" t="s">
        <v>80</v>
      </c>
      <c r="B52" s="27" t="s">
        <v>79</v>
      </c>
      <c r="C52" s="27" t="s">
        <v>38</v>
      </c>
      <c r="D52" s="27" t="s">
        <v>43</v>
      </c>
      <c r="E52" s="27" t="s">
        <v>96</v>
      </c>
      <c r="F52" s="27" t="s">
        <v>86</v>
      </c>
      <c r="G52" s="27" t="s">
        <v>30</v>
      </c>
      <c r="H52" s="27" t="s">
        <v>111</v>
      </c>
      <c r="I52" s="28"/>
      <c r="J52" s="28"/>
      <c r="K52" s="28"/>
      <c r="L52" s="28"/>
      <c r="M52" s="28"/>
      <c r="N52" s="28"/>
      <c r="O52" s="28"/>
      <c r="P52" s="28"/>
      <c r="Q52" s="28">
        <v>0</v>
      </c>
      <c r="R52" s="28">
        <v>0</v>
      </c>
      <c r="S52" s="28">
        <v>0</v>
      </c>
      <c r="T52" s="28">
        <v>0</v>
      </c>
      <c r="U52" s="28">
        <f t="shared" si="0"/>
        <v>0</v>
      </c>
      <c r="V52" s="26" t="s">
        <v>60</v>
      </c>
    </row>
    <row r="53" spans="1:22" hidden="1" x14ac:dyDescent="0.25">
      <c r="A53" s="27" t="s">
        <v>82</v>
      </c>
      <c r="B53" s="27" t="s">
        <v>81</v>
      </c>
      <c r="C53" s="27" t="s">
        <v>29</v>
      </c>
      <c r="D53" s="27" t="s">
        <v>43</v>
      </c>
      <c r="E53" s="27" t="s">
        <v>96</v>
      </c>
      <c r="F53" s="27" t="s">
        <v>89</v>
      </c>
      <c r="G53" s="27" t="s">
        <v>30</v>
      </c>
      <c r="H53" s="27" t="s">
        <v>111</v>
      </c>
      <c r="I53" s="28"/>
      <c r="J53" s="28"/>
      <c r="K53" s="28"/>
      <c r="L53" s="28"/>
      <c r="M53" s="28"/>
      <c r="N53" s="28"/>
      <c r="O53" s="28"/>
      <c r="P53" s="28"/>
      <c r="Q53" s="28">
        <v>921</v>
      </c>
      <c r="R53" s="28">
        <v>1162</v>
      </c>
      <c r="S53" s="28">
        <v>746</v>
      </c>
      <c r="T53" s="28">
        <v>578</v>
      </c>
      <c r="U53" s="28">
        <f t="shared" si="0"/>
        <v>3407</v>
      </c>
      <c r="V53" s="26" t="s">
        <v>59</v>
      </c>
    </row>
    <row r="54" spans="1:22" hidden="1" x14ac:dyDescent="0.25">
      <c r="A54" s="27" t="s">
        <v>82</v>
      </c>
      <c r="B54" s="27" t="s">
        <v>81</v>
      </c>
      <c r="C54" s="27" t="s">
        <v>29</v>
      </c>
      <c r="D54" s="27" t="s">
        <v>43</v>
      </c>
      <c r="E54" s="27" t="s">
        <v>96</v>
      </c>
      <c r="F54" s="27" t="s">
        <v>89</v>
      </c>
      <c r="G54" s="27" t="s">
        <v>30</v>
      </c>
      <c r="H54" s="27" t="s">
        <v>32</v>
      </c>
      <c r="I54" s="28">
        <v>889</v>
      </c>
      <c r="J54" s="28">
        <v>889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>
        <f t="shared" si="0"/>
        <v>1778</v>
      </c>
      <c r="V54" s="26" t="s">
        <v>59</v>
      </c>
    </row>
    <row r="55" spans="1:22" hidden="1" x14ac:dyDescent="0.25">
      <c r="A55" s="27" t="s">
        <v>82</v>
      </c>
      <c r="B55" s="27" t="s">
        <v>81</v>
      </c>
      <c r="C55" s="27" t="s">
        <v>29</v>
      </c>
      <c r="D55" s="27" t="s">
        <v>43</v>
      </c>
      <c r="E55" s="27" t="s">
        <v>96</v>
      </c>
      <c r="F55" s="27" t="s">
        <v>89</v>
      </c>
      <c r="G55" s="27" t="s">
        <v>36</v>
      </c>
      <c r="H55" s="27" t="s">
        <v>111</v>
      </c>
      <c r="I55" s="28"/>
      <c r="J55" s="28"/>
      <c r="K55" s="28"/>
      <c r="L55" s="28"/>
      <c r="M55" s="28"/>
      <c r="N55" s="28"/>
      <c r="O55" s="28"/>
      <c r="P55" s="28"/>
      <c r="Q55" s="28">
        <v>184020</v>
      </c>
      <c r="R55" s="28">
        <v>183648</v>
      </c>
      <c r="S55" s="28">
        <v>175890</v>
      </c>
      <c r="T55" s="28">
        <v>158797</v>
      </c>
      <c r="U55" s="28">
        <f t="shared" si="0"/>
        <v>702355</v>
      </c>
      <c r="V55" s="26" t="s">
        <v>59</v>
      </c>
    </row>
    <row r="56" spans="1:22" hidden="1" x14ac:dyDescent="0.25">
      <c r="A56" s="27" t="s">
        <v>82</v>
      </c>
      <c r="B56" s="27" t="s">
        <v>81</v>
      </c>
      <c r="C56" s="27" t="s">
        <v>29</v>
      </c>
      <c r="D56" s="27" t="s">
        <v>43</v>
      </c>
      <c r="E56" s="27" t="s">
        <v>96</v>
      </c>
      <c r="F56" s="27" t="s">
        <v>89</v>
      </c>
      <c r="G56" s="27" t="s">
        <v>36</v>
      </c>
      <c r="H56" s="27" t="s">
        <v>32</v>
      </c>
      <c r="I56" s="28">
        <v>201322</v>
      </c>
      <c r="J56" s="28">
        <v>170364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>
        <f t="shared" si="0"/>
        <v>371686</v>
      </c>
      <c r="V56" s="26" t="s">
        <v>59</v>
      </c>
    </row>
    <row r="57" spans="1:22" hidden="1" x14ac:dyDescent="0.25">
      <c r="A57" s="27" t="s">
        <v>82</v>
      </c>
      <c r="B57" s="27" t="s">
        <v>81</v>
      </c>
      <c r="C57" s="27" t="s">
        <v>38</v>
      </c>
      <c r="D57" s="27" t="s">
        <v>43</v>
      </c>
      <c r="E57" s="27" t="s">
        <v>96</v>
      </c>
      <c r="F57" s="27" t="s">
        <v>87</v>
      </c>
      <c r="G57" s="27" t="s">
        <v>30</v>
      </c>
      <c r="H57" s="27" t="s">
        <v>111</v>
      </c>
      <c r="I57" s="28"/>
      <c r="J57" s="28"/>
      <c r="K57" s="28"/>
      <c r="L57" s="28"/>
      <c r="M57" s="28"/>
      <c r="N57" s="28"/>
      <c r="O57" s="28"/>
      <c r="P57" s="28"/>
      <c r="Q57" s="28">
        <v>0</v>
      </c>
      <c r="R57" s="28">
        <v>0</v>
      </c>
      <c r="S57" s="28">
        <v>0</v>
      </c>
      <c r="T57" s="28">
        <v>0</v>
      </c>
      <c r="U57" s="28">
        <f t="shared" si="0"/>
        <v>0</v>
      </c>
      <c r="V57" s="26" t="s">
        <v>60</v>
      </c>
    </row>
    <row r="58" spans="1:22" hidden="1" x14ac:dyDescent="0.25">
      <c r="A58" s="27" t="s">
        <v>82</v>
      </c>
      <c r="B58" s="27" t="s">
        <v>81</v>
      </c>
      <c r="C58" s="27" t="s">
        <v>38</v>
      </c>
      <c r="D58" s="27" t="s">
        <v>43</v>
      </c>
      <c r="E58" s="27" t="s">
        <v>96</v>
      </c>
      <c r="F58" s="27" t="s">
        <v>89</v>
      </c>
      <c r="G58" s="27" t="s">
        <v>30</v>
      </c>
      <c r="H58" s="27" t="s">
        <v>111</v>
      </c>
      <c r="I58" s="28"/>
      <c r="J58" s="28"/>
      <c r="K58" s="28"/>
      <c r="L58" s="28"/>
      <c r="M58" s="28"/>
      <c r="N58" s="28"/>
      <c r="O58" s="28"/>
      <c r="P58" s="28"/>
      <c r="Q58" s="28">
        <v>43976</v>
      </c>
      <c r="R58" s="28">
        <v>10626</v>
      </c>
      <c r="S58" s="28">
        <v>-4552</v>
      </c>
      <c r="T58" s="28">
        <v>-10689</v>
      </c>
      <c r="U58" s="28">
        <f t="shared" si="0"/>
        <v>39361</v>
      </c>
      <c r="V58" s="26" t="s">
        <v>60</v>
      </c>
    </row>
    <row r="59" spans="1:22" hidden="1" x14ac:dyDescent="0.25">
      <c r="A59" s="27" t="s">
        <v>82</v>
      </c>
      <c r="B59" s="27" t="s">
        <v>81</v>
      </c>
      <c r="C59" s="27" t="s">
        <v>38</v>
      </c>
      <c r="D59" s="27" t="s">
        <v>43</v>
      </c>
      <c r="E59" s="27" t="s">
        <v>96</v>
      </c>
      <c r="F59" s="27" t="s">
        <v>89</v>
      </c>
      <c r="G59" s="27" t="s">
        <v>36</v>
      </c>
      <c r="H59" s="27" t="s">
        <v>111</v>
      </c>
      <c r="I59" s="28"/>
      <c r="J59" s="28"/>
      <c r="K59" s="28"/>
      <c r="L59" s="28"/>
      <c r="M59" s="28"/>
      <c r="N59" s="28"/>
      <c r="O59" s="28"/>
      <c r="P59" s="28"/>
      <c r="Q59" s="28">
        <v>43763</v>
      </c>
      <c r="R59" s="28">
        <v>43402</v>
      </c>
      <c r="S59" s="28">
        <v>41580</v>
      </c>
      <c r="T59" s="28">
        <v>36847</v>
      </c>
      <c r="U59" s="28">
        <f t="shared" si="0"/>
        <v>165592</v>
      </c>
      <c r="V59" s="26" t="s">
        <v>60</v>
      </c>
    </row>
    <row r="60" spans="1:22" hidden="1" x14ac:dyDescent="0.25">
      <c r="A60" s="27" t="s">
        <v>82</v>
      </c>
      <c r="B60" s="27" t="s">
        <v>81</v>
      </c>
      <c r="C60" s="27" t="s">
        <v>38</v>
      </c>
      <c r="D60" s="27" t="s">
        <v>43</v>
      </c>
      <c r="E60" s="27" t="s">
        <v>96</v>
      </c>
      <c r="F60" s="27" t="s">
        <v>89</v>
      </c>
      <c r="G60" s="27" t="s">
        <v>36</v>
      </c>
      <c r="H60" s="27" t="s">
        <v>32</v>
      </c>
      <c r="I60" s="28">
        <v>43809</v>
      </c>
      <c r="J60" s="28">
        <v>37386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>
        <f t="shared" si="0"/>
        <v>81195</v>
      </c>
      <c r="V60" s="26" t="s">
        <v>60</v>
      </c>
    </row>
    <row r="61" spans="1:22" hidden="1" x14ac:dyDescent="0.25">
      <c r="A61" s="27" t="s">
        <v>82</v>
      </c>
      <c r="B61" s="27" t="s">
        <v>81</v>
      </c>
      <c r="C61" s="27" t="s">
        <v>38</v>
      </c>
      <c r="D61" s="27" t="s">
        <v>43</v>
      </c>
      <c r="E61" s="27" t="s">
        <v>96</v>
      </c>
      <c r="F61" s="27" t="s">
        <v>90</v>
      </c>
      <c r="G61" s="27" t="s">
        <v>30</v>
      </c>
      <c r="H61" s="27" t="s">
        <v>111</v>
      </c>
      <c r="I61" s="28"/>
      <c r="J61" s="28"/>
      <c r="K61" s="28"/>
      <c r="L61" s="28"/>
      <c r="M61" s="28"/>
      <c r="N61" s="28"/>
      <c r="O61" s="28"/>
      <c r="P61" s="28"/>
      <c r="Q61" s="28">
        <v>135893</v>
      </c>
      <c r="R61" s="28">
        <v>135893</v>
      </c>
      <c r="S61" s="28">
        <v>135893</v>
      </c>
      <c r="T61" s="28">
        <v>135893</v>
      </c>
      <c r="U61" s="28">
        <f t="shared" si="0"/>
        <v>543572</v>
      </c>
      <c r="V61" s="26" t="s">
        <v>60</v>
      </c>
    </row>
    <row r="62" spans="1:22" hidden="1" x14ac:dyDescent="0.25">
      <c r="A62" s="27" t="s">
        <v>82</v>
      </c>
      <c r="B62" s="27" t="s">
        <v>81</v>
      </c>
      <c r="C62" s="27" t="s">
        <v>38</v>
      </c>
      <c r="D62" s="27" t="s">
        <v>43</v>
      </c>
      <c r="E62" s="27" t="s">
        <v>96</v>
      </c>
      <c r="F62" s="27" t="s">
        <v>90</v>
      </c>
      <c r="G62" s="27" t="s">
        <v>30</v>
      </c>
      <c r="H62" s="27" t="s">
        <v>32</v>
      </c>
      <c r="I62" s="28">
        <v>148038</v>
      </c>
      <c r="J62" s="28">
        <v>148038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>
        <f t="shared" si="0"/>
        <v>296076</v>
      </c>
      <c r="V62" s="26" t="s">
        <v>60</v>
      </c>
    </row>
    <row r="63" spans="1:22" hidden="1" x14ac:dyDescent="0.25">
      <c r="A63" s="27" t="s">
        <v>82</v>
      </c>
      <c r="B63" s="27" t="s">
        <v>81</v>
      </c>
      <c r="C63" s="27" t="s">
        <v>38</v>
      </c>
      <c r="D63" s="27" t="s">
        <v>43</v>
      </c>
      <c r="E63" s="27" t="s">
        <v>96</v>
      </c>
      <c r="F63" s="27" t="s">
        <v>90</v>
      </c>
      <c r="G63" s="27" t="s">
        <v>36</v>
      </c>
      <c r="H63" s="27" t="s">
        <v>111</v>
      </c>
      <c r="I63" s="28"/>
      <c r="J63" s="28"/>
      <c r="K63" s="28"/>
      <c r="L63" s="28"/>
      <c r="M63" s="28"/>
      <c r="N63" s="28"/>
      <c r="O63" s="28"/>
      <c r="P63" s="28"/>
      <c r="Q63" s="28">
        <v>0</v>
      </c>
      <c r="R63" s="28">
        <v>0</v>
      </c>
      <c r="S63" s="28">
        <v>0</v>
      </c>
      <c r="T63" s="28">
        <v>0</v>
      </c>
      <c r="U63" s="28">
        <f t="shared" si="0"/>
        <v>0</v>
      </c>
      <c r="V63" s="26" t="s">
        <v>60</v>
      </c>
    </row>
    <row r="64" spans="1:22" hidden="1" x14ac:dyDescent="0.25">
      <c r="A64" s="27" t="s">
        <v>82</v>
      </c>
      <c r="B64" s="27" t="s">
        <v>81</v>
      </c>
      <c r="C64" s="27" t="s">
        <v>38</v>
      </c>
      <c r="D64" s="27" t="s">
        <v>43</v>
      </c>
      <c r="E64" s="27" t="s">
        <v>96</v>
      </c>
      <c r="F64" s="27" t="s">
        <v>92</v>
      </c>
      <c r="G64" s="27" t="s">
        <v>30</v>
      </c>
      <c r="H64" s="27" t="s">
        <v>32</v>
      </c>
      <c r="I64" s="28">
        <v>0</v>
      </c>
      <c r="J64" s="28">
        <v>0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>
        <f t="shared" si="0"/>
        <v>0</v>
      </c>
      <c r="V64" s="26" t="s">
        <v>60</v>
      </c>
    </row>
    <row r="65" spans="1:22" hidden="1" x14ac:dyDescent="0.25">
      <c r="A65" s="27" t="s">
        <v>82</v>
      </c>
      <c r="B65" s="27" t="s">
        <v>81</v>
      </c>
      <c r="C65" s="27" t="s">
        <v>38</v>
      </c>
      <c r="D65" s="27" t="s">
        <v>43</v>
      </c>
      <c r="E65" s="27" t="s">
        <v>96</v>
      </c>
      <c r="F65" s="27" t="s">
        <v>91</v>
      </c>
      <c r="G65" s="27" t="s">
        <v>30</v>
      </c>
      <c r="H65" s="27" t="s">
        <v>111</v>
      </c>
      <c r="I65" s="28"/>
      <c r="J65" s="28"/>
      <c r="K65" s="28"/>
      <c r="L65" s="28"/>
      <c r="M65" s="28"/>
      <c r="N65" s="28"/>
      <c r="O65" s="28"/>
      <c r="P65" s="28"/>
      <c r="Q65" s="28">
        <v>0</v>
      </c>
      <c r="R65" s="28">
        <v>0</v>
      </c>
      <c r="S65" s="28">
        <v>0</v>
      </c>
      <c r="T65" s="28">
        <v>0</v>
      </c>
      <c r="U65" s="28">
        <f t="shared" si="0"/>
        <v>0</v>
      </c>
      <c r="V65" s="26" t="s">
        <v>60</v>
      </c>
    </row>
    <row r="66" spans="1:22" hidden="1" x14ac:dyDescent="0.25">
      <c r="A66" s="27" t="s">
        <v>82</v>
      </c>
      <c r="B66" s="27" t="s">
        <v>81</v>
      </c>
      <c r="C66" s="27" t="s">
        <v>38</v>
      </c>
      <c r="D66" s="27" t="s">
        <v>43</v>
      </c>
      <c r="E66" s="27" t="s">
        <v>96</v>
      </c>
      <c r="F66" s="27" t="s">
        <v>91</v>
      </c>
      <c r="G66" s="27" t="s">
        <v>36</v>
      </c>
      <c r="H66" s="27" t="s">
        <v>111</v>
      </c>
      <c r="I66" s="28"/>
      <c r="J66" s="28"/>
      <c r="K66" s="28"/>
      <c r="L66" s="28"/>
      <c r="M66" s="28"/>
      <c r="N66" s="28"/>
      <c r="O66" s="28"/>
      <c r="P66" s="28"/>
      <c r="Q66" s="28">
        <v>0</v>
      </c>
      <c r="R66" s="28">
        <v>0</v>
      </c>
      <c r="S66" s="28">
        <v>0</v>
      </c>
      <c r="T66" s="28">
        <v>0</v>
      </c>
      <c r="U66" s="28">
        <f t="shared" si="0"/>
        <v>0</v>
      </c>
      <c r="V66" s="26" t="s">
        <v>60</v>
      </c>
    </row>
    <row r="67" spans="1:22" hidden="1" x14ac:dyDescent="0.25">
      <c r="A67" s="27" t="s">
        <v>82</v>
      </c>
      <c r="B67" s="27" t="s">
        <v>81</v>
      </c>
      <c r="C67" s="27" t="s">
        <v>38</v>
      </c>
      <c r="D67" s="27" t="s">
        <v>43</v>
      </c>
      <c r="E67" s="27" t="s">
        <v>96</v>
      </c>
      <c r="F67" s="27" t="s">
        <v>86</v>
      </c>
      <c r="G67" s="27" t="s">
        <v>30</v>
      </c>
      <c r="H67" s="27" t="s">
        <v>111</v>
      </c>
      <c r="I67" s="28"/>
      <c r="J67" s="28"/>
      <c r="K67" s="28"/>
      <c r="L67" s="28"/>
      <c r="M67" s="28"/>
      <c r="N67" s="28"/>
      <c r="O67" s="28"/>
      <c r="P67" s="28"/>
      <c r="Q67" s="28">
        <v>0</v>
      </c>
      <c r="R67" s="28">
        <v>0</v>
      </c>
      <c r="S67" s="28">
        <v>0</v>
      </c>
      <c r="T67" s="28">
        <v>0</v>
      </c>
      <c r="U67" s="28">
        <f t="shared" ref="U67:U99" si="1">SUM(I67:T67)</f>
        <v>0</v>
      </c>
      <c r="V67" s="26" t="s">
        <v>60</v>
      </c>
    </row>
    <row r="68" spans="1:22" hidden="1" x14ac:dyDescent="0.25">
      <c r="A68" s="27" t="s">
        <v>82</v>
      </c>
      <c r="B68" s="27" t="s">
        <v>81</v>
      </c>
      <c r="C68" s="27" t="s">
        <v>38</v>
      </c>
      <c r="D68" s="27" t="s">
        <v>43</v>
      </c>
      <c r="E68" s="27" t="s">
        <v>96</v>
      </c>
      <c r="F68" s="27" t="s">
        <v>86</v>
      </c>
      <c r="G68" s="27" t="s">
        <v>36</v>
      </c>
      <c r="H68" s="27" t="s">
        <v>111</v>
      </c>
      <c r="I68" s="28"/>
      <c r="J68" s="28"/>
      <c r="K68" s="28"/>
      <c r="L68" s="28"/>
      <c r="M68" s="28"/>
      <c r="N68" s="28"/>
      <c r="O68" s="28"/>
      <c r="P68" s="28"/>
      <c r="Q68" s="28">
        <v>0</v>
      </c>
      <c r="R68" s="28">
        <v>0</v>
      </c>
      <c r="S68" s="28">
        <v>0</v>
      </c>
      <c r="T68" s="28">
        <v>0</v>
      </c>
      <c r="U68" s="28">
        <f t="shared" si="1"/>
        <v>0</v>
      </c>
      <c r="V68" s="26" t="s">
        <v>60</v>
      </c>
    </row>
    <row r="69" spans="1:22" hidden="1" x14ac:dyDescent="0.25">
      <c r="A69" s="27" t="s">
        <v>84</v>
      </c>
      <c r="B69" s="27" t="s">
        <v>83</v>
      </c>
      <c r="C69" s="27" t="s">
        <v>29</v>
      </c>
      <c r="D69" s="27" t="s">
        <v>43</v>
      </c>
      <c r="E69" s="27" t="s">
        <v>96</v>
      </c>
      <c r="F69" s="27" t="s">
        <v>89</v>
      </c>
      <c r="G69" s="27" t="s">
        <v>30</v>
      </c>
      <c r="H69" s="27" t="s">
        <v>111</v>
      </c>
      <c r="I69" s="28"/>
      <c r="J69" s="28"/>
      <c r="K69" s="28"/>
      <c r="L69" s="28"/>
      <c r="M69" s="28"/>
      <c r="N69" s="28"/>
      <c r="O69" s="28"/>
      <c r="P69" s="28"/>
      <c r="Q69" s="28">
        <v>0</v>
      </c>
      <c r="R69" s="28">
        <v>0</v>
      </c>
      <c r="S69" s="28">
        <v>0</v>
      </c>
      <c r="T69" s="28">
        <v>0</v>
      </c>
      <c r="U69" s="28">
        <f t="shared" si="1"/>
        <v>0</v>
      </c>
      <c r="V69" s="26" t="s">
        <v>59</v>
      </c>
    </row>
    <row r="70" spans="1:22" hidden="1" x14ac:dyDescent="0.25">
      <c r="A70" s="27" t="s">
        <v>84</v>
      </c>
      <c r="B70" s="27" t="s">
        <v>83</v>
      </c>
      <c r="C70" s="27" t="s">
        <v>29</v>
      </c>
      <c r="D70" s="27" t="s">
        <v>43</v>
      </c>
      <c r="E70" s="27" t="s">
        <v>96</v>
      </c>
      <c r="F70" s="27" t="s">
        <v>89</v>
      </c>
      <c r="G70" s="27" t="s">
        <v>36</v>
      </c>
      <c r="H70" s="27" t="s">
        <v>111</v>
      </c>
      <c r="I70" s="28"/>
      <c r="J70" s="28"/>
      <c r="K70" s="28"/>
      <c r="L70" s="28"/>
      <c r="M70" s="28"/>
      <c r="N70" s="28"/>
      <c r="O70" s="28"/>
      <c r="P70" s="28"/>
      <c r="Q70" s="28">
        <v>344420</v>
      </c>
      <c r="R70" s="28">
        <v>359052</v>
      </c>
      <c r="S70" s="28">
        <v>353017</v>
      </c>
      <c r="T70" s="28">
        <v>317014</v>
      </c>
      <c r="U70" s="28">
        <f t="shared" si="1"/>
        <v>1373503</v>
      </c>
      <c r="V70" s="26" t="s">
        <v>59</v>
      </c>
    </row>
    <row r="71" spans="1:22" hidden="1" x14ac:dyDescent="0.25">
      <c r="A71" s="27" t="s">
        <v>84</v>
      </c>
      <c r="B71" s="27" t="s">
        <v>83</v>
      </c>
      <c r="C71" s="27" t="s">
        <v>29</v>
      </c>
      <c r="D71" s="27" t="s">
        <v>43</v>
      </c>
      <c r="E71" s="27" t="s">
        <v>96</v>
      </c>
      <c r="F71" s="27" t="s">
        <v>89</v>
      </c>
      <c r="G71" s="27" t="s">
        <v>36</v>
      </c>
      <c r="H71" s="27" t="s">
        <v>32</v>
      </c>
      <c r="I71" s="28">
        <v>389980</v>
      </c>
      <c r="J71" s="28">
        <v>366273</v>
      </c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>
        <f t="shared" si="1"/>
        <v>756253</v>
      </c>
      <c r="V71" s="26" t="s">
        <v>59</v>
      </c>
    </row>
    <row r="72" spans="1:22" hidden="1" x14ac:dyDescent="0.25">
      <c r="A72" s="27" t="s">
        <v>84</v>
      </c>
      <c r="B72" s="27" t="s">
        <v>83</v>
      </c>
      <c r="C72" s="27" t="s">
        <v>38</v>
      </c>
      <c r="D72" s="27" t="s">
        <v>43</v>
      </c>
      <c r="E72" s="27" t="s">
        <v>96</v>
      </c>
      <c r="F72" s="27" t="s">
        <v>89</v>
      </c>
      <c r="G72" s="27" t="s">
        <v>30</v>
      </c>
      <c r="H72" s="27" t="s">
        <v>111</v>
      </c>
      <c r="I72" s="28"/>
      <c r="J72" s="28"/>
      <c r="K72" s="28"/>
      <c r="L72" s="28"/>
      <c r="M72" s="28"/>
      <c r="N72" s="28"/>
      <c r="O72" s="28"/>
      <c r="P72" s="28"/>
      <c r="Q72" s="28">
        <v>89476</v>
      </c>
      <c r="R72" s="28">
        <v>54476</v>
      </c>
      <c r="S72" s="28">
        <v>89476</v>
      </c>
      <c r="T72" s="28">
        <v>54476</v>
      </c>
      <c r="U72" s="28">
        <f t="shared" si="1"/>
        <v>287904</v>
      </c>
      <c r="V72" s="26" t="s">
        <v>60</v>
      </c>
    </row>
    <row r="73" spans="1:22" hidden="1" x14ac:dyDescent="0.25">
      <c r="A73" s="27" t="s">
        <v>84</v>
      </c>
      <c r="B73" s="27" t="s">
        <v>83</v>
      </c>
      <c r="C73" s="27" t="s">
        <v>38</v>
      </c>
      <c r="D73" s="27" t="s">
        <v>43</v>
      </c>
      <c r="E73" s="27" t="s">
        <v>96</v>
      </c>
      <c r="F73" s="27" t="s">
        <v>89</v>
      </c>
      <c r="G73" s="27" t="s">
        <v>30</v>
      </c>
      <c r="H73" s="27" t="s">
        <v>32</v>
      </c>
      <c r="I73" s="28">
        <v>41710</v>
      </c>
      <c r="J73" s="28">
        <v>41710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>
        <f t="shared" si="1"/>
        <v>83420</v>
      </c>
      <c r="V73" s="26" t="s">
        <v>60</v>
      </c>
    </row>
    <row r="74" spans="1:22" hidden="1" x14ac:dyDescent="0.25">
      <c r="A74" s="27" t="s">
        <v>84</v>
      </c>
      <c r="B74" s="27" t="s">
        <v>83</v>
      </c>
      <c r="C74" s="27" t="s">
        <v>38</v>
      </c>
      <c r="D74" s="27" t="s">
        <v>43</v>
      </c>
      <c r="E74" s="27" t="s">
        <v>96</v>
      </c>
      <c r="F74" s="27" t="s">
        <v>89</v>
      </c>
      <c r="G74" s="27" t="s">
        <v>36</v>
      </c>
      <c r="H74" s="27" t="s">
        <v>111</v>
      </c>
      <c r="I74" s="28"/>
      <c r="J74" s="28"/>
      <c r="K74" s="28"/>
      <c r="L74" s="28"/>
      <c r="M74" s="28"/>
      <c r="N74" s="28"/>
      <c r="O74" s="28"/>
      <c r="P74" s="28"/>
      <c r="Q74" s="28">
        <v>66387</v>
      </c>
      <c r="R74" s="28">
        <v>71936</v>
      </c>
      <c r="S74" s="28">
        <v>70394</v>
      </c>
      <c r="T74" s="28">
        <v>62279</v>
      </c>
      <c r="U74" s="28">
        <f t="shared" si="1"/>
        <v>270996</v>
      </c>
      <c r="V74" s="26" t="s">
        <v>60</v>
      </c>
    </row>
    <row r="75" spans="1:22" hidden="1" x14ac:dyDescent="0.25">
      <c r="A75" s="27" t="s">
        <v>84</v>
      </c>
      <c r="B75" s="27" t="s">
        <v>83</v>
      </c>
      <c r="C75" s="27" t="s">
        <v>38</v>
      </c>
      <c r="D75" s="27" t="s">
        <v>43</v>
      </c>
      <c r="E75" s="27" t="s">
        <v>96</v>
      </c>
      <c r="F75" s="27" t="s">
        <v>89</v>
      </c>
      <c r="G75" s="27" t="s">
        <v>36</v>
      </c>
      <c r="H75" s="27" t="s">
        <v>32</v>
      </c>
      <c r="I75" s="28">
        <v>71623</v>
      </c>
      <c r="J75" s="28">
        <v>67516</v>
      </c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>
        <f t="shared" si="1"/>
        <v>139139</v>
      </c>
      <c r="V75" s="26" t="s">
        <v>60</v>
      </c>
    </row>
    <row r="76" spans="1:22" hidden="1" x14ac:dyDescent="0.25">
      <c r="A76" s="27" t="s">
        <v>84</v>
      </c>
      <c r="B76" s="27" t="s">
        <v>83</v>
      </c>
      <c r="C76" s="27" t="s">
        <v>38</v>
      </c>
      <c r="D76" s="27" t="s">
        <v>43</v>
      </c>
      <c r="E76" s="27" t="s">
        <v>96</v>
      </c>
      <c r="F76" s="27" t="s">
        <v>90</v>
      </c>
      <c r="G76" s="27" t="s">
        <v>30</v>
      </c>
      <c r="H76" s="27" t="s">
        <v>111</v>
      </c>
      <c r="I76" s="28"/>
      <c r="J76" s="28"/>
      <c r="K76" s="28"/>
      <c r="L76" s="28"/>
      <c r="M76" s="28"/>
      <c r="N76" s="28"/>
      <c r="O76" s="28"/>
      <c r="P76" s="28"/>
      <c r="Q76" s="28">
        <v>356000</v>
      </c>
      <c r="R76" s="28">
        <v>202000</v>
      </c>
      <c r="S76" s="28">
        <v>179000</v>
      </c>
      <c r="T76" s="28">
        <v>199000</v>
      </c>
      <c r="U76" s="28">
        <f t="shared" si="1"/>
        <v>936000</v>
      </c>
      <c r="V76" s="26" t="s">
        <v>60</v>
      </c>
    </row>
    <row r="77" spans="1:22" hidden="1" x14ac:dyDescent="0.25">
      <c r="A77" s="27" t="s">
        <v>84</v>
      </c>
      <c r="B77" s="27" t="s">
        <v>83</v>
      </c>
      <c r="C77" s="27" t="s">
        <v>38</v>
      </c>
      <c r="D77" s="27" t="s">
        <v>43</v>
      </c>
      <c r="E77" s="27" t="s">
        <v>96</v>
      </c>
      <c r="F77" s="27" t="s">
        <v>90</v>
      </c>
      <c r="G77" s="27" t="s">
        <v>30</v>
      </c>
      <c r="H77" s="27" t="s">
        <v>32</v>
      </c>
      <c r="I77" s="28">
        <v>176810</v>
      </c>
      <c r="J77" s="28">
        <v>176810</v>
      </c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>
        <f t="shared" si="1"/>
        <v>353620</v>
      </c>
      <c r="V77" s="26" t="s">
        <v>60</v>
      </c>
    </row>
    <row r="78" spans="1:22" hidden="1" x14ac:dyDescent="0.25">
      <c r="A78" s="27" t="s">
        <v>84</v>
      </c>
      <c r="B78" s="27" t="s">
        <v>83</v>
      </c>
      <c r="C78" s="27" t="s">
        <v>38</v>
      </c>
      <c r="D78" s="27" t="s">
        <v>43</v>
      </c>
      <c r="E78" s="27" t="s">
        <v>96</v>
      </c>
      <c r="F78" s="27" t="s">
        <v>90</v>
      </c>
      <c r="G78" s="27" t="s">
        <v>36</v>
      </c>
      <c r="H78" s="27" t="s">
        <v>111</v>
      </c>
      <c r="I78" s="28"/>
      <c r="J78" s="28"/>
      <c r="K78" s="28"/>
      <c r="L78" s="28"/>
      <c r="M78" s="28"/>
      <c r="N78" s="28"/>
      <c r="O78" s="28"/>
      <c r="P78" s="28"/>
      <c r="Q78" s="28">
        <v>0</v>
      </c>
      <c r="R78" s="28">
        <v>0</v>
      </c>
      <c r="S78" s="28">
        <v>0</v>
      </c>
      <c r="T78" s="28">
        <v>0</v>
      </c>
      <c r="U78" s="28">
        <f t="shared" si="1"/>
        <v>0</v>
      </c>
      <c r="V78" s="26" t="s">
        <v>60</v>
      </c>
    </row>
    <row r="79" spans="1:22" hidden="1" x14ac:dyDescent="0.25">
      <c r="A79" s="27" t="s">
        <v>84</v>
      </c>
      <c r="B79" s="27" t="s">
        <v>83</v>
      </c>
      <c r="C79" s="27" t="s">
        <v>38</v>
      </c>
      <c r="D79" s="27" t="s">
        <v>43</v>
      </c>
      <c r="E79" s="27" t="s">
        <v>96</v>
      </c>
      <c r="F79" s="27" t="s">
        <v>88</v>
      </c>
      <c r="G79" s="27" t="s">
        <v>30</v>
      </c>
      <c r="H79" s="27" t="s">
        <v>111</v>
      </c>
      <c r="I79" s="28"/>
      <c r="J79" s="28"/>
      <c r="K79" s="28"/>
      <c r="L79" s="28"/>
      <c r="M79" s="28"/>
      <c r="N79" s="28"/>
      <c r="O79" s="28"/>
      <c r="P79" s="28"/>
      <c r="Q79" s="28">
        <v>32318</v>
      </c>
      <c r="R79" s="28">
        <v>57318</v>
      </c>
      <c r="S79" s="28">
        <v>7318</v>
      </c>
      <c r="T79" s="28">
        <v>7318</v>
      </c>
      <c r="U79" s="28">
        <f t="shared" si="1"/>
        <v>104272</v>
      </c>
      <c r="V79" s="26" t="s">
        <v>60</v>
      </c>
    </row>
    <row r="80" spans="1:22" hidden="1" x14ac:dyDescent="0.25">
      <c r="A80" s="27" t="s">
        <v>84</v>
      </c>
      <c r="B80" s="27" t="s">
        <v>83</v>
      </c>
      <c r="C80" s="27" t="s">
        <v>38</v>
      </c>
      <c r="D80" s="27" t="s">
        <v>43</v>
      </c>
      <c r="E80" s="27" t="s">
        <v>96</v>
      </c>
      <c r="F80" s="27" t="s">
        <v>88</v>
      </c>
      <c r="G80" s="27" t="s">
        <v>30</v>
      </c>
      <c r="H80" s="27" t="s">
        <v>32</v>
      </c>
      <c r="I80" s="28">
        <v>2618</v>
      </c>
      <c r="J80" s="28">
        <v>2618</v>
      </c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>
        <f t="shared" si="1"/>
        <v>5236</v>
      </c>
      <c r="V80" s="26" t="s">
        <v>60</v>
      </c>
    </row>
    <row r="81" spans="1:22" hidden="1" x14ac:dyDescent="0.25">
      <c r="A81" s="27" t="s">
        <v>84</v>
      </c>
      <c r="B81" s="27" t="s">
        <v>83</v>
      </c>
      <c r="C81" s="27" t="s">
        <v>38</v>
      </c>
      <c r="D81" s="27" t="s">
        <v>43</v>
      </c>
      <c r="E81" s="27" t="s">
        <v>96</v>
      </c>
      <c r="F81" s="27" t="s">
        <v>88</v>
      </c>
      <c r="G81" s="27" t="s">
        <v>36</v>
      </c>
      <c r="H81" s="27" t="s">
        <v>111</v>
      </c>
      <c r="I81" s="28"/>
      <c r="J81" s="28"/>
      <c r="K81" s="28"/>
      <c r="L81" s="28"/>
      <c r="M81" s="28"/>
      <c r="N81" s="28"/>
      <c r="O81" s="28"/>
      <c r="P81" s="28"/>
      <c r="Q81" s="28">
        <v>0</v>
      </c>
      <c r="R81" s="28">
        <v>0</v>
      </c>
      <c r="S81" s="28">
        <v>0</v>
      </c>
      <c r="T81" s="28">
        <v>0</v>
      </c>
      <c r="U81" s="28">
        <f t="shared" si="1"/>
        <v>0</v>
      </c>
      <c r="V81" s="26" t="s">
        <v>60</v>
      </c>
    </row>
    <row r="82" spans="1:22" hidden="1" x14ac:dyDescent="0.25">
      <c r="A82" s="27" t="s">
        <v>84</v>
      </c>
      <c r="B82" s="27" t="s">
        <v>83</v>
      </c>
      <c r="C82" s="27" t="s">
        <v>38</v>
      </c>
      <c r="D82" s="27" t="s">
        <v>43</v>
      </c>
      <c r="E82" s="27" t="s">
        <v>96</v>
      </c>
      <c r="F82" s="27" t="s">
        <v>91</v>
      </c>
      <c r="G82" s="27" t="s">
        <v>30</v>
      </c>
      <c r="H82" s="27" t="s">
        <v>111</v>
      </c>
      <c r="I82" s="28"/>
      <c r="J82" s="28"/>
      <c r="K82" s="28"/>
      <c r="L82" s="28"/>
      <c r="M82" s="28"/>
      <c r="N82" s="28"/>
      <c r="O82" s="28"/>
      <c r="P82" s="28"/>
      <c r="Q82" s="28">
        <v>0</v>
      </c>
      <c r="R82" s="28">
        <v>0</v>
      </c>
      <c r="S82" s="28">
        <v>0</v>
      </c>
      <c r="T82" s="28">
        <v>0</v>
      </c>
      <c r="U82" s="28">
        <f t="shared" si="1"/>
        <v>0</v>
      </c>
      <c r="V82" s="26" t="s">
        <v>60</v>
      </c>
    </row>
    <row r="83" spans="1:22" hidden="1" x14ac:dyDescent="0.25">
      <c r="A83" s="27" t="s">
        <v>84</v>
      </c>
      <c r="B83" s="27" t="s">
        <v>83</v>
      </c>
      <c r="C83" s="27" t="s">
        <v>38</v>
      </c>
      <c r="D83" s="27" t="s">
        <v>43</v>
      </c>
      <c r="E83" s="27" t="s">
        <v>96</v>
      </c>
      <c r="F83" s="27" t="s">
        <v>91</v>
      </c>
      <c r="G83" s="27" t="s">
        <v>36</v>
      </c>
      <c r="H83" s="27" t="s">
        <v>111</v>
      </c>
      <c r="I83" s="28"/>
      <c r="J83" s="28"/>
      <c r="K83" s="28"/>
      <c r="L83" s="28"/>
      <c r="M83" s="28"/>
      <c r="N83" s="28"/>
      <c r="O83" s="28"/>
      <c r="P83" s="28"/>
      <c r="Q83" s="28">
        <v>0</v>
      </c>
      <c r="R83" s="28">
        <v>0</v>
      </c>
      <c r="S83" s="28">
        <v>0</v>
      </c>
      <c r="T83" s="28">
        <v>0</v>
      </c>
      <c r="U83" s="28">
        <f t="shared" si="1"/>
        <v>0</v>
      </c>
      <c r="V83" s="26" t="s">
        <v>60</v>
      </c>
    </row>
    <row r="84" spans="1:22" hidden="1" x14ac:dyDescent="0.25">
      <c r="A84" s="1" t="s">
        <v>112</v>
      </c>
      <c r="B84" s="1" t="s">
        <v>112</v>
      </c>
      <c r="C84" s="27" t="s">
        <v>29</v>
      </c>
      <c r="D84" s="27" t="s">
        <v>43</v>
      </c>
      <c r="E84" s="27" t="s">
        <v>96</v>
      </c>
      <c r="F84" s="27" t="s">
        <v>93</v>
      </c>
      <c r="G84" s="27" t="s">
        <v>30</v>
      </c>
      <c r="H84" s="27" t="s">
        <v>111</v>
      </c>
      <c r="I84" s="28"/>
      <c r="J84" s="28"/>
      <c r="K84" s="28"/>
      <c r="L84" s="28"/>
      <c r="M84" s="28"/>
      <c r="N84" s="28"/>
      <c r="O84" s="28"/>
      <c r="P84" s="28"/>
      <c r="Q84" s="28">
        <v>16851</v>
      </c>
      <c r="R84" s="28">
        <v>96898</v>
      </c>
      <c r="S84" s="28">
        <v>59209</v>
      </c>
      <c r="T84" s="28">
        <v>71090</v>
      </c>
      <c r="U84" s="28">
        <f t="shared" si="1"/>
        <v>244048</v>
      </c>
      <c r="V84" s="26" t="s">
        <v>59</v>
      </c>
    </row>
    <row r="85" spans="1:22" hidden="1" x14ac:dyDescent="0.25">
      <c r="A85" s="1" t="s">
        <v>112</v>
      </c>
      <c r="B85" s="1" t="s">
        <v>112</v>
      </c>
      <c r="C85" s="27" t="s">
        <v>29</v>
      </c>
      <c r="D85" s="27" t="s">
        <v>43</v>
      </c>
      <c r="E85" s="27" t="s">
        <v>96</v>
      </c>
      <c r="F85" s="27" t="s">
        <v>93</v>
      </c>
      <c r="G85" s="27" t="s">
        <v>30</v>
      </c>
      <c r="H85" s="27" t="s">
        <v>32</v>
      </c>
      <c r="I85" s="28">
        <v>0</v>
      </c>
      <c r="J85" s="28">
        <v>2028</v>
      </c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>
        <f t="shared" si="1"/>
        <v>2028</v>
      </c>
      <c r="V85" s="26" t="s">
        <v>59</v>
      </c>
    </row>
    <row r="86" spans="1:22" hidden="1" x14ac:dyDescent="0.25">
      <c r="A86" s="1" t="s">
        <v>112</v>
      </c>
      <c r="B86" s="1" t="s">
        <v>112</v>
      </c>
      <c r="C86" s="27" t="s">
        <v>29</v>
      </c>
      <c r="D86" s="27" t="s">
        <v>43</v>
      </c>
      <c r="E86" s="27" t="s">
        <v>96</v>
      </c>
      <c r="F86" s="27" t="s">
        <v>91</v>
      </c>
      <c r="G86" s="27" t="s">
        <v>30</v>
      </c>
      <c r="H86" s="27" t="s">
        <v>111</v>
      </c>
      <c r="I86" s="28"/>
      <c r="J86" s="28"/>
      <c r="K86" s="28"/>
      <c r="L86" s="28"/>
      <c r="M86" s="28"/>
      <c r="N86" s="28"/>
      <c r="O86" s="28"/>
      <c r="P86" s="28"/>
      <c r="Q86" s="28">
        <v>0</v>
      </c>
      <c r="R86" s="28">
        <v>30000</v>
      </c>
      <c r="S86" s="28">
        <v>0</v>
      </c>
      <c r="T86" s="28">
        <v>0</v>
      </c>
      <c r="U86" s="28">
        <f t="shared" si="1"/>
        <v>30000</v>
      </c>
      <c r="V86" s="26" t="s">
        <v>59</v>
      </c>
    </row>
    <row r="87" spans="1:22" hidden="1" x14ac:dyDescent="0.25">
      <c r="A87" s="1" t="s">
        <v>112</v>
      </c>
      <c r="B87" s="1" t="s">
        <v>112</v>
      </c>
      <c r="C87" s="27" t="s">
        <v>29</v>
      </c>
      <c r="D87" s="27" t="s">
        <v>43</v>
      </c>
      <c r="E87" s="27" t="s">
        <v>96</v>
      </c>
      <c r="F87" s="27" t="s">
        <v>86</v>
      </c>
      <c r="G87" s="27" t="s">
        <v>30</v>
      </c>
      <c r="H87" s="27" t="s">
        <v>111</v>
      </c>
      <c r="I87" s="28"/>
      <c r="J87" s="28"/>
      <c r="K87" s="28"/>
      <c r="L87" s="28"/>
      <c r="M87" s="28"/>
      <c r="N87" s="28"/>
      <c r="O87" s="28"/>
      <c r="P87" s="28"/>
      <c r="Q87" s="28">
        <v>1343</v>
      </c>
      <c r="R87" s="28">
        <v>0</v>
      </c>
      <c r="S87" s="28">
        <v>448</v>
      </c>
      <c r="T87" s="28">
        <v>505</v>
      </c>
      <c r="U87" s="28">
        <f t="shared" si="1"/>
        <v>2296</v>
      </c>
      <c r="V87" s="26" t="s">
        <v>59</v>
      </c>
    </row>
    <row r="88" spans="1:22" hidden="1" x14ac:dyDescent="0.25">
      <c r="A88" s="1" t="s">
        <v>112</v>
      </c>
      <c r="B88" s="1" t="s">
        <v>112</v>
      </c>
      <c r="C88" s="27" t="s">
        <v>29</v>
      </c>
      <c r="D88" s="27" t="s">
        <v>43</v>
      </c>
      <c r="E88" s="27" t="s">
        <v>96</v>
      </c>
      <c r="F88" s="27" t="s">
        <v>86</v>
      </c>
      <c r="G88" s="27" t="s">
        <v>30</v>
      </c>
      <c r="H88" s="27" t="s">
        <v>32</v>
      </c>
      <c r="I88" s="28">
        <v>659</v>
      </c>
      <c r="J88" s="28">
        <v>1331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>
        <f t="shared" si="1"/>
        <v>1990</v>
      </c>
      <c r="V88" s="26" t="s">
        <v>59</v>
      </c>
    </row>
    <row r="89" spans="1:22" hidden="1" x14ac:dyDescent="0.25">
      <c r="A89" s="1" t="s">
        <v>112</v>
      </c>
      <c r="B89" s="1" t="s">
        <v>112</v>
      </c>
      <c r="C89" s="27" t="s">
        <v>29</v>
      </c>
      <c r="D89" s="27" t="s">
        <v>43</v>
      </c>
      <c r="E89" s="27" t="s">
        <v>96</v>
      </c>
      <c r="F89" s="27" t="s">
        <v>86</v>
      </c>
      <c r="G89" s="27" t="s">
        <v>36</v>
      </c>
      <c r="H89" s="27" t="s">
        <v>111</v>
      </c>
      <c r="I89" s="28"/>
      <c r="J89" s="28"/>
      <c r="K89" s="28"/>
      <c r="L89" s="28"/>
      <c r="M89" s="28"/>
      <c r="N89" s="28"/>
      <c r="O89" s="28"/>
      <c r="P89" s="28"/>
      <c r="Q89" s="28">
        <v>0</v>
      </c>
      <c r="R89" s="28">
        <v>0</v>
      </c>
      <c r="S89" s="28">
        <v>0</v>
      </c>
      <c r="T89" s="28">
        <v>0</v>
      </c>
      <c r="U89" s="28">
        <f t="shared" si="1"/>
        <v>0</v>
      </c>
      <c r="V89" s="26" t="s">
        <v>59</v>
      </c>
    </row>
    <row r="90" spans="1:22" hidden="1" x14ac:dyDescent="0.25">
      <c r="A90" s="1" t="s">
        <v>112</v>
      </c>
      <c r="B90" s="1" t="s">
        <v>112</v>
      </c>
      <c r="C90" s="27" t="s">
        <v>37</v>
      </c>
      <c r="D90" s="27" t="s">
        <v>43</v>
      </c>
      <c r="E90" s="27" t="s">
        <v>96</v>
      </c>
      <c r="F90" s="27" t="s">
        <v>93</v>
      </c>
      <c r="G90" s="27" t="s">
        <v>30</v>
      </c>
      <c r="H90" s="27" t="s">
        <v>111</v>
      </c>
      <c r="I90" s="28"/>
      <c r="J90" s="28"/>
      <c r="K90" s="28"/>
      <c r="L90" s="28"/>
      <c r="M90" s="28"/>
      <c r="N90" s="28"/>
      <c r="O90" s="28"/>
      <c r="P90" s="28"/>
      <c r="Q90" s="28">
        <v>7000</v>
      </c>
      <c r="R90" s="28">
        <v>19534</v>
      </c>
      <c r="S90" s="28">
        <v>20600</v>
      </c>
      <c r="T90" s="28">
        <v>17989</v>
      </c>
      <c r="U90" s="28">
        <f t="shared" si="1"/>
        <v>65123</v>
      </c>
      <c r="V90" s="26" t="s">
        <v>59</v>
      </c>
    </row>
    <row r="91" spans="1:22" hidden="1" x14ac:dyDescent="0.25">
      <c r="A91" s="1" t="s">
        <v>112</v>
      </c>
      <c r="B91" s="1" t="s">
        <v>112</v>
      </c>
      <c r="C91" s="27" t="s">
        <v>37</v>
      </c>
      <c r="D91" s="27" t="s">
        <v>43</v>
      </c>
      <c r="E91" s="27" t="s">
        <v>96</v>
      </c>
      <c r="F91" s="27" t="s">
        <v>93</v>
      </c>
      <c r="G91" s="27" t="s">
        <v>30</v>
      </c>
      <c r="H91" s="27" t="s">
        <v>32</v>
      </c>
      <c r="I91" s="28">
        <v>0</v>
      </c>
      <c r="J91" s="28">
        <v>0</v>
      </c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>
        <f t="shared" si="1"/>
        <v>0</v>
      </c>
      <c r="V91" s="26" t="s">
        <v>59</v>
      </c>
    </row>
    <row r="92" spans="1:22" hidden="1" x14ac:dyDescent="0.25">
      <c r="A92" s="1" t="s">
        <v>112</v>
      </c>
      <c r="B92" s="1" t="s">
        <v>112</v>
      </c>
      <c r="C92" s="27" t="s">
        <v>37</v>
      </c>
      <c r="D92" s="27" t="s">
        <v>43</v>
      </c>
      <c r="E92" s="27" t="s">
        <v>96</v>
      </c>
      <c r="F92" s="27" t="s">
        <v>91</v>
      </c>
      <c r="G92" s="27" t="s">
        <v>30</v>
      </c>
      <c r="H92" s="27" t="s">
        <v>111</v>
      </c>
      <c r="I92" s="28"/>
      <c r="J92" s="28"/>
      <c r="K92" s="28"/>
      <c r="L92" s="28"/>
      <c r="M92" s="28"/>
      <c r="N92" s="28"/>
      <c r="O92" s="28"/>
      <c r="P92" s="28"/>
      <c r="Q92" s="28">
        <v>0</v>
      </c>
      <c r="R92" s="28">
        <v>0</v>
      </c>
      <c r="S92" s="28">
        <v>0</v>
      </c>
      <c r="T92" s="28">
        <v>0</v>
      </c>
      <c r="U92" s="28">
        <f t="shared" si="1"/>
        <v>0</v>
      </c>
      <c r="V92" s="26" t="s">
        <v>59</v>
      </c>
    </row>
    <row r="93" spans="1:22" hidden="1" x14ac:dyDescent="0.25">
      <c r="A93" s="1" t="s">
        <v>112</v>
      </c>
      <c r="B93" s="1" t="s">
        <v>112</v>
      </c>
      <c r="C93" s="27" t="s">
        <v>37</v>
      </c>
      <c r="D93" s="27" t="s">
        <v>43</v>
      </c>
      <c r="E93" s="27" t="s">
        <v>96</v>
      </c>
      <c r="F93" s="27" t="s">
        <v>86</v>
      </c>
      <c r="G93" s="27" t="s">
        <v>30</v>
      </c>
      <c r="H93" s="27" t="s">
        <v>111</v>
      </c>
      <c r="I93" s="28"/>
      <c r="J93" s="28"/>
      <c r="K93" s="28"/>
      <c r="L93" s="28"/>
      <c r="M93" s="28"/>
      <c r="N93" s="28"/>
      <c r="O93" s="28"/>
      <c r="P93" s="28"/>
      <c r="Q93" s="28">
        <v>13878</v>
      </c>
      <c r="R93" s="28">
        <v>14278</v>
      </c>
      <c r="S93" s="28">
        <v>26910</v>
      </c>
      <c r="T93" s="28">
        <v>17974</v>
      </c>
      <c r="U93" s="28">
        <f t="shared" si="1"/>
        <v>73040</v>
      </c>
      <c r="V93" s="26" t="s">
        <v>59</v>
      </c>
    </row>
    <row r="94" spans="1:22" hidden="1" x14ac:dyDescent="0.25">
      <c r="A94" s="1" t="s">
        <v>112</v>
      </c>
      <c r="B94" s="1" t="s">
        <v>112</v>
      </c>
      <c r="C94" s="27" t="s">
        <v>37</v>
      </c>
      <c r="D94" s="27" t="s">
        <v>43</v>
      </c>
      <c r="E94" s="27" t="s">
        <v>96</v>
      </c>
      <c r="F94" s="27" t="s">
        <v>86</v>
      </c>
      <c r="G94" s="27" t="s">
        <v>30</v>
      </c>
      <c r="H94" s="27" t="s">
        <v>32</v>
      </c>
      <c r="I94" s="28">
        <v>5073</v>
      </c>
      <c r="J94" s="28">
        <v>5279</v>
      </c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>
        <f t="shared" si="1"/>
        <v>10352</v>
      </c>
      <c r="V94" s="26" t="s">
        <v>59</v>
      </c>
    </row>
    <row r="95" spans="1:22" hidden="1" x14ac:dyDescent="0.25">
      <c r="A95" s="1" t="s">
        <v>112</v>
      </c>
      <c r="B95" s="1" t="s">
        <v>112</v>
      </c>
      <c r="C95" s="27" t="s">
        <v>37</v>
      </c>
      <c r="D95" s="27" t="s">
        <v>43</v>
      </c>
      <c r="E95" s="27" t="s">
        <v>96</v>
      </c>
      <c r="F95" s="27" t="s">
        <v>86</v>
      </c>
      <c r="G95" s="27" t="s">
        <v>36</v>
      </c>
      <c r="H95" s="27" t="s">
        <v>111</v>
      </c>
      <c r="I95" s="28"/>
      <c r="J95" s="28"/>
      <c r="K95" s="28"/>
      <c r="L95" s="28"/>
      <c r="M95" s="28"/>
      <c r="N95" s="28"/>
      <c r="O95" s="28"/>
      <c r="P95" s="28"/>
      <c r="Q95" s="28">
        <v>0</v>
      </c>
      <c r="R95" s="28">
        <v>0</v>
      </c>
      <c r="S95" s="28">
        <v>0</v>
      </c>
      <c r="T95" s="28">
        <v>0</v>
      </c>
      <c r="U95" s="28">
        <f t="shared" si="1"/>
        <v>0</v>
      </c>
      <c r="V95" s="26" t="s">
        <v>59</v>
      </c>
    </row>
    <row r="96" spans="1:22" hidden="1" x14ac:dyDescent="0.25">
      <c r="A96" s="27" t="s">
        <v>101</v>
      </c>
      <c r="B96" s="27" t="s">
        <v>43</v>
      </c>
      <c r="C96" s="27" t="s">
        <v>29</v>
      </c>
      <c r="D96" s="27" t="s">
        <v>43</v>
      </c>
      <c r="E96" s="27" t="s">
        <v>96</v>
      </c>
      <c r="F96" s="27" t="s">
        <v>100</v>
      </c>
      <c r="G96" s="27" t="s">
        <v>36</v>
      </c>
      <c r="H96" s="27" t="s">
        <v>111</v>
      </c>
      <c r="I96" s="28"/>
      <c r="J96" s="28"/>
      <c r="K96" s="28"/>
      <c r="L96" s="28"/>
      <c r="M96" s="28"/>
      <c r="N96" s="28"/>
      <c r="O96" s="28"/>
      <c r="P96" s="28"/>
      <c r="Q96" s="28">
        <v>0</v>
      </c>
      <c r="R96" s="28">
        <v>0</v>
      </c>
      <c r="S96" s="28">
        <v>0</v>
      </c>
      <c r="T96" s="28">
        <v>0</v>
      </c>
      <c r="U96" s="28">
        <f t="shared" si="1"/>
        <v>0</v>
      </c>
      <c r="V96" s="26" t="s">
        <v>59</v>
      </c>
    </row>
    <row r="97" spans="1:22" hidden="1" x14ac:dyDescent="0.25">
      <c r="A97" s="27" t="s">
        <v>102</v>
      </c>
      <c r="B97" s="27" t="s">
        <v>103</v>
      </c>
      <c r="C97" s="27" t="s">
        <v>38</v>
      </c>
      <c r="D97" s="27" t="s">
        <v>43</v>
      </c>
      <c r="E97" s="27" t="s">
        <v>96</v>
      </c>
      <c r="F97" s="27" t="s">
        <v>105</v>
      </c>
      <c r="G97" s="27" t="s">
        <v>30</v>
      </c>
      <c r="H97" s="27" t="s">
        <v>111</v>
      </c>
      <c r="I97" s="28"/>
      <c r="J97" s="28"/>
      <c r="K97" s="28"/>
      <c r="L97" s="28"/>
      <c r="M97" s="28"/>
      <c r="N97" s="28"/>
      <c r="O97" s="28"/>
      <c r="P97" s="28"/>
      <c r="Q97" s="28">
        <v>0</v>
      </c>
      <c r="R97" s="28">
        <v>0</v>
      </c>
      <c r="S97" s="28">
        <v>0</v>
      </c>
      <c r="T97" s="28">
        <v>0</v>
      </c>
      <c r="U97" s="28">
        <f t="shared" si="1"/>
        <v>0</v>
      </c>
      <c r="V97" s="26" t="s">
        <v>60</v>
      </c>
    </row>
    <row r="98" spans="1:22" hidden="1" x14ac:dyDescent="0.25">
      <c r="A98" s="27" t="s">
        <v>102</v>
      </c>
      <c r="B98" s="27" t="s">
        <v>103</v>
      </c>
      <c r="C98" s="27" t="s">
        <v>38</v>
      </c>
      <c r="D98" s="27" t="s">
        <v>43</v>
      </c>
      <c r="E98" s="27" t="s">
        <v>96</v>
      </c>
      <c r="F98" s="27" t="s">
        <v>105</v>
      </c>
      <c r="G98" s="27" t="s">
        <v>30</v>
      </c>
      <c r="H98" s="27" t="s">
        <v>32</v>
      </c>
      <c r="I98" s="28">
        <v>9619</v>
      </c>
      <c r="J98" s="28">
        <v>7183</v>
      </c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>
        <f t="shared" si="1"/>
        <v>16802</v>
      </c>
      <c r="V98" s="26" t="s">
        <v>60</v>
      </c>
    </row>
    <row r="99" spans="1:22" hidden="1" x14ac:dyDescent="0.25">
      <c r="A99" s="27" t="s">
        <v>102</v>
      </c>
      <c r="B99" s="27" t="s">
        <v>103</v>
      </c>
      <c r="C99" s="27" t="s">
        <v>38</v>
      </c>
      <c r="D99" s="27" t="s">
        <v>43</v>
      </c>
      <c r="E99" s="27" t="s">
        <v>96</v>
      </c>
      <c r="F99" s="27" t="s">
        <v>104</v>
      </c>
      <c r="G99" s="27" t="s">
        <v>30</v>
      </c>
      <c r="H99" s="27" t="s">
        <v>32</v>
      </c>
      <c r="I99" s="28">
        <v>651</v>
      </c>
      <c r="J99" s="28">
        <v>652</v>
      </c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>
        <f t="shared" si="1"/>
        <v>1303</v>
      </c>
      <c r="V99" s="26" t="s">
        <v>60</v>
      </c>
    </row>
    <row r="100" spans="1:22" x14ac:dyDescent="0.25">
      <c r="A100" s="27" t="s">
        <v>80</v>
      </c>
      <c r="B100" s="27" t="s">
        <v>79</v>
      </c>
      <c r="C100" s="27" t="s">
        <v>29</v>
      </c>
      <c r="D100" s="27" t="s">
        <v>43</v>
      </c>
      <c r="E100" s="27" t="s">
        <v>96</v>
      </c>
      <c r="F100" s="27" t="s">
        <v>89</v>
      </c>
      <c r="G100" s="27" t="s">
        <v>30</v>
      </c>
      <c r="H100" s="31" t="s">
        <v>117</v>
      </c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9">
        <v>3863.6</v>
      </c>
      <c r="V100" s="26" t="s">
        <v>59</v>
      </c>
    </row>
    <row r="101" spans="1:22" x14ac:dyDescent="0.25">
      <c r="A101" s="27" t="s">
        <v>80</v>
      </c>
      <c r="B101" s="27" t="s">
        <v>79</v>
      </c>
      <c r="C101" s="27" t="s">
        <v>29</v>
      </c>
      <c r="D101" s="27" t="s">
        <v>43</v>
      </c>
      <c r="E101" s="27" t="s">
        <v>96</v>
      </c>
      <c r="F101" s="27" t="s">
        <v>89</v>
      </c>
      <c r="G101" s="27" t="s">
        <v>36</v>
      </c>
      <c r="H101" s="31" t="s">
        <v>117</v>
      </c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9">
        <v>61997.440000000002</v>
      </c>
      <c r="V101" s="26" t="s">
        <v>59</v>
      </c>
    </row>
    <row r="102" spans="1:22" x14ac:dyDescent="0.25">
      <c r="A102" s="27" t="s">
        <v>80</v>
      </c>
      <c r="B102" s="27" t="s">
        <v>79</v>
      </c>
      <c r="C102" s="27" t="s">
        <v>29</v>
      </c>
      <c r="D102" s="27" t="s">
        <v>43</v>
      </c>
      <c r="E102" s="27" t="s">
        <v>96</v>
      </c>
      <c r="F102" s="27" t="s">
        <v>43</v>
      </c>
      <c r="G102" s="27" t="s">
        <v>30</v>
      </c>
      <c r="H102" s="31" t="s">
        <v>117</v>
      </c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9">
        <v>0</v>
      </c>
      <c r="V102" s="26" t="s">
        <v>59</v>
      </c>
    </row>
    <row r="103" spans="1:22" x14ac:dyDescent="0.25">
      <c r="A103" s="27" t="s">
        <v>80</v>
      </c>
      <c r="B103" s="27" t="s">
        <v>79</v>
      </c>
      <c r="C103" s="27" t="s">
        <v>29</v>
      </c>
      <c r="D103" s="27" t="s">
        <v>43</v>
      </c>
      <c r="E103" s="27" t="s">
        <v>96</v>
      </c>
      <c r="F103" s="27" t="s">
        <v>43</v>
      </c>
      <c r="G103" s="27" t="s">
        <v>36</v>
      </c>
      <c r="H103" s="31" t="s">
        <v>117</v>
      </c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9">
        <v>0</v>
      </c>
      <c r="V103" s="26" t="s">
        <v>59</v>
      </c>
    </row>
    <row r="104" spans="1:22" x14ac:dyDescent="0.25">
      <c r="A104" s="27" t="s">
        <v>80</v>
      </c>
      <c r="B104" s="27" t="s">
        <v>79</v>
      </c>
      <c r="C104" s="27" t="s">
        <v>38</v>
      </c>
      <c r="D104" s="27" t="s">
        <v>43</v>
      </c>
      <c r="E104" s="27" t="s">
        <v>96</v>
      </c>
      <c r="F104" s="27" t="s">
        <v>90</v>
      </c>
      <c r="G104" s="27" t="s">
        <v>30</v>
      </c>
      <c r="H104" s="31" t="s">
        <v>117</v>
      </c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9">
        <v>54138.21</v>
      </c>
      <c r="V104" s="26" t="s">
        <v>60</v>
      </c>
    </row>
    <row r="105" spans="1:22" x14ac:dyDescent="0.25">
      <c r="A105" s="27" t="s">
        <v>80</v>
      </c>
      <c r="B105" s="27" t="s">
        <v>79</v>
      </c>
      <c r="C105" s="27" t="s">
        <v>38</v>
      </c>
      <c r="D105" s="27" t="s">
        <v>43</v>
      </c>
      <c r="E105" s="27" t="s">
        <v>96</v>
      </c>
      <c r="F105" s="27" t="s">
        <v>43</v>
      </c>
      <c r="G105" s="27" t="s">
        <v>30</v>
      </c>
      <c r="H105" s="31" t="s">
        <v>117</v>
      </c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9">
        <v>0</v>
      </c>
      <c r="V105" s="26" t="s">
        <v>60</v>
      </c>
    </row>
    <row r="106" spans="1:22" x14ac:dyDescent="0.25">
      <c r="A106" s="27" t="s">
        <v>82</v>
      </c>
      <c r="B106" s="27" t="s">
        <v>81</v>
      </c>
      <c r="C106" s="27" t="s">
        <v>29</v>
      </c>
      <c r="D106" s="27" t="s">
        <v>43</v>
      </c>
      <c r="E106" s="27" t="s">
        <v>96</v>
      </c>
      <c r="F106" s="27" t="s">
        <v>89</v>
      </c>
      <c r="G106" s="27" t="s">
        <v>30</v>
      </c>
      <c r="H106" s="31" t="s">
        <v>117</v>
      </c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9">
        <v>20772.849999999999</v>
      </c>
      <c r="V106" s="26" t="s">
        <v>59</v>
      </c>
    </row>
    <row r="107" spans="1:22" x14ac:dyDescent="0.25">
      <c r="A107" s="27" t="s">
        <v>82</v>
      </c>
      <c r="B107" s="27" t="s">
        <v>81</v>
      </c>
      <c r="C107" s="27" t="s">
        <v>29</v>
      </c>
      <c r="D107" s="27" t="s">
        <v>43</v>
      </c>
      <c r="E107" s="27" t="s">
        <v>96</v>
      </c>
      <c r="F107" s="27" t="s">
        <v>89</v>
      </c>
      <c r="G107" s="27" t="s">
        <v>36</v>
      </c>
      <c r="H107" s="31" t="s">
        <v>117</v>
      </c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9">
        <v>1062764.95</v>
      </c>
      <c r="V107" s="26" t="s">
        <v>59</v>
      </c>
    </row>
    <row r="108" spans="1:22" x14ac:dyDescent="0.25">
      <c r="A108" s="27" t="s">
        <v>82</v>
      </c>
      <c r="B108" s="27" t="s">
        <v>81</v>
      </c>
      <c r="C108" s="27" t="s">
        <v>29</v>
      </c>
      <c r="D108" s="27" t="s">
        <v>43</v>
      </c>
      <c r="E108" s="27" t="s">
        <v>96</v>
      </c>
      <c r="F108" s="27" t="s">
        <v>43</v>
      </c>
      <c r="G108" s="27" t="s">
        <v>30</v>
      </c>
      <c r="H108" s="31" t="s">
        <v>117</v>
      </c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9">
        <v>0.01</v>
      </c>
      <c r="V108" s="26" t="s">
        <v>59</v>
      </c>
    </row>
    <row r="109" spans="1:22" x14ac:dyDescent="0.25">
      <c r="A109" s="27" t="s">
        <v>82</v>
      </c>
      <c r="B109" s="27" t="s">
        <v>81</v>
      </c>
      <c r="C109" s="27" t="s">
        <v>29</v>
      </c>
      <c r="D109" s="27" t="s">
        <v>43</v>
      </c>
      <c r="E109" s="27" t="s">
        <v>96</v>
      </c>
      <c r="F109" s="27" t="s">
        <v>43</v>
      </c>
      <c r="G109" s="27" t="s">
        <v>36</v>
      </c>
      <c r="H109" s="31" t="s">
        <v>117</v>
      </c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9">
        <v>0.18</v>
      </c>
      <c r="V109" s="26" t="s">
        <v>59</v>
      </c>
    </row>
    <row r="110" spans="1:22" x14ac:dyDescent="0.25">
      <c r="A110" s="27" t="s">
        <v>82</v>
      </c>
      <c r="B110" s="27" t="s">
        <v>81</v>
      </c>
      <c r="C110" s="27" t="s">
        <v>38</v>
      </c>
      <c r="D110" s="27" t="s">
        <v>43</v>
      </c>
      <c r="E110" s="27" t="s">
        <v>96</v>
      </c>
      <c r="F110" s="27" t="s">
        <v>87</v>
      </c>
      <c r="G110" s="27" t="s">
        <v>30</v>
      </c>
      <c r="H110" s="31" t="s">
        <v>117</v>
      </c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9">
        <v>36802.57</v>
      </c>
      <c r="V110" s="26" t="s">
        <v>60</v>
      </c>
    </row>
    <row r="111" spans="1:22" x14ac:dyDescent="0.25">
      <c r="A111" s="27" t="s">
        <v>82</v>
      </c>
      <c r="B111" s="27" t="s">
        <v>81</v>
      </c>
      <c r="C111" s="27" t="s">
        <v>38</v>
      </c>
      <c r="D111" s="27" t="s">
        <v>43</v>
      </c>
      <c r="E111" s="27" t="s">
        <v>96</v>
      </c>
      <c r="F111" s="27" t="s">
        <v>89</v>
      </c>
      <c r="G111" s="27" t="s">
        <v>30</v>
      </c>
      <c r="H111" s="31" t="s">
        <v>117</v>
      </c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9">
        <v>47261.19</v>
      </c>
      <c r="V111" s="26" t="s">
        <v>60</v>
      </c>
    </row>
    <row r="112" spans="1:22" x14ac:dyDescent="0.25">
      <c r="A112" s="27" t="s">
        <v>82</v>
      </c>
      <c r="B112" s="27" t="s">
        <v>81</v>
      </c>
      <c r="C112" s="27" t="s">
        <v>38</v>
      </c>
      <c r="D112" s="27" t="s">
        <v>43</v>
      </c>
      <c r="E112" s="27" t="s">
        <v>96</v>
      </c>
      <c r="F112" s="27" t="s">
        <v>89</v>
      </c>
      <c r="G112" s="27" t="s">
        <v>36</v>
      </c>
      <c r="H112" s="31" t="s">
        <v>117</v>
      </c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9">
        <v>14939.07</v>
      </c>
      <c r="V112" s="26" t="s">
        <v>60</v>
      </c>
    </row>
    <row r="113" spans="1:22" x14ac:dyDescent="0.25">
      <c r="A113" s="27" t="s">
        <v>82</v>
      </c>
      <c r="B113" s="27" t="s">
        <v>81</v>
      </c>
      <c r="C113" s="27" t="s">
        <v>38</v>
      </c>
      <c r="D113" s="27" t="s">
        <v>43</v>
      </c>
      <c r="E113" s="27" t="s">
        <v>96</v>
      </c>
      <c r="F113" s="27" t="s">
        <v>90</v>
      </c>
      <c r="G113" s="27" t="s">
        <v>30</v>
      </c>
      <c r="H113" s="31" t="s">
        <v>117</v>
      </c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9">
        <v>629594.12</v>
      </c>
      <c r="V113" s="26" t="s">
        <v>60</v>
      </c>
    </row>
    <row r="114" spans="1:22" x14ac:dyDescent="0.25">
      <c r="A114" s="27" t="s">
        <v>82</v>
      </c>
      <c r="B114" s="27" t="s">
        <v>81</v>
      </c>
      <c r="C114" s="27" t="s">
        <v>38</v>
      </c>
      <c r="D114" s="27" t="s">
        <v>43</v>
      </c>
      <c r="E114" s="27" t="s">
        <v>96</v>
      </c>
      <c r="F114" s="27" t="s">
        <v>90</v>
      </c>
      <c r="G114" s="27" t="s">
        <v>36</v>
      </c>
      <c r="H114" s="31" t="s">
        <v>117</v>
      </c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9">
        <v>308737.82</v>
      </c>
      <c r="V114" s="26" t="s">
        <v>60</v>
      </c>
    </row>
    <row r="115" spans="1:22" x14ac:dyDescent="0.25">
      <c r="A115" s="27" t="s">
        <v>82</v>
      </c>
      <c r="B115" s="27" t="s">
        <v>81</v>
      </c>
      <c r="C115" s="27" t="s">
        <v>38</v>
      </c>
      <c r="D115" s="27" t="s">
        <v>43</v>
      </c>
      <c r="E115" s="27" t="s">
        <v>96</v>
      </c>
      <c r="F115" s="27" t="s">
        <v>91</v>
      </c>
      <c r="G115" s="27" t="s">
        <v>30</v>
      </c>
      <c r="H115" s="31" t="s">
        <v>117</v>
      </c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9">
        <v>269.45</v>
      </c>
      <c r="V115" s="26" t="s">
        <v>60</v>
      </c>
    </row>
    <row r="116" spans="1:22" x14ac:dyDescent="0.25">
      <c r="A116" s="27" t="s">
        <v>82</v>
      </c>
      <c r="B116" s="27" t="s">
        <v>81</v>
      </c>
      <c r="C116" s="27" t="s">
        <v>38</v>
      </c>
      <c r="D116" s="27" t="s">
        <v>43</v>
      </c>
      <c r="E116" s="27" t="s">
        <v>96</v>
      </c>
      <c r="F116" s="27" t="s">
        <v>91</v>
      </c>
      <c r="G116" s="27" t="s">
        <v>36</v>
      </c>
      <c r="H116" s="31" t="s">
        <v>117</v>
      </c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9">
        <v>321.77999999999997</v>
      </c>
      <c r="V116" s="26" t="s">
        <v>60</v>
      </c>
    </row>
    <row r="117" spans="1:22" x14ac:dyDescent="0.25">
      <c r="A117" s="27" t="s">
        <v>82</v>
      </c>
      <c r="B117" s="27" t="s">
        <v>81</v>
      </c>
      <c r="C117" s="27" t="s">
        <v>38</v>
      </c>
      <c r="D117" s="27" t="s">
        <v>43</v>
      </c>
      <c r="E117" s="27" t="s">
        <v>96</v>
      </c>
      <c r="F117" s="27" t="s">
        <v>86</v>
      </c>
      <c r="G117" s="27" t="s">
        <v>30</v>
      </c>
      <c r="H117" s="31" t="s">
        <v>117</v>
      </c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9">
        <v>111665.39</v>
      </c>
      <c r="V117" s="26" t="s">
        <v>60</v>
      </c>
    </row>
    <row r="118" spans="1:22" x14ac:dyDescent="0.25">
      <c r="A118" s="27" t="s">
        <v>82</v>
      </c>
      <c r="B118" s="27" t="s">
        <v>81</v>
      </c>
      <c r="C118" s="27" t="s">
        <v>38</v>
      </c>
      <c r="D118" s="27" t="s">
        <v>43</v>
      </c>
      <c r="E118" s="27" t="s">
        <v>96</v>
      </c>
      <c r="F118" s="27" t="s">
        <v>86</v>
      </c>
      <c r="G118" s="27" t="s">
        <v>36</v>
      </c>
      <c r="H118" s="31" t="s">
        <v>117</v>
      </c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9">
        <v>49.95</v>
      </c>
      <c r="V118" s="26" t="s">
        <v>60</v>
      </c>
    </row>
    <row r="119" spans="1:22" x14ac:dyDescent="0.25">
      <c r="A119" s="27" t="s">
        <v>82</v>
      </c>
      <c r="B119" s="27" t="s">
        <v>81</v>
      </c>
      <c r="C119" s="27" t="s">
        <v>38</v>
      </c>
      <c r="D119" s="27" t="s">
        <v>43</v>
      </c>
      <c r="E119" s="27" t="s">
        <v>96</v>
      </c>
      <c r="F119" s="27" t="s">
        <v>43</v>
      </c>
      <c r="G119" s="27" t="s">
        <v>30</v>
      </c>
      <c r="H119" s="31" t="s">
        <v>117</v>
      </c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9">
        <v>0.01</v>
      </c>
      <c r="V119" s="26" t="s">
        <v>60</v>
      </c>
    </row>
    <row r="120" spans="1:22" x14ac:dyDescent="0.25">
      <c r="A120" s="27" t="s">
        <v>82</v>
      </c>
      <c r="B120" s="27" t="s">
        <v>81</v>
      </c>
      <c r="C120" s="27" t="s">
        <v>38</v>
      </c>
      <c r="D120" s="27" t="s">
        <v>43</v>
      </c>
      <c r="E120" s="27" t="s">
        <v>96</v>
      </c>
      <c r="F120" s="27" t="s">
        <v>43</v>
      </c>
      <c r="G120" s="27" t="s">
        <v>36</v>
      </c>
      <c r="H120" s="31" t="s">
        <v>117</v>
      </c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9">
        <v>0.14000000000000001</v>
      </c>
      <c r="V120" s="26" t="s">
        <v>60</v>
      </c>
    </row>
    <row r="121" spans="1:22" x14ac:dyDescent="0.25">
      <c r="A121" s="27" t="s">
        <v>84</v>
      </c>
      <c r="B121" s="27" t="s">
        <v>83</v>
      </c>
      <c r="C121" s="27" t="s">
        <v>29</v>
      </c>
      <c r="D121" s="27" t="s">
        <v>43</v>
      </c>
      <c r="E121" s="27" t="s">
        <v>96</v>
      </c>
      <c r="F121" s="27" t="s">
        <v>89</v>
      </c>
      <c r="G121" s="27" t="s">
        <v>30</v>
      </c>
      <c r="H121" s="31" t="s">
        <v>117</v>
      </c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9">
        <v>9523.59</v>
      </c>
      <c r="V121" s="26" t="s">
        <v>59</v>
      </c>
    </row>
    <row r="122" spans="1:22" x14ac:dyDescent="0.25">
      <c r="A122" s="27" t="s">
        <v>84</v>
      </c>
      <c r="B122" s="27" t="s">
        <v>83</v>
      </c>
      <c r="C122" s="27" t="s">
        <v>29</v>
      </c>
      <c r="D122" s="27" t="s">
        <v>43</v>
      </c>
      <c r="E122" s="27" t="s">
        <v>96</v>
      </c>
      <c r="F122" s="27" t="s">
        <v>89</v>
      </c>
      <c r="G122" s="27" t="s">
        <v>36</v>
      </c>
      <c r="H122" s="31" t="s">
        <v>117</v>
      </c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9">
        <v>2713459.94</v>
      </c>
      <c r="V122" s="26" t="s">
        <v>59</v>
      </c>
    </row>
    <row r="123" spans="1:22" x14ac:dyDescent="0.25">
      <c r="A123" s="27" t="s">
        <v>84</v>
      </c>
      <c r="B123" s="27" t="s">
        <v>83</v>
      </c>
      <c r="C123" s="27" t="s">
        <v>29</v>
      </c>
      <c r="D123" s="27" t="s">
        <v>43</v>
      </c>
      <c r="E123" s="27" t="s">
        <v>96</v>
      </c>
      <c r="F123" s="27" t="s">
        <v>43</v>
      </c>
      <c r="G123" s="27" t="s">
        <v>30</v>
      </c>
      <c r="H123" s="31" t="s">
        <v>117</v>
      </c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9">
        <v>0.02</v>
      </c>
      <c r="V123" s="26" t="s">
        <v>59</v>
      </c>
    </row>
    <row r="124" spans="1:22" x14ac:dyDescent="0.25">
      <c r="A124" s="27" t="s">
        <v>84</v>
      </c>
      <c r="B124" s="27" t="s">
        <v>83</v>
      </c>
      <c r="C124" s="27" t="s">
        <v>29</v>
      </c>
      <c r="D124" s="27" t="s">
        <v>43</v>
      </c>
      <c r="E124" s="27" t="s">
        <v>96</v>
      </c>
      <c r="F124" s="27" t="s">
        <v>43</v>
      </c>
      <c r="G124" s="27" t="s">
        <v>36</v>
      </c>
      <c r="H124" s="31" t="s">
        <v>117</v>
      </c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9">
        <v>1.44</v>
      </c>
      <c r="V124" s="26" t="s">
        <v>59</v>
      </c>
    </row>
    <row r="125" spans="1:22" x14ac:dyDescent="0.25">
      <c r="A125" s="27" t="s">
        <v>84</v>
      </c>
      <c r="B125" s="27" t="s">
        <v>83</v>
      </c>
      <c r="C125" s="27" t="s">
        <v>38</v>
      </c>
      <c r="D125" s="27" t="s">
        <v>43</v>
      </c>
      <c r="E125" s="27" t="s">
        <v>96</v>
      </c>
      <c r="F125" s="27" t="s">
        <v>89</v>
      </c>
      <c r="G125" s="27" t="s">
        <v>30</v>
      </c>
      <c r="H125" s="31" t="s">
        <v>117</v>
      </c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9">
        <v>214804.33</v>
      </c>
      <c r="V125" s="26" t="s">
        <v>60</v>
      </c>
    </row>
    <row r="126" spans="1:22" x14ac:dyDescent="0.25">
      <c r="A126" s="27" t="s">
        <v>84</v>
      </c>
      <c r="B126" s="27" t="s">
        <v>83</v>
      </c>
      <c r="C126" s="27" t="s">
        <v>38</v>
      </c>
      <c r="D126" s="27" t="s">
        <v>43</v>
      </c>
      <c r="E126" s="27" t="s">
        <v>96</v>
      </c>
      <c r="F126" s="27" t="s">
        <v>89</v>
      </c>
      <c r="G126" s="27" t="s">
        <v>36</v>
      </c>
      <c r="H126" s="31" t="s">
        <v>117</v>
      </c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9">
        <v>56553.89</v>
      </c>
      <c r="V126" s="26" t="s">
        <v>60</v>
      </c>
    </row>
    <row r="127" spans="1:22" x14ac:dyDescent="0.25">
      <c r="A127" s="27" t="s">
        <v>84</v>
      </c>
      <c r="B127" s="27" t="s">
        <v>83</v>
      </c>
      <c r="C127" s="27" t="s">
        <v>38</v>
      </c>
      <c r="D127" s="27" t="s">
        <v>43</v>
      </c>
      <c r="E127" s="27" t="s">
        <v>96</v>
      </c>
      <c r="F127" s="27" t="s">
        <v>90</v>
      </c>
      <c r="G127" s="27" t="s">
        <v>30</v>
      </c>
      <c r="H127" s="31" t="s">
        <v>117</v>
      </c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9">
        <v>2359410.36</v>
      </c>
      <c r="V127" s="26" t="s">
        <v>60</v>
      </c>
    </row>
    <row r="128" spans="1:22" x14ac:dyDescent="0.25">
      <c r="A128" s="27" t="s">
        <v>84</v>
      </c>
      <c r="B128" s="27" t="s">
        <v>83</v>
      </c>
      <c r="C128" s="27" t="s">
        <v>38</v>
      </c>
      <c r="D128" s="27" t="s">
        <v>43</v>
      </c>
      <c r="E128" s="27" t="s">
        <v>96</v>
      </c>
      <c r="F128" s="27" t="s">
        <v>90</v>
      </c>
      <c r="G128" s="27" t="s">
        <v>36</v>
      </c>
      <c r="H128" s="31" t="s">
        <v>117</v>
      </c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9">
        <v>202088.24</v>
      </c>
      <c r="V128" s="26" t="s">
        <v>60</v>
      </c>
    </row>
    <row r="129" spans="1:22" x14ac:dyDescent="0.25">
      <c r="A129" s="27" t="s">
        <v>84</v>
      </c>
      <c r="B129" s="27" t="s">
        <v>83</v>
      </c>
      <c r="C129" s="27" t="s">
        <v>38</v>
      </c>
      <c r="D129" s="27" t="s">
        <v>43</v>
      </c>
      <c r="E129" s="27" t="s">
        <v>96</v>
      </c>
      <c r="F129" s="27" t="s">
        <v>88</v>
      </c>
      <c r="G129" s="27" t="s">
        <v>30</v>
      </c>
      <c r="H129" s="31" t="s">
        <v>117</v>
      </c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9">
        <v>7197.58</v>
      </c>
      <c r="V129" s="26" t="s">
        <v>60</v>
      </c>
    </row>
    <row r="130" spans="1:22" x14ac:dyDescent="0.25">
      <c r="A130" s="27" t="s">
        <v>84</v>
      </c>
      <c r="B130" s="27" t="s">
        <v>83</v>
      </c>
      <c r="C130" s="27" t="s">
        <v>38</v>
      </c>
      <c r="D130" s="27" t="s">
        <v>43</v>
      </c>
      <c r="E130" s="27" t="s">
        <v>96</v>
      </c>
      <c r="F130" s="27" t="s">
        <v>88</v>
      </c>
      <c r="G130" s="27" t="s">
        <v>36</v>
      </c>
      <c r="H130" s="31" t="s">
        <v>117</v>
      </c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9">
        <v>5054.5200000000004</v>
      </c>
      <c r="V130" s="26" t="s">
        <v>60</v>
      </c>
    </row>
    <row r="131" spans="1:22" x14ac:dyDescent="0.25">
      <c r="A131" s="27" t="s">
        <v>84</v>
      </c>
      <c r="B131" s="27" t="s">
        <v>83</v>
      </c>
      <c r="C131" s="27" t="s">
        <v>38</v>
      </c>
      <c r="D131" s="27" t="s">
        <v>43</v>
      </c>
      <c r="E131" s="27" t="s">
        <v>96</v>
      </c>
      <c r="F131" s="27" t="s">
        <v>91</v>
      </c>
      <c r="G131" s="27" t="s">
        <v>30</v>
      </c>
      <c r="H131" s="31" t="s">
        <v>117</v>
      </c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9">
        <v>218684.79999999999</v>
      </c>
      <c r="V131" s="26" t="s">
        <v>60</v>
      </c>
    </row>
    <row r="132" spans="1:22" x14ac:dyDescent="0.25">
      <c r="A132" s="27" t="s">
        <v>84</v>
      </c>
      <c r="B132" s="27" t="s">
        <v>83</v>
      </c>
      <c r="C132" s="27" t="s">
        <v>38</v>
      </c>
      <c r="D132" s="27" t="s">
        <v>43</v>
      </c>
      <c r="E132" s="27" t="s">
        <v>96</v>
      </c>
      <c r="F132" s="27" t="s">
        <v>91</v>
      </c>
      <c r="G132" s="27" t="s">
        <v>36</v>
      </c>
      <c r="H132" s="31" t="s">
        <v>117</v>
      </c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9">
        <v>16180.19</v>
      </c>
      <c r="V132" s="26" t="s">
        <v>60</v>
      </c>
    </row>
    <row r="133" spans="1:22" x14ac:dyDescent="0.25">
      <c r="A133" s="27" t="s">
        <v>84</v>
      </c>
      <c r="B133" s="27" t="s">
        <v>83</v>
      </c>
      <c r="C133" s="27" t="s">
        <v>38</v>
      </c>
      <c r="D133" s="27" t="s">
        <v>43</v>
      </c>
      <c r="E133" s="27" t="s">
        <v>96</v>
      </c>
      <c r="F133" s="27" t="s">
        <v>43</v>
      </c>
      <c r="G133" s="27" t="s">
        <v>30</v>
      </c>
      <c r="H133" s="31" t="s">
        <v>117</v>
      </c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9">
        <v>0.82</v>
      </c>
      <c r="V133" s="26" t="s">
        <v>60</v>
      </c>
    </row>
    <row r="134" spans="1:22" x14ac:dyDescent="0.25">
      <c r="A134" s="27" t="s">
        <v>84</v>
      </c>
      <c r="B134" s="27" t="s">
        <v>83</v>
      </c>
      <c r="C134" s="27" t="s">
        <v>38</v>
      </c>
      <c r="D134" s="27" t="s">
        <v>43</v>
      </c>
      <c r="E134" s="27" t="s">
        <v>96</v>
      </c>
      <c r="F134" s="27" t="s">
        <v>43</v>
      </c>
      <c r="G134" s="27" t="s">
        <v>36</v>
      </c>
      <c r="H134" s="31" t="s">
        <v>117</v>
      </c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9">
        <v>0.52</v>
      </c>
      <c r="V134" s="26" t="s">
        <v>60</v>
      </c>
    </row>
    <row r="135" spans="1:22" x14ac:dyDescent="0.25">
      <c r="A135" s="27" t="s">
        <v>85</v>
      </c>
      <c r="B135" s="27" t="s">
        <v>28</v>
      </c>
      <c r="C135" s="27" t="s">
        <v>29</v>
      </c>
      <c r="D135" s="27" t="s">
        <v>43</v>
      </c>
      <c r="E135" s="27" t="s">
        <v>96</v>
      </c>
      <c r="F135" s="27" t="s">
        <v>94</v>
      </c>
      <c r="G135" s="27" t="s">
        <v>30</v>
      </c>
      <c r="H135" s="31" t="s">
        <v>117</v>
      </c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9">
        <v>298915.45</v>
      </c>
      <c r="V135" s="26" t="s">
        <v>59</v>
      </c>
    </row>
    <row r="136" spans="1:22" x14ac:dyDescent="0.25">
      <c r="A136" s="27" t="s">
        <v>85</v>
      </c>
      <c r="B136" s="27" t="s">
        <v>28</v>
      </c>
      <c r="C136" s="27" t="s">
        <v>29</v>
      </c>
      <c r="D136" s="27" t="s">
        <v>43</v>
      </c>
      <c r="E136" s="27" t="s">
        <v>96</v>
      </c>
      <c r="F136" s="27" t="s">
        <v>94</v>
      </c>
      <c r="G136" s="27" t="s">
        <v>36</v>
      </c>
      <c r="H136" s="31" t="s">
        <v>117</v>
      </c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9">
        <v>204045.13</v>
      </c>
      <c r="V136" s="26" t="s">
        <v>59</v>
      </c>
    </row>
    <row r="137" spans="1:22" x14ac:dyDescent="0.25">
      <c r="A137" s="27" t="s">
        <v>85</v>
      </c>
      <c r="B137" s="27" t="s">
        <v>28</v>
      </c>
      <c r="C137" s="27" t="s">
        <v>29</v>
      </c>
      <c r="D137" s="27" t="s">
        <v>43</v>
      </c>
      <c r="E137" s="27" t="s">
        <v>96</v>
      </c>
      <c r="F137" s="27" t="s">
        <v>43</v>
      </c>
      <c r="G137" s="27" t="s">
        <v>30</v>
      </c>
      <c r="H137" s="31" t="s">
        <v>117</v>
      </c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9">
        <v>111566.58</v>
      </c>
      <c r="V137" s="26" t="s">
        <v>59</v>
      </c>
    </row>
    <row r="138" spans="1:22" x14ac:dyDescent="0.25">
      <c r="A138" s="27" t="s">
        <v>85</v>
      </c>
      <c r="B138" s="27" t="s">
        <v>28</v>
      </c>
      <c r="C138" s="27" t="s">
        <v>29</v>
      </c>
      <c r="D138" s="27" t="s">
        <v>43</v>
      </c>
      <c r="E138" s="27" t="s">
        <v>96</v>
      </c>
      <c r="F138" s="27" t="s">
        <v>43</v>
      </c>
      <c r="G138" s="27" t="s">
        <v>36</v>
      </c>
      <c r="H138" s="31" t="s">
        <v>117</v>
      </c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9">
        <v>104764.56</v>
      </c>
      <c r="V138" s="26" t="s">
        <v>59</v>
      </c>
    </row>
    <row r="139" spans="1:22" x14ac:dyDescent="0.25">
      <c r="A139" s="27" t="s">
        <v>85</v>
      </c>
      <c r="B139" s="27" t="s">
        <v>28</v>
      </c>
      <c r="C139" s="27" t="s">
        <v>37</v>
      </c>
      <c r="D139" s="27" t="s">
        <v>43</v>
      </c>
      <c r="E139" s="27" t="s">
        <v>96</v>
      </c>
      <c r="F139" s="27" t="s">
        <v>94</v>
      </c>
      <c r="G139" s="27" t="s">
        <v>30</v>
      </c>
      <c r="H139" s="31" t="s">
        <v>117</v>
      </c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9">
        <v>17933.009999999998</v>
      </c>
      <c r="V139" s="26" t="s">
        <v>59</v>
      </c>
    </row>
    <row r="140" spans="1:22" x14ac:dyDescent="0.25">
      <c r="A140" s="27" t="s">
        <v>85</v>
      </c>
      <c r="B140" s="27" t="s">
        <v>28</v>
      </c>
      <c r="C140" s="27" t="s">
        <v>37</v>
      </c>
      <c r="D140" s="27" t="s">
        <v>43</v>
      </c>
      <c r="E140" s="27" t="s">
        <v>96</v>
      </c>
      <c r="F140" s="27" t="s">
        <v>94</v>
      </c>
      <c r="G140" s="27" t="s">
        <v>36</v>
      </c>
      <c r="H140" s="31" t="s">
        <v>117</v>
      </c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9">
        <v>30051.360000000001</v>
      </c>
      <c r="V140" s="26" t="s">
        <v>59</v>
      </c>
    </row>
    <row r="141" spans="1:22" x14ac:dyDescent="0.25">
      <c r="A141" s="27" t="s">
        <v>85</v>
      </c>
      <c r="B141" s="27" t="s">
        <v>28</v>
      </c>
      <c r="C141" s="27" t="s">
        <v>37</v>
      </c>
      <c r="D141" s="27" t="s">
        <v>43</v>
      </c>
      <c r="E141" s="27" t="s">
        <v>96</v>
      </c>
      <c r="F141" s="27" t="s">
        <v>43</v>
      </c>
      <c r="G141" s="27" t="s">
        <v>30</v>
      </c>
      <c r="H141" s="31" t="s">
        <v>117</v>
      </c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9">
        <v>4664.8500000000004</v>
      </c>
      <c r="V141" s="26" t="s">
        <v>59</v>
      </c>
    </row>
    <row r="142" spans="1:22" x14ac:dyDescent="0.25">
      <c r="A142" s="27" t="s">
        <v>85</v>
      </c>
      <c r="B142" s="27" t="s">
        <v>28</v>
      </c>
      <c r="C142" s="27" t="s">
        <v>37</v>
      </c>
      <c r="D142" s="27" t="s">
        <v>43</v>
      </c>
      <c r="E142" s="27" t="s">
        <v>96</v>
      </c>
      <c r="F142" s="27" t="s">
        <v>43</v>
      </c>
      <c r="G142" s="27" t="s">
        <v>36</v>
      </c>
      <c r="H142" s="31" t="s">
        <v>117</v>
      </c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9">
        <v>12653.02</v>
      </c>
      <c r="V142" s="26" t="s">
        <v>59</v>
      </c>
    </row>
    <row r="143" spans="1:22" x14ac:dyDescent="0.25">
      <c r="A143" s="27" t="s">
        <v>85</v>
      </c>
      <c r="B143" s="27" t="s">
        <v>28</v>
      </c>
      <c r="C143" s="27" t="s">
        <v>38</v>
      </c>
      <c r="D143" s="27" t="s">
        <v>43</v>
      </c>
      <c r="E143" s="27" t="s">
        <v>96</v>
      </c>
      <c r="F143" s="27" t="s">
        <v>94</v>
      </c>
      <c r="G143" s="27" t="s">
        <v>30</v>
      </c>
      <c r="H143" s="31" t="s">
        <v>117</v>
      </c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9">
        <v>359806.98</v>
      </c>
      <c r="V143" s="26" t="s">
        <v>60</v>
      </c>
    </row>
    <row r="144" spans="1:22" x14ac:dyDescent="0.25">
      <c r="A144" s="27" t="s">
        <v>85</v>
      </c>
      <c r="B144" s="27" t="s">
        <v>28</v>
      </c>
      <c r="C144" s="27" t="s">
        <v>38</v>
      </c>
      <c r="D144" s="27" t="s">
        <v>43</v>
      </c>
      <c r="E144" s="27" t="s">
        <v>96</v>
      </c>
      <c r="F144" s="27" t="s">
        <v>94</v>
      </c>
      <c r="G144" s="27" t="s">
        <v>36</v>
      </c>
      <c r="H144" s="31" t="s">
        <v>117</v>
      </c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9">
        <v>27092.02</v>
      </c>
      <c r="V144" s="26" t="s">
        <v>60</v>
      </c>
    </row>
    <row r="145" spans="1:22" x14ac:dyDescent="0.25">
      <c r="A145" s="27" t="s">
        <v>85</v>
      </c>
      <c r="B145" s="27" t="s">
        <v>28</v>
      </c>
      <c r="C145" s="27" t="s">
        <v>38</v>
      </c>
      <c r="D145" s="27" t="s">
        <v>43</v>
      </c>
      <c r="E145" s="27" t="s">
        <v>96</v>
      </c>
      <c r="F145" s="27" t="s">
        <v>43</v>
      </c>
      <c r="G145" s="27" t="s">
        <v>30</v>
      </c>
      <c r="H145" s="31" t="s">
        <v>117</v>
      </c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9">
        <v>158455.21</v>
      </c>
      <c r="V145" s="26" t="s">
        <v>60</v>
      </c>
    </row>
    <row r="146" spans="1:22" x14ac:dyDescent="0.25">
      <c r="A146" s="27" t="s">
        <v>85</v>
      </c>
      <c r="B146" s="27" t="s">
        <v>28</v>
      </c>
      <c r="C146" s="27" t="s">
        <v>38</v>
      </c>
      <c r="D146" s="27" t="s">
        <v>43</v>
      </c>
      <c r="E146" s="27" t="s">
        <v>96</v>
      </c>
      <c r="F146" s="27" t="s">
        <v>43</v>
      </c>
      <c r="G146" s="27" t="s">
        <v>36</v>
      </c>
      <c r="H146" s="31" t="s">
        <v>117</v>
      </c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9">
        <v>10303.51</v>
      </c>
      <c r="V146" s="26" t="s">
        <v>60</v>
      </c>
    </row>
    <row r="147" spans="1:22" x14ac:dyDescent="0.25">
      <c r="A147" s="27" t="s">
        <v>106</v>
      </c>
      <c r="B147" s="27" t="s">
        <v>43</v>
      </c>
      <c r="C147" s="27" t="s">
        <v>29</v>
      </c>
      <c r="D147" s="27" t="s">
        <v>43</v>
      </c>
      <c r="E147" s="27" t="s">
        <v>96</v>
      </c>
      <c r="F147" s="27" t="s">
        <v>89</v>
      </c>
      <c r="G147" s="27" t="s">
        <v>36</v>
      </c>
      <c r="H147" s="31" t="s">
        <v>117</v>
      </c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9">
        <v>9699.24</v>
      </c>
      <c r="V147" s="26" t="s">
        <v>59</v>
      </c>
    </row>
    <row r="148" spans="1:22" x14ac:dyDescent="0.25">
      <c r="A148" s="27" t="s">
        <v>106</v>
      </c>
      <c r="B148" s="27" t="s">
        <v>43</v>
      </c>
      <c r="C148" s="27" t="s">
        <v>29</v>
      </c>
      <c r="D148" s="27" t="s">
        <v>43</v>
      </c>
      <c r="E148" s="27" t="s">
        <v>96</v>
      </c>
      <c r="F148" s="27" t="s">
        <v>43</v>
      </c>
      <c r="G148" s="27" t="s">
        <v>36</v>
      </c>
      <c r="H148" s="31" t="s">
        <v>117</v>
      </c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9">
        <v>0.1</v>
      </c>
      <c r="V148" s="26" t="s">
        <v>59</v>
      </c>
    </row>
    <row r="149" spans="1:22" x14ac:dyDescent="0.25">
      <c r="A149" s="27" t="s">
        <v>106</v>
      </c>
      <c r="B149" s="27" t="s">
        <v>43</v>
      </c>
      <c r="C149" s="27" t="s">
        <v>37</v>
      </c>
      <c r="D149" s="27" t="s">
        <v>43</v>
      </c>
      <c r="E149" s="27" t="s">
        <v>96</v>
      </c>
      <c r="F149" s="27" t="s">
        <v>89</v>
      </c>
      <c r="G149" s="27" t="s">
        <v>30</v>
      </c>
      <c r="H149" s="31" t="s">
        <v>117</v>
      </c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9">
        <v>5289.16</v>
      </c>
      <c r="V149" s="26" t="s">
        <v>59</v>
      </c>
    </row>
    <row r="150" spans="1:22" x14ac:dyDescent="0.25">
      <c r="A150" s="27" t="s">
        <v>106</v>
      </c>
      <c r="B150" s="27" t="s">
        <v>43</v>
      </c>
      <c r="C150" s="27" t="s">
        <v>37</v>
      </c>
      <c r="D150" s="27" t="s">
        <v>43</v>
      </c>
      <c r="E150" s="27" t="s">
        <v>96</v>
      </c>
      <c r="F150" s="27" t="s">
        <v>89</v>
      </c>
      <c r="G150" s="27" t="s">
        <v>36</v>
      </c>
      <c r="H150" s="31" t="s">
        <v>117</v>
      </c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9">
        <v>129951.28</v>
      </c>
      <c r="V150" s="26" t="s">
        <v>59</v>
      </c>
    </row>
    <row r="151" spans="1:22" x14ac:dyDescent="0.25">
      <c r="A151" s="27" t="s">
        <v>106</v>
      </c>
      <c r="B151" s="27" t="s">
        <v>43</v>
      </c>
      <c r="C151" s="27" t="s">
        <v>37</v>
      </c>
      <c r="D151" s="27" t="s">
        <v>43</v>
      </c>
      <c r="E151" s="27" t="s">
        <v>96</v>
      </c>
      <c r="F151" s="27" t="s">
        <v>43</v>
      </c>
      <c r="G151" s="27" t="s">
        <v>30</v>
      </c>
      <c r="H151" s="31" t="s">
        <v>117</v>
      </c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9">
        <v>0.01</v>
      </c>
      <c r="V151" s="26" t="s">
        <v>59</v>
      </c>
    </row>
    <row r="152" spans="1:22" x14ac:dyDescent="0.25">
      <c r="A152" s="27" t="s">
        <v>106</v>
      </c>
      <c r="B152" s="27" t="s">
        <v>43</v>
      </c>
      <c r="C152" s="27" t="s">
        <v>37</v>
      </c>
      <c r="D152" s="27" t="s">
        <v>43</v>
      </c>
      <c r="E152" s="27" t="s">
        <v>96</v>
      </c>
      <c r="F152" s="27" t="s">
        <v>43</v>
      </c>
      <c r="G152" s="27" t="s">
        <v>36</v>
      </c>
      <c r="H152" s="31" t="s">
        <v>117</v>
      </c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9">
        <v>0.11</v>
      </c>
      <c r="V152" s="26" t="s">
        <v>59</v>
      </c>
    </row>
    <row r="153" spans="1:22" x14ac:dyDescent="0.25">
      <c r="A153" s="27" t="s">
        <v>107</v>
      </c>
      <c r="B153" s="27" t="s">
        <v>43</v>
      </c>
      <c r="C153" s="27" t="s">
        <v>29</v>
      </c>
      <c r="D153" s="27" t="s">
        <v>43</v>
      </c>
      <c r="E153" s="27" t="s">
        <v>96</v>
      </c>
      <c r="F153" s="27" t="s">
        <v>94</v>
      </c>
      <c r="G153" s="27" t="s">
        <v>30</v>
      </c>
      <c r="H153" s="31" t="s">
        <v>117</v>
      </c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9">
        <v>-47308.62</v>
      </c>
      <c r="V153" s="26" t="s">
        <v>59</v>
      </c>
    </row>
    <row r="154" spans="1:22" x14ac:dyDescent="0.25">
      <c r="A154" s="27" t="s">
        <v>107</v>
      </c>
      <c r="B154" s="27" t="s">
        <v>43</v>
      </c>
      <c r="C154" s="27" t="s">
        <v>29</v>
      </c>
      <c r="D154" s="27" t="s">
        <v>43</v>
      </c>
      <c r="E154" s="27" t="s">
        <v>96</v>
      </c>
      <c r="F154" s="27" t="s">
        <v>94</v>
      </c>
      <c r="G154" s="27" t="s">
        <v>36</v>
      </c>
      <c r="H154" s="31" t="s">
        <v>117</v>
      </c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9">
        <v>-37140.32</v>
      </c>
      <c r="V154" s="26" t="s">
        <v>59</v>
      </c>
    </row>
    <row r="155" spans="1:22" x14ac:dyDescent="0.25">
      <c r="A155" s="27" t="s">
        <v>107</v>
      </c>
      <c r="B155" s="27" t="s">
        <v>43</v>
      </c>
      <c r="C155" s="27" t="s">
        <v>29</v>
      </c>
      <c r="D155" s="27" t="s">
        <v>43</v>
      </c>
      <c r="E155" s="27" t="s">
        <v>96</v>
      </c>
      <c r="F155" s="27" t="s">
        <v>43</v>
      </c>
      <c r="G155" s="27" t="s">
        <v>30</v>
      </c>
      <c r="H155" s="31" t="s">
        <v>117</v>
      </c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9">
        <v>-55311.95</v>
      </c>
      <c r="V155" s="26" t="s">
        <v>59</v>
      </c>
    </row>
    <row r="156" spans="1:22" x14ac:dyDescent="0.25">
      <c r="A156" s="27" t="s">
        <v>107</v>
      </c>
      <c r="B156" s="27" t="s">
        <v>43</v>
      </c>
      <c r="C156" s="27" t="s">
        <v>29</v>
      </c>
      <c r="D156" s="27" t="s">
        <v>43</v>
      </c>
      <c r="E156" s="27" t="s">
        <v>96</v>
      </c>
      <c r="F156" s="27" t="s">
        <v>43</v>
      </c>
      <c r="G156" s="27" t="s">
        <v>36</v>
      </c>
      <c r="H156" s="31" t="s">
        <v>117</v>
      </c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9">
        <v>-40062.14</v>
      </c>
      <c r="V156" s="26" t="s">
        <v>59</v>
      </c>
    </row>
    <row r="157" spans="1:22" x14ac:dyDescent="0.25">
      <c r="A157" s="27" t="s">
        <v>107</v>
      </c>
      <c r="B157" s="27" t="s">
        <v>43</v>
      </c>
      <c r="C157" s="27" t="s">
        <v>37</v>
      </c>
      <c r="D157" s="27" t="s">
        <v>43</v>
      </c>
      <c r="E157" s="27" t="s">
        <v>96</v>
      </c>
      <c r="F157" s="27" t="s">
        <v>94</v>
      </c>
      <c r="G157" s="27" t="s">
        <v>30</v>
      </c>
      <c r="H157" s="31" t="s">
        <v>117</v>
      </c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9">
        <v>-4233.68</v>
      </c>
      <c r="V157" s="26" t="s">
        <v>59</v>
      </c>
    </row>
    <row r="158" spans="1:22" x14ac:dyDescent="0.25">
      <c r="A158" s="27" t="s">
        <v>107</v>
      </c>
      <c r="B158" s="27" t="s">
        <v>43</v>
      </c>
      <c r="C158" s="27" t="s">
        <v>37</v>
      </c>
      <c r="D158" s="27" t="s">
        <v>43</v>
      </c>
      <c r="E158" s="27" t="s">
        <v>96</v>
      </c>
      <c r="F158" s="27" t="s">
        <v>94</v>
      </c>
      <c r="G158" s="27" t="s">
        <v>36</v>
      </c>
      <c r="H158" s="31" t="s">
        <v>117</v>
      </c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9">
        <v>-6267.18</v>
      </c>
      <c r="V158" s="26" t="s">
        <v>59</v>
      </c>
    </row>
    <row r="159" spans="1:22" x14ac:dyDescent="0.25">
      <c r="A159" s="27" t="s">
        <v>107</v>
      </c>
      <c r="B159" s="27" t="s">
        <v>43</v>
      </c>
      <c r="C159" s="27" t="s">
        <v>37</v>
      </c>
      <c r="D159" s="27" t="s">
        <v>43</v>
      </c>
      <c r="E159" s="27" t="s">
        <v>96</v>
      </c>
      <c r="F159" s="27" t="s">
        <v>43</v>
      </c>
      <c r="G159" s="27" t="s">
        <v>30</v>
      </c>
      <c r="H159" s="31" t="s">
        <v>117</v>
      </c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9">
        <v>-1415.81</v>
      </c>
      <c r="V159" s="26" t="s">
        <v>59</v>
      </c>
    </row>
    <row r="160" spans="1:22" x14ac:dyDescent="0.25">
      <c r="A160" s="27" t="s">
        <v>107</v>
      </c>
      <c r="B160" s="27" t="s">
        <v>43</v>
      </c>
      <c r="C160" s="27" t="s">
        <v>37</v>
      </c>
      <c r="D160" s="27" t="s">
        <v>43</v>
      </c>
      <c r="E160" s="27" t="s">
        <v>96</v>
      </c>
      <c r="F160" s="27" t="s">
        <v>43</v>
      </c>
      <c r="G160" s="27" t="s">
        <v>36</v>
      </c>
      <c r="H160" s="31" t="s">
        <v>117</v>
      </c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9">
        <v>-4409</v>
      </c>
      <c r="V160" s="26" t="s">
        <v>59</v>
      </c>
    </row>
    <row r="161" spans="1:22" x14ac:dyDescent="0.25">
      <c r="A161" s="27" t="s">
        <v>107</v>
      </c>
      <c r="B161" s="27" t="s">
        <v>43</v>
      </c>
      <c r="C161" s="27" t="s">
        <v>38</v>
      </c>
      <c r="D161" s="27" t="s">
        <v>43</v>
      </c>
      <c r="E161" s="27" t="s">
        <v>96</v>
      </c>
      <c r="F161" s="27" t="s">
        <v>94</v>
      </c>
      <c r="G161" s="27" t="s">
        <v>30</v>
      </c>
      <c r="H161" s="31" t="s">
        <v>117</v>
      </c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9">
        <v>-74281.13</v>
      </c>
      <c r="V161" s="26" t="s">
        <v>60</v>
      </c>
    </row>
    <row r="162" spans="1:22" x14ac:dyDescent="0.25">
      <c r="A162" s="27" t="s">
        <v>107</v>
      </c>
      <c r="B162" s="27" t="s">
        <v>43</v>
      </c>
      <c r="C162" s="27" t="s">
        <v>38</v>
      </c>
      <c r="D162" s="27" t="s">
        <v>43</v>
      </c>
      <c r="E162" s="27" t="s">
        <v>96</v>
      </c>
      <c r="F162" s="27" t="s">
        <v>94</v>
      </c>
      <c r="G162" s="27" t="s">
        <v>36</v>
      </c>
      <c r="H162" s="31" t="s">
        <v>117</v>
      </c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9">
        <v>-5790.08</v>
      </c>
      <c r="V162" s="26" t="s">
        <v>60</v>
      </c>
    </row>
    <row r="163" spans="1:22" x14ac:dyDescent="0.25">
      <c r="A163" s="27" t="s">
        <v>107</v>
      </c>
      <c r="B163" s="27" t="s">
        <v>43</v>
      </c>
      <c r="C163" s="27" t="s">
        <v>38</v>
      </c>
      <c r="D163" s="27" t="s">
        <v>43</v>
      </c>
      <c r="E163" s="27" t="s">
        <v>96</v>
      </c>
      <c r="F163" s="27" t="s">
        <v>43</v>
      </c>
      <c r="G163" s="27" t="s">
        <v>30</v>
      </c>
      <c r="H163" s="31" t="s">
        <v>117</v>
      </c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9">
        <v>-55284.49</v>
      </c>
      <c r="V163" s="26" t="s">
        <v>60</v>
      </c>
    </row>
    <row r="164" spans="1:22" x14ac:dyDescent="0.25">
      <c r="A164" s="27" t="s">
        <v>107</v>
      </c>
      <c r="B164" s="27" t="s">
        <v>43</v>
      </c>
      <c r="C164" s="27" t="s">
        <v>38</v>
      </c>
      <c r="D164" s="27" t="s">
        <v>43</v>
      </c>
      <c r="E164" s="27" t="s">
        <v>96</v>
      </c>
      <c r="F164" s="27" t="s">
        <v>43</v>
      </c>
      <c r="G164" s="27" t="s">
        <v>36</v>
      </c>
      <c r="H164" s="31" t="s">
        <v>117</v>
      </c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9">
        <v>-3558.9</v>
      </c>
      <c r="V164" s="26" t="s">
        <v>60</v>
      </c>
    </row>
    <row r="165" spans="1:22" x14ac:dyDescent="0.25">
      <c r="A165" s="27" t="s">
        <v>108</v>
      </c>
      <c r="B165" s="27" t="s">
        <v>43</v>
      </c>
      <c r="C165" s="27" t="s">
        <v>29</v>
      </c>
      <c r="D165" s="27" t="s">
        <v>43</v>
      </c>
      <c r="E165" s="27" t="s">
        <v>96</v>
      </c>
      <c r="F165" s="27" t="s">
        <v>89</v>
      </c>
      <c r="G165" s="27" t="s">
        <v>30</v>
      </c>
      <c r="H165" s="31" t="s">
        <v>117</v>
      </c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9">
        <v>37153.86</v>
      </c>
      <c r="V165" s="26" t="s">
        <v>59</v>
      </c>
    </row>
    <row r="166" spans="1:22" x14ac:dyDescent="0.25">
      <c r="A166" s="27" t="s">
        <v>108</v>
      </c>
      <c r="B166" s="27" t="s">
        <v>43</v>
      </c>
      <c r="C166" s="27" t="s">
        <v>38</v>
      </c>
      <c r="D166" s="27" t="s">
        <v>43</v>
      </c>
      <c r="E166" s="27" t="s">
        <v>96</v>
      </c>
      <c r="F166" s="27" t="s">
        <v>89</v>
      </c>
      <c r="G166" s="27" t="s">
        <v>30</v>
      </c>
      <c r="H166" s="31" t="s">
        <v>117</v>
      </c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9">
        <v>45058.14</v>
      </c>
      <c r="V166" s="26" t="s">
        <v>60</v>
      </c>
    </row>
    <row r="167" spans="1:22" x14ac:dyDescent="0.25">
      <c r="A167" s="1" t="s">
        <v>112</v>
      </c>
      <c r="B167" s="1" t="s">
        <v>112</v>
      </c>
      <c r="C167" s="27" t="s">
        <v>29</v>
      </c>
      <c r="D167" s="27" t="s">
        <v>43</v>
      </c>
      <c r="E167" s="27" t="s">
        <v>96</v>
      </c>
      <c r="F167" s="27" t="s">
        <v>93</v>
      </c>
      <c r="G167" s="27" t="s">
        <v>30</v>
      </c>
      <c r="H167" s="31" t="s">
        <v>117</v>
      </c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9">
        <v>168765.13</v>
      </c>
      <c r="V167" s="26" t="s">
        <v>59</v>
      </c>
    </row>
    <row r="168" spans="1:22" x14ac:dyDescent="0.25">
      <c r="A168" s="1" t="s">
        <v>112</v>
      </c>
      <c r="B168" s="1" t="s">
        <v>112</v>
      </c>
      <c r="C168" s="27" t="s">
        <v>29</v>
      </c>
      <c r="D168" s="27" t="s">
        <v>43</v>
      </c>
      <c r="E168" s="27" t="s">
        <v>96</v>
      </c>
      <c r="F168" s="27" t="s">
        <v>91</v>
      </c>
      <c r="G168" s="27" t="s">
        <v>30</v>
      </c>
      <c r="H168" s="31" t="s">
        <v>117</v>
      </c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9">
        <v>232778.34</v>
      </c>
      <c r="V168" s="26" t="s">
        <v>59</v>
      </c>
    </row>
    <row r="169" spans="1:22" x14ac:dyDescent="0.25">
      <c r="A169" s="1" t="s">
        <v>112</v>
      </c>
      <c r="B169" s="1" t="s">
        <v>112</v>
      </c>
      <c r="C169" s="27" t="s">
        <v>29</v>
      </c>
      <c r="D169" s="27" t="s">
        <v>43</v>
      </c>
      <c r="E169" s="27" t="s">
        <v>96</v>
      </c>
      <c r="F169" s="27" t="s">
        <v>86</v>
      </c>
      <c r="G169" s="27" t="s">
        <v>30</v>
      </c>
      <c r="H169" s="31" t="s">
        <v>117</v>
      </c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9">
        <v>-783.86</v>
      </c>
      <c r="V169" s="26" t="s">
        <v>59</v>
      </c>
    </row>
    <row r="170" spans="1:22" x14ac:dyDescent="0.25">
      <c r="A170" s="1" t="s">
        <v>112</v>
      </c>
      <c r="B170" s="1" t="s">
        <v>112</v>
      </c>
      <c r="C170" s="27" t="s">
        <v>29</v>
      </c>
      <c r="D170" s="27" t="s">
        <v>43</v>
      </c>
      <c r="E170" s="27" t="s">
        <v>96</v>
      </c>
      <c r="F170" s="27" t="s">
        <v>43</v>
      </c>
      <c r="G170" s="27" t="s">
        <v>30</v>
      </c>
      <c r="H170" s="31" t="s">
        <v>117</v>
      </c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9">
        <v>0.02</v>
      </c>
      <c r="V170" s="26" t="s">
        <v>59</v>
      </c>
    </row>
    <row r="171" spans="1:22" x14ac:dyDescent="0.25">
      <c r="A171" s="1" t="s">
        <v>112</v>
      </c>
      <c r="B171" s="1" t="s">
        <v>112</v>
      </c>
      <c r="C171" s="27" t="s">
        <v>37</v>
      </c>
      <c r="D171" s="27" t="s">
        <v>43</v>
      </c>
      <c r="E171" s="27" t="s">
        <v>96</v>
      </c>
      <c r="F171" s="27" t="s">
        <v>93</v>
      </c>
      <c r="G171" s="27" t="s">
        <v>30</v>
      </c>
      <c r="H171" s="31" t="s">
        <v>117</v>
      </c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9">
        <v>27527.4</v>
      </c>
      <c r="V171" s="26" t="s">
        <v>59</v>
      </c>
    </row>
    <row r="172" spans="1:22" x14ac:dyDescent="0.25">
      <c r="A172" s="1" t="s">
        <v>112</v>
      </c>
      <c r="B172" s="1" t="s">
        <v>112</v>
      </c>
      <c r="C172" s="27" t="s">
        <v>37</v>
      </c>
      <c r="D172" s="27" t="s">
        <v>43</v>
      </c>
      <c r="E172" s="27" t="s">
        <v>96</v>
      </c>
      <c r="F172" s="27" t="s">
        <v>91</v>
      </c>
      <c r="G172" s="27" t="s">
        <v>30</v>
      </c>
      <c r="H172" s="31" t="s">
        <v>117</v>
      </c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9">
        <v>260.08999999999997</v>
      </c>
      <c r="V172" s="26" t="s">
        <v>59</v>
      </c>
    </row>
    <row r="173" spans="1:22" x14ac:dyDescent="0.25">
      <c r="A173" s="1" t="s">
        <v>112</v>
      </c>
      <c r="B173" s="1" t="s">
        <v>112</v>
      </c>
      <c r="C173" s="27" t="s">
        <v>37</v>
      </c>
      <c r="D173" s="27" t="s">
        <v>43</v>
      </c>
      <c r="E173" s="27" t="s">
        <v>96</v>
      </c>
      <c r="F173" s="27" t="s">
        <v>86</v>
      </c>
      <c r="G173" s="27" t="s">
        <v>30</v>
      </c>
      <c r="H173" s="31" t="s">
        <v>117</v>
      </c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9">
        <v>49859.69</v>
      </c>
      <c r="V173" s="26" t="s">
        <v>59</v>
      </c>
    </row>
    <row r="174" spans="1:22" x14ac:dyDescent="0.25">
      <c r="A174" s="1" t="s">
        <v>112</v>
      </c>
      <c r="B174" s="1" t="s">
        <v>112</v>
      </c>
      <c r="C174" s="27" t="s">
        <v>37</v>
      </c>
      <c r="D174" s="27" t="s">
        <v>43</v>
      </c>
      <c r="E174" s="27" t="s">
        <v>96</v>
      </c>
      <c r="F174" s="27" t="s">
        <v>86</v>
      </c>
      <c r="G174" s="27" t="s">
        <v>36</v>
      </c>
      <c r="H174" s="31" t="s">
        <v>117</v>
      </c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9">
        <v>21.41</v>
      </c>
      <c r="V174" s="26" t="s">
        <v>59</v>
      </c>
    </row>
    <row r="175" spans="1:22" x14ac:dyDescent="0.25">
      <c r="A175" s="1" t="s">
        <v>112</v>
      </c>
      <c r="B175" s="1" t="s">
        <v>112</v>
      </c>
      <c r="C175" s="27" t="s">
        <v>37</v>
      </c>
      <c r="D175" s="27" t="s">
        <v>43</v>
      </c>
      <c r="E175" s="27" t="s">
        <v>96</v>
      </c>
      <c r="F175" s="27" t="s">
        <v>43</v>
      </c>
      <c r="G175" s="27" t="s">
        <v>30</v>
      </c>
      <c r="H175" s="31" t="s">
        <v>117</v>
      </c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9">
        <v>0.1</v>
      </c>
      <c r="V175" s="26" t="s">
        <v>59</v>
      </c>
    </row>
    <row r="176" spans="1:22" x14ac:dyDescent="0.25">
      <c r="A176" s="1" t="s">
        <v>112</v>
      </c>
      <c r="B176" s="1" t="s">
        <v>112</v>
      </c>
      <c r="C176" s="27" t="s">
        <v>37</v>
      </c>
      <c r="D176" s="27" t="s">
        <v>43</v>
      </c>
      <c r="E176" s="27" t="s">
        <v>96</v>
      </c>
      <c r="F176" s="27" t="s">
        <v>43</v>
      </c>
      <c r="G176" s="27" t="s">
        <v>36</v>
      </c>
      <c r="H176" s="31" t="s">
        <v>117</v>
      </c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9">
        <v>0.02</v>
      </c>
      <c r="V176" s="26" t="s">
        <v>59</v>
      </c>
    </row>
    <row r="177" spans="1:22" x14ac:dyDescent="0.25">
      <c r="A177" s="27" t="s">
        <v>102</v>
      </c>
      <c r="B177" s="27" t="s">
        <v>103</v>
      </c>
      <c r="C177" s="27" t="s">
        <v>38</v>
      </c>
      <c r="D177" s="27" t="s">
        <v>43</v>
      </c>
      <c r="E177" s="27" t="s">
        <v>96</v>
      </c>
      <c r="F177" s="27" t="s">
        <v>105</v>
      </c>
      <c r="G177" s="27" t="s">
        <v>30</v>
      </c>
      <c r="H177" s="31" t="s">
        <v>117</v>
      </c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9">
        <v>45322.89</v>
      </c>
      <c r="V177" s="26" t="s">
        <v>60</v>
      </c>
    </row>
    <row r="178" spans="1:22" x14ac:dyDescent="0.25">
      <c r="A178" s="27" t="s">
        <v>102</v>
      </c>
      <c r="B178" s="27" t="s">
        <v>103</v>
      </c>
      <c r="C178" s="27" t="s">
        <v>38</v>
      </c>
      <c r="D178" s="27" t="s">
        <v>43</v>
      </c>
      <c r="E178" s="27" t="s">
        <v>96</v>
      </c>
      <c r="F178" s="27" t="s">
        <v>43</v>
      </c>
      <c r="G178" s="27" t="s">
        <v>30</v>
      </c>
      <c r="H178" s="31" t="s">
        <v>117</v>
      </c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9">
        <v>0.03</v>
      </c>
      <c r="V178" s="26" t="s">
        <v>60</v>
      </c>
    </row>
    <row r="179" spans="1:22" x14ac:dyDescent="0.25">
      <c r="A179" s="27" t="s">
        <v>101</v>
      </c>
      <c r="B179" s="27" t="s">
        <v>43</v>
      </c>
      <c r="C179" s="27" t="s">
        <v>29</v>
      </c>
      <c r="D179" s="27" t="s">
        <v>43</v>
      </c>
      <c r="E179" s="27" t="s">
        <v>96</v>
      </c>
      <c r="F179" s="27" t="s">
        <v>100</v>
      </c>
      <c r="G179" s="27" t="s">
        <v>36</v>
      </c>
      <c r="H179" s="31" t="s">
        <v>117</v>
      </c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9">
        <v>50598.81</v>
      </c>
      <c r="V179" s="26" t="s">
        <v>59</v>
      </c>
    </row>
    <row r="180" spans="1:22" x14ac:dyDescent="0.25">
      <c r="A180" s="27" t="s">
        <v>101</v>
      </c>
      <c r="B180" s="27" t="s">
        <v>43</v>
      </c>
      <c r="C180" s="27" t="s">
        <v>29</v>
      </c>
      <c r="D180" s="27" t="s">
        <v>43</v>
      </c>
      <c r="E180" s="27" t="s">
        <v>96</v>
      </c>
      <c r="F180" s="27" t="s">
        <v>43</v>
      </c>
      <c r="G180" s="27" t="s">
        <v>36</v>
      </c>
      <c r="H180" s="31" t="s">
        <v>117</v>
      </c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9">
        <v>0.02</v>
      </c>
      <c r="V180" s="26" t="s">
        <v>59</v>
      </c>
    </row>
  </sheetData>
  <autoFilter ref="A1:V180">
    <filterColumn colId="7">
      <filters>
        <filter val="2016A"/>
      </filters>
    </filterColumn>
  </autoFilter>
  <printOptions horizontalCentered="1"/>
  <pageMargins left="0.5" right="0.5" top="1" bottom="0.5" header="0.5" footer="0.5"/>
  <pageSetup scale="29" orientation="landscape" r:id="rId1"/>
  <headerFooter>
    <oddFooter>&amp;R&amp;"Times New Roman,Bold"&amp;12Attachment to Response to PSC-2 Question No. 18
&amp;P of &amp;N
Bellar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281"/>
  <sheetViews>
    <sheetView workbookViewId="0">
      <selection activeCell="I23" sqref="I23"/>
    </sheetView>
  </sheetViews>
  <sheetFormatPr defaultRowHeight="15.75" x14ac:dyDescent="0.25"/>
  <cols>
    <col min="1" max="1" width="54.85546875" style="1" bestFit="1" customWidth="1"/>
    <col min="2" max="2" width="48.85546875" style="1" bestFit="1" customWidth="1"/>
    <col min="3" max="3" width="8.140625" style="1" bestFit="1" customWidth="1"/>
    <col min="4" max="4" width="39.5703125" style="1" bestFit="1" customWidth="1"/>
    <col min="5" max="5" width="33.85546875" style="1" bestFit="1" customWidth="1"/>
    <col min="6" max="6" width="30.140625" style="1" bestFit="1" customWidth="1"/>
    <col min="7" max="7" width="23.7109375" style="1" bestFit="1" customWidth="1"/>
    <col min="8" max="8" width="5" style="1" bestFit="1" customWidth="1"/>
    <col min="9" max="9" width="12.85546875" style="1" bestFit="1" customWidth="1"/>
    <col min="10" max="10" width="13.42578125" style="1" bestFit="1" customWidth="1"/>
    <col min="11" max="11" width="13.7109375" style="1" bestFit="1" customWidth="1"/>
    <col min="12" max="12" width="13.28515625" style="1" bestFit="1" customWidth="1"/>
    <col min="13" max="13" width="14" style="1" bestFit="1" customWidth="1"/>
    <col min="14" max="14" width="13" style="1" bestFit="1" customWidth="1"/>
    <col min="15" max="15" width="12.42578125" style="1" bestFit="1" customWidth="1"/>
    <col min="16" max="16" width="13.5703125" style="1" bestFit="1" customWidth="1"/>
    <col min="17" max="17" width="13.42578125" style="1" bestFit="1" customWidth="1"/>
    <col min="18" max="18" width="13" style="1" bestFit="1" customWidth="1"/>
    <col min="19" max="19" width="13.7109375" style="1" bestFit="1" customWidth="1"/>
    <col min="20" max="20" width="13.42578125" style="1" bestFit="1" customWidth="1"/>
    <col min="21" max="21" width="12" style="1" bestFit="1" customWidth="1"/>
    <col min="22" max="22" width="5.28515625" style="1" bestFit="1" customWidth="1"/>
    <col min="23" max="16384" width="9.140625" style="1"/>
  </cols>
  <sheetData>
    <row r="1" spans="1:22" x14ac:dyDescent="0.25">
      <c r="A1" s="24" t="s">
        <v>99</v>
      </c>
      <c r="B1" s="24" t="s">
        <v>5</v>
      </c>
      <c r="C1" s="24" t="s">
        <v>6</v>
      </c>
      <c r="D1" s="24" t="s">
        <v>98</v>
      </c>
      <c r="E1" s="24" t="s">
        <v>97</v>
      </c>
      <c r="F1" s="24" t="s">
        <v>110</v>
      </c>
      <c r="G1" s="24" t="s">
        <v>7</v>
      </c>
      <c r="H1" s="24" t="s">
        <v>9</v>
      </c>
      <c r="I1" s="25" t="s">
        <v>10</v>
      </c>
      <c r="J1" s="25" t="s">
        <v>11</v>
      </c>
      <c r="K1" s="25" t="s">
        <v>12</v>
      </c>
      <c r="L1" s="25" t="s">
        <v>13</v>
      </c>
      <c r="M1" s="25" t="s">
        <v>14</v>
      </c>
      <c r="N1" s="25" t="s">
        <v>15</v>
      </c>
      <c r="O1" s="25" t="s">
        <v>16</v>
      </c>
      <c r="P1" s="25" t="s">
        <v>17</v>
      </c>
      <c r="Q1" s="25" t="s">
        <v>18</v>
      </c>
      <c r="R1" s="25" t="s">
        <v>19</v>
      </c>
      <c r="S1" s="25" t="s">
        <v>20</v>
      </c>
      <c r="T1" s="25" t="s">
        <v>21</v>
      </c>
      <c r="U1" s="25" t="s">
        <v>22</v>
      </c>
      <c r="V1" s="26" t="s">
        <v>56</v>
      </c>
    </row>
    <row r="2" spans="1:22" hidden="1" x14ac:dyDescent="0.25">
      <c r="A2" s="27" t="s">
        <v>106</v>
      </c>
      <c r="B2" s="27" t="s">
        <v>43</v>
      </c>
      <c r="C2" s="27" t="s">
        <v>29</v>
      </c>
      <c r="D2" s="27" t="s">
        <v>43</v>
      </c>
      <c r="E2" s="27" t="s">
        <v>96</v>
      </c>
      <c r="F2" s="27" t="s">
        <v>89</v>
      </c>
      <c r="G2" s="27" t="s">
        <v>30</v>
      </c>
      <c r="H2" s="27" t="s">
        <v>32</v>
      </c>
      <c r="I2" s="28"/>
      <c r="J2" s="28"/>
      <c r="K2" s="28"/>
      <c r="L2" s="28"/>
      <c r="M2" s="28"/>
      <c r="N2" s="28"/>
      <c r="O2" s="28">
        <v>-12167</v>
      </c>
      <c r="P2" s="28">
        <v>-12167</v>
      </c>
      <c r="Q2" s="28">
        <v>-12775</v>
      </c>
      <c r="R2" s="28">
        <v>-12775</v>
      </c>
      <c r="S2" s="28">
        <v>-12775</v>
      </c>
      <c r="T2" s="28">
        <v>-12775</v>
      </c>
      <c r="U2" s="28">
        <f>SUM(I2:T2)</f>
        <v>-75434</v>
      </c>
      <c r="V2" s="26" t="s">
        <v>59</v>
      </c>
    </row>
    <row r="3" spans="1:22" x14ac:dyDescent="0.25">
      <c r="A3" s="27" t="s">
        <v>106</v>
      </c>
      <c r="B3" s="27" t="s">
        <v>43</v>
      </c>
      <c r="C3" s="27" t="s">
        <v>29</v>
      </c>
      <c r="D3" s="27" t="s">
        <v>43</v>
      </c>
      <c r="E3" s="27" t="s">
        <v>96</v>
      </c>
      <c r="F3" s="27" t="s">
        <v>89</v>
      </c>
      <c r="G3" s="27" t="s">
        <v>30</v>
      </c>
      <c r="H3" s="27" t="s">
        <v>33</v>
      </c>
      <c r="I3" s="28">
        <v>-12775</v>
      </c>
      <c r="J3" s="28">
        <v>-12775</v>
      </c>
      <c r="K3" s="28">
        <v>-12775</v>
      </c>
      <c r="L3" s="28">
        <v>-12775</v>
      </c>
      <c r="M3" s="28">
        <v>-12775</v>
      </c>
      <c r="N3" s="28">
        <v>-12775</v>
      </c>
      <c r="O3" s="28"/>
      <c r="P3" s="28"/>
      <c r="Q3" s="28"/>
      <c r="R3" s="28"/>
      <c r="S3" s="28"/>
      <c r="T3" s="28"/>
      <c r="U3" s="28">
        <f t="shared" ref="U3:U66" si="0">SUM(I3:T3)</f>
        <v>-76650</v>
      </c>
      <c r="V3" s="26" t="s">
        <v>59</v>
      </c>
    </row>
    <row r="4" spans="1:22" hidden="1" x14ac:dyDescent="0.25">
      <c r="A4" s="27" t="s">
        <v>106</v>
      </c>
      <c r="B4" s="27" t="s">
        <v>43</v>
      </c>
      <c r="C4" s="27" t="s">
        <v>29</v>
      </c>
      <c r="D4" s="27" t="s">
        <v>43</v>
      </c>
      <c r="E4" s="27" t="s">
        <v>96</v>
      </c>
      <c r="F4" s="27" t="s">
        <v>89</v>
      </c>
      <c r="G4" s="27" t="s">
        <v>36</v>
      </c>
      <c r="H4" s="27" t="s">
        <v>32</v>
      </c>
      <c r="I4" s="28"/>
      <c r="J4" s="28"/>
      <c r="K4" s="28"/>
      <c r="L4" s="28"/>
      <c r="M4" s="28"/>
      <c r="N4" s="28"/>
      <c r="O4" s="28">
        <v>0</v>
      </c>
      <c r="P4" s="28">
        <v>0</v>
      </c>
      <c r="Q4" s="28">
        <v>13000</v>
      </c>
      <c r="R4" s="28">
        <v>29500</v>
      </c>
      <c r="S4" s="28">
        <v>29500</v>
      </c>
      <c r="T4" s="28">
        <v>0</v>
      </c>
      <c r="U4" s="28">
        <f t="shared" si="0"/>
        <v>72000</v>
      </c>
      <c r="V4" s="26" t="s">
        <v>59</v>
      </c>
    </row>
    <row r="5" spans="1:22" x14ac:dyDescent="0.25">
      <c r="A5" s="27" t="s">
        <v>106</v>
      </c>
      <c r="B5" s="27" t="s">
        <v>43</v>
      </c>
      <c r="C5" s="27" t="s">
        <v>29</v>
      </c>
      <c r="D5" s="27" t="s">
        <v>43</v>
      </c>
      <c r="E5" s="27" t="s">
        <v>96</v>
      </c>
      <c r="F5" s="27" t="s">
        <v>89</v>
      </c>
      <c r="G5" s="27" t="s">
        <v>36</v>
      </c>
      <c r="H5" s="27" t="s">
        <v>33</v>
      </c>
      <c r="I5" s="28">
        <v>0</v>
      </c>
      <c r="J5" s="28">
        <v>0</v>
      </c>
      <c r="K5" s="28">
        <v>16500</v>
      </c>
      <c r="L5" s="28">
        <v>29500</v>
      </c>
      <c r="M5" s="28">
        <v>0</v>
      </c>
      <c r="N5" s="28">
        <v>0</v>
      </c>
      <c r="O5" s="28"/>
      <c r="P5" s="28"/>
      <c r="Q5" s="28"/>
      <c r="R5" s="28"/>
      <c r="S5" s="28"/>
      <c r="T5" s="28"/>
      <c r="U5" s="28">
        <f t="shared" si="0"/>
        <v>46000</v>
      </c>
      <c r="V5" s="26" t="s">
        <v>59</v>
      </c>
    </row>
    <row r="6" spans="1:22" hidden="1" x14ac:dyDescent="0.25">
      <c r="A6" s="27" t="s">
        <v>106</v>
      </c>
      <c r="B6" s="27" t="s">
        <v>43</v>
      </c>
      <c r="C6" s="27" t="s">
        <v>37</v>
      </c>
      <c r="D6" s="27" t="s">
        <v>43</v>
      </c>
      <c r="E6" s="27" t="s">
        <v>96</v>
      </c>
      <c r="F6" s="27" t="s">
        <v>89</v>
      </c>
      <c r="G6" s="27" t="s">
        <v>30</v>
      </c>
      <c r="H6" s="27" t="s">
        <v>32</v>
      </c>
      <c r="I6" s="28"/>
      <c r="J6" s="28"/>
      <c r="K6" s="28"/>
      <c r="L6" s="28"/>
      <c r="M6" s="28"/>
      <c r="N6" s="28"/>
      <c r="O6" s="28">
        <v>183</v>
      </c>
      <c r="P6" s="28">
        <v>183</v>
      </c>
      <c r="Q6" s="28">
        <v>183</v>
      </c>
      <c r="R6" s="28">
        <v>183</v>
      </c>
      <c r="S6" s="28">
        <v>183</v>
      </c>
      <c r="T6" s="28">
        <v>183</v>
      </c>
      <c r="U6" s="28">
        <f t="shared" si="0"/>
        <v>1098</v>
      </c>
      <c r="V6" s="26" t="s">
        <v>59</v>
      </c>
    </row>
    <row r="7" spans="1:22" x14ac:dyDescent="0.25">
      <c r="A7" s="27" t="s">
        <v>106</v>
      </c>
      <c r="B7" s="27" t="s">
        <v>43</v>
      </c>
      <c r="C7" s="27" t="s">
        <v>37</v>
      </c>
      <c r="D7" s="27" t="s">
        <v>43</v>
      </c>
      <c r="E7" s="27" t="s">
        <v>96</v>
      </c>
      <c r="F7" s="27" t="s">
        <v>89</v>
      </c>
      <c r="G7" s="27" t="s">
        <v>30</v>
      </c>
      <c r="H7" s="27" t="s">
        <v>33</v>
      </c>
      <c r="I7" s="28">
        <v>125</v>
      </c>
      <c r="J7" s="28">
        <v>125</v>
      </c>
      <c r="K7" s="28">
        <v>125</v>
      </c>
      <c r="L7" s="28">
        <v>125</v>
      </c>
      <c r="M7" s="28">
        <v>125</v>
      </c>
      <c r="N7" s="28">
        <v>125</v>
      </c>
      <c r="O7" s="28"/>
      <c r="P7" s="28"/>
      <c r="Q7" s="28"/>
      <c r="R7" s="28"/>
      <c r="S7" s="28"/>
      <c r="T7" s="28"/>
      <c r="U7" s="28">
        <f t="shared" si="0"/>
        <v>750</v>
      </c>
      <c r="V7" s="26" t="s">
        <v>59</v>
      </c>
    </row>
    <row r="8" spans="1:22" hidden="1" x14ac:dyDescent="0.25">
      <c r="A8" s="27" t="s">
        <v>106</v>
      </c>
      <c r="B8" s="27" t="s">
        <v>43</v>
      </c>
      <c r="C8" s="27" t="s">
        <v>37</v>
      </c>
      <c r="D8" s="27" t="s">
        <v>43</v>
      </c>
      <c r="E8" s="27" t="s">
        <v>96</v>
      </c>
      <c r="F8" s="27" t="s">
        <v>89</v>
      </c>
      <c r="G8" s="27" t="s">
        <v>36</v>
      </c>
      <c r="H8" s="27" t="s">
        <v>32</v>
      </c>
      <c r="I8" s="28"/>
      <c r="J8" s="28"/>
      <c r="K8" s="28"/>
      <c r="L8" s="28"/>
      <c r="M8" s="28"/>
      <c r="N8" s="28"/>
      <c r="O8" s="28">
        <v>18790</v>
      </c>
      <c r="P8" s="28">
        <v>21944</v>
      </c>
      <c r="Q8" s="28">
        <v>18687</v>
      </c>
      <c r="R8" s="28">
        <v>21077</v>
      </c>
      <c r="S8" s="28">
        <v>19688</v>
      </c>
      <c r="T8" s="28">
        <v>18402</v>
      </c>
      <c r="U8" s="28">
        <f t="shared" si="0"/>
        <v>118588</v>
      </c>
      <c r="V8" s="26" t="s">
        <v>59</v>
      </c>
    </row>
    <row r="9" spans="1:22" x14ac:dyDescent="0.25">
      <c r="A9" s="27" t="s">
        <v>106</v>
      </c>
      <c r="B9" s="27" t="s">
        <v>43</v>
      </c>
      <c r="C9" s="27" t="s">
        <v>37</v>
      </c>
      <c r="D9" s="27" t="s">
        <v>43</v>
      </c>
      <c r="E9" s="27" t="s">
        <v>96</v>
      </c>
      <c r="F9" s="27" t="s">
        <v>89</v>
      </c>
      <c r="G9" s="27" t="s">
        <v>36</v>
      </c>
      <c r="H9" s="27" t="s">
        <v>33</v>
      </c>
      <c r="I9" s="28">
        <v>20057</v>
      </c>
      <c r="J9" s="28">
        <v>17409</v>
      </c>
      <c r="K9" s="28">
        <v>20414</v>
      </c>
      <c r="L9" s="28">
        <v>17919</v>
      </c>
      <c r="M9" s="28">
        <v>21517</v>
      </c>
      <c r="N9" s="28">
        <v>19305</v>
      </c>
      <c r="O9" s="28"/>
      <c r="P9" s="28"/>
      <c r="Q9" s="28"/>
      <c r="R9" s="28"/>
      <c r="S9" s="28"/>
      <c r="T9" s="28"/>
      <c r="U9" s="28">
        <f t="shared" si="0"/>
        <v>116621</v>
      </c>
      <c r="V9" s="26" t="s">
        <v>59</v>
      </c>
    </row>
    <row r="10" spans="1:22" hidden="1" x14ac:dyDescent="0.25">
      <c r="A10" s="27" t="s">
        <v>107</v>
      </c>
      <c r="B10" s="27" t="s">
        <v>43</v>
      </c>
      <c r="C10" s="27" t="s">
        <v>29</v>
      </c>
      <c r="D10" s="27" t="s">
        <v>43</v>
      </c>
      <c r="E10" s="27" t="s">
        <v>96</v>
      </c>
      <c r="F10" s="27" t="s">
        <v>94</v>
      </c>
      <c r="G10" s="27" t="s">
        <v>30</v>
      </c>
      <c r="H10" s="27" t="s">
        <v>32</v>
      </c>
      <c r="I10" s="28"/>
      <c r="J10" s="28"/>
      <c r="K10" s="28"/>
      <c r="L10" s="28"/>
      <c r="M10" s="28"/>
      <c r="N10" s="28"/>
      <c r="O10" s="28">
        <v>-614</v>
      </c>
      <c r="P10" s="28">
        <v>-1273</v>
      </c>
      <c r="Q10" s="28">
        <v>-1467</v>
      </c>
      <c r="R10" s="28">
        <v>-2865</v>
      </c>
      <c r="S10" s="28">
        <v>-2877</v>
      </c>
      <c r="T10" s="28">
        <v>-3119</v>
      </c>
      <c r="U10" s="28">
        <f t="shared" si="0"/>
        <v>-12215</v>
      </c>
      <c r="V10" s="26" t="s">
        <v>59</v>
      </c>
    </row>
    <row r="11" spans="1:22" x14ac:dyDescent="0.25">
      <c r="A11" s="27" t="s">
        <v>107</v>
      </c>
      <c r="B11" s="27" t="s">
        <v>43</v>
      </c>
      <c r="C11" s="27" t="s">
        <v>29</v>
      </c>
      <c r="D11" s="27" t="s">
        <v>43</v>
      </c>
      <c r="E11" s="27" t="s">
        <v>96</v>
      </c>
      <c r="F11" s="27" t="s">
        <v>94</v>
      </c>
      <c r="G11" s="27" t="s">
        <v>30</v>
      </c>
      <c r="H11" s="27" t="s">
        <v>33</v>
      </c>
      <c r="I11" s="28">
        <v>-420</v>
      </c>
      <c r="J11" s="28">
        <v>-941</v>
      </c>
      <c r="K11" s="28">
        <v>-1024</v>
      </c>
      <c r="L11" s="28">
        <v>-621</v>
      </c>
      <c r="M11" s="28">
        <v>-687</v>
      </c>
      <c r="N11" s="28">
        <v>-2804</v>
      </c>
      <c r="O11" s="28"/>
      <c r="P11" s="28"/>
      <c r="Q11" s="28"/>
      <c r="R11" s="28"/>
      <c r="S11" s="28"/>
      <c r="T11" s="28"/>
      <c r="U11" s="28">
        <f t="shared" si="0"/>
        <v>-6497</v>
      </c>
      <c r="V11" s="26" t="s">
        <v>59</v>
      </c>
    </row>
    <row r="12" spans="1:22" hidden="1" x14ac:dyDescent="0.25">
      <c r="A12" s="27" t="s">
        <v>107</v>
      </c>
      <c r="B12" s="27" t="s">
        <v>43</v>
      </c>
      <c r="C12" s="27" t="s">
        <v>29</v>
      </c>
      <c r="D12" s="27" t="s">
        <v>43</v>
      </c>
      <c r="E12" s="27" t="s">
        <v>96</v>
      </c>
      <c r="F12" s="27" t="s">
        <v>94</v>
      </c>
      <c r="G12" s="27" t="s">
        <v>36</v>
      </c>
      <c r="H12" s="27" t="s">
        <v>32</v>
      </c>
      <c r="I12" s="28"/>
      <c r="J12" s="28"/>
      <c r="K12" s="28"/>
      <c r="L12" s="28"/>
      <c r="M12" s="28"/>
      <c r="N12" s="28"/>
      <c r="O12" s="28">
        <v>-15813</v>
      </c>
      <c r="P12" s="28">
        <v>-19835</v>
      </c>
      <c r="Q12" s="28">
        <v>-17037</v>
      </c>
      <c r="R12" s="28">
        <v>-18604</v>
      </c>
      <c r="S12" s="28">
        <v>-16924</v>
      </c>
      <c r="T12" s="28">
        <v>-14626</v>
      </c>
      <c r="U12" s="28">
        <f t="shared" si="0"/>
        <v>-102839</v>
      </c>
      <c r="V12" s="26" t="s">
        <v>59</v>
      </c>
    </row>
    <row r="13" spans="1:22" x14ac:dyDescent="0.25">
      <c r="A13" s="27" t="s">
        <v>107</v>
      </c>
      <c r="B13" s="27" t="s">
        <v>43</v>
      </c>
      <c r="C13" s="27" t="s">
        <v>29</v>
      </c>
      <c r="D13" s="27" t="s">
        <v>43</v>
      </c>
      <c r="E13" s="27" t="s">
        <v>96</v>
      </c>
      <c r="F13" s="27" t="s">
        <v>94</v>
      </c>
      <c r="G13" s="27" t="s">
        <v>36</v>
      </c>
      <c r="H13" s="27" t="s">
        <v>33</v>
      </c>
      <c r="I13" s="28">
        <v>-19391</v>
      </c>
      <c r="J13" s="28">
        <v>-16567</v>
      </c>
      <c r="K13" s="28">
        <v>-18967</v>
      </c>
      <c r="L13" s="28">
        <v>-16655</v>
      </c>
      <c r="M13" s="28">
        <v>-19296</v>
      </c>
      <c r="N13" s="28">
        <v>-16911</v>
      </c>
      <c r="O13" s="28"/>
      <c r="P13" s="28"/>
      <c r="Q13" s="28"/>
      <c r="R13" s="28"/>
      <c r="S13" s="28"/>
      <c r="T13" s="28"/>
      <c r="U13" s="28">
        <f t="shared" si="0"/>
        <v>-107787</v>
      </c>
      <c r="V13" s="26" t="s">
        <v>59</v>
      </c>
    </row>
    <row r="14" spans="1:22" hidden="1" x14ac:dyDescent="0.25">
      <c r="A14" s="27" t="s">
        <v>107</v>
      </c>
      <c r="B14" s="27" t="s">
        <v>43</v>
      </c>
      <c r="C14" s="27" t="s">
        <v>37</v>
      </c>
      <c r="D14" s="27" t="s">
        <v>43</v>
      </c>
      <c r="E14" s="27" t="s">
        <v>96</v>
      </c>
      <c r="F14" s="27" t="s">
        <v>94</v>
      </c>
      <c r="G14" s="27" t="s">
        <v>30</v>
      </c>
      <c r="H14" s="27" t="s">
        <v>32</v>
      </c>
      <c r="I14" s="28"/>
      <c r="J14" s="28"/>
      <c r="K14" s="28"/>
      <c r="L14" s="28"/>
      <c r="M14" s="28"/>
      <c r="N14" s="28"/>
      <c r="O14" s="28">
        <v>-510</v>
      </c>
      <c r="P14" s="28">
        <v>-510</v>
      </c>
      <c r="Q14" s="28">
        <v>-1284</v>
      </c>
      <c r="R14" s="28">
        <v>-510</v>
      </c>
      <c r="S14" s="28">
        <v>-1284</v>
      </c>
      <c r="T14" s="28">
        <v>-510</v>
      </c>
      <c r="U14" s="28">
        <f t="shared" si="0"/>
        <v>-4608</v>
      </c>
      <c r="V14" s="26" t="s">
        <v>59</v>
      </c>
    </row>
    <row r="15" spans="1:22" x14ac:dyDescent="0.25">
      <c r="A15" s="27" t="s">
        <v>107</v>
      </c>
      <c r="B15" s="27" t="s">
        <v>43</v>
      </c>
      <c r="C15" s="27" t="s">
        <v>37</v>
      </c>
      <c r="D15" s="27" t="s">
        <v>43</v>
      </c>
      <c r="E15" s="27" t="s">
        <v>96</v>
      </c>
      <c r="F15" s="27" t="s">
        <v>94</v>
      </c>
      <c r="G15" s="27" t="s">
        <v>30</v>
      </c>
      <c r="H15" s="27" t="s">
        <v>33</v>
      </c>
      <c r="I15" s="28">
        <v>-267</v>
      </c>
      <c r="J15" s="28">
        <v>-445</v>
      </c>
      <c r="K15" s="28">
        <v>-1435</v>
      </c>
      <c r="L15" s="28">
        <v>-445</v>
      </c>
      <c r="M15" s="28">
        <v>-445</v>
      </c>
      <c r="N15" s="28">
        <v>-1435</v>
      </c>
      <c r="O15" s="28"/>
      <c r="P15" s="28"/>
      <c r="Q15" s="28"/>
      <c r="R15" s="28"/>
      <c r="S15" s="28"/>
      <c r="T15" s="28"/>
      <c r="U15" s="28">
        <f t="shared" si="0"/>
        <v>-4472</v>
      </c>
      <c r="V15" s="26" t="s">
        <v>59</v>
      </c>
    </row>
    <row r="16" spans="1:22" hidden="1" x14ac:dyDescent="0.25">
      <c r="A16" s="27" t="s">
        <v>107</v>
      </c>
      <c r="B16" s="27" t="s">
        <v>43</v>
      </c>
      <c r="C16" s="27" t="s">
        <v>37</v>
      </c>
      <c r="D16" s="27" t="s">
        <v>43</v>
      </c>
      <c r="E16" s="27" t="s">
        <v>96</v>
      </c>
      <c r="F16" s="27" t="s">
        <v>94</v>
      </c>
      <c r="G16" s="27" t="s">
        <v>36</v>
      </c>
      <c r="H16" s="27" t="s">
        <v>32</v>
      </c>
      <c r="I16" s="28"/>
      <c r="J16" s="28"/>
      <c r="K16" s="28"/>
      <c r="L16" s="28"/>
      <c r="M16" s="28"/>
      <c r="N16" s="28"/>
      <c r="O16" s="28">
        <v>-2428</v>
      </c>
      <c r="P16" s="28">
        <v>-2926</v>
      </c>
      <c r="Q16" s="28">
        <v>-2510</v>
      </c>
      <c r="R16" s="28">
        <v>-2707</v>
      </c>
      <c r="S16" s="28">
        <v>-2564</v>
      </c>
      <c r="T16" s="28">
        <v>-2311</v>
      </c>
      <c r="U16" s="28">
        <f t="shared" si="0"/>
        <v>-15446</v>
      </c>
      <c r="V16" s="26" t="s">
        <v>59</v>
      </c>
    </row>
    <row r="17" spans="1:22" x14ac:dyDescent="0.25">
      <c r="A17" s="27" t="s">
        <v>107</v>
      </c>
      <c r="B17" s="27" t="s">
        <v>43</v>
      </c>
      <c r="C17" s="27" t="s">
        <v>37</v>
      </c>
      <c r="D17" s="27" t="s">
        <v>43</v>
      </c>
      <c r="E17" s="27" t="s">
        <v>96</v>
      </c>
      <c r="F17" s="27" t="s">
        <v>94</v>
      </c>
      <c r="G17" s="27" t="s">
        <v>36</v>
      </c>
      <c r="H17" s="27" t="s">
        <v>33</v>
      </c>
      <c r="I17" s="28">
        <v>-2118</v>
      </c>
      <c r="J17" s="28">
        <v>-1833</v>
      </c>
      <c r="K17" s="28">
        <v>-2102</v>
      </c>
      <c r="L17" s="28">
        <v>-1819</v>
      </c>
      <c r="M17" s="28">
        <v>-2156</v>
      </c>
      <c r="N17" s="28">
        <v>-1877</v>
      </c>
      <c r="O17" s="28"/>
      <c r="P17" s="28"/>
      <c r="Q17" s="28"/>
      <c r="R17" s="28"/>
      <c r="S17" s="28"/>
      <c r="T17" s="28"/>
      <c r="U17" s="28">
        <f t="shared" si="0"/>
        <v>-11905</v>
      </c>
      <c r="V17" s="26" t="s">
        <v>59</v>
      </c>
    </row>
    <row r="18" spans="1:22" hidden="1" x14ac:dyDescent="0.25">
      <c r="A18" s="27" t="s">
        <v>107</v>
      </c>
      <c r="B18" s="27" t="s">
        <v>43</v>
      </c>
      <c r="C18" s="27" t="s">
        <v>38</v>
      </c>
      <c r="D18" s="27" t="s">
        <v>43</v>
      </c>
      <c r="E18" s="27" t="s">
        <v>96</v>
      </c>
      <c r="F18" s="27" t="s">
        <v>94</v>
      </c>
      <c r="G18" s="27" t="s">
        <v>30</v>
      </c>
      <c r="H18" s="27" t="s">
        <v>32</v>
      </c>
      <c r="I18" s="28"/>
      <c r="J18" s="28"/>
      <c r="K18" s="28"/>
      <c r="L18" s="28"/>
      <c r="M18" s="28"/>
      <c r="N18" s="28"/>
      <c r="O18" s="28">
        <v>-21069</v>
      </c>
      <c r="P18" s="28">
        <v>-20958</v>
      </c>
      <c r="Q18" s="28">
        <v>-21014</v>
      </c>
      <c r="R18" s="28">
        <v>-21018</v>
      </c>
      <c r="S18" s="28">
        <v>-21009</v>
      </c>
      <c r="T18" s="28">
        <v>-20920</v>
      </c>
      <c r="U18" s="28">
        <f t="shared" si="0"/>
        <v>-125988</v>
      </c>
      <c r="V18" s="26" t="s">
        <v>60</v>
      </c>
    </row>
    <row r="19" spans="1:22" x14ac:dyDescent="0.25">
      <c r="A19" s="27" t="s">
        <v>107</v>
      </c>
      <c r="B19" s="27" t="s">
        <v>43</v>
      </c>
      <c r="C19" s="27" t="s">
        <v>38</v>
      </c>
      <c r="D19" s="27" t="s">
        <v>43</v>
      </c>
      <c r="E19" s="27" t="s">
        <v>96</v>
      </c>
      <c r="F19" s="27" t="s">
        <v>94</v>
      </c>
      <c r="G19" s="27" t="s">
        <v>30</v>
      </c>
      <c r="H19" s="27" t="s">
        <v>33</v>
      </c>
      <c r="I19" s="28">
        <v>-21582</v>
      </c>
      <c r="J19" s="28">
        <v>-21466</v>
      </c>
      <c r="K19" s="28">
        <v>-21530</v>
      </c>
      <c r="L19" s="28">
        <v>-21531</v>
      </c>
      <c r="M19" s="28">
        <v>-21596</v>
      </c>
      <c r="N19" s="28">
        <v>-21479</v>
      </c>
      <c r="O19" s="28"/>
      <c r="P19" s="28"/>
      <c r="Q19" s="28"/>
      <c r="R19" s="28"/>
      <c r="S19" s="28"/>
      <c r="T19" s="28"/>
      <c r="U19" s="28">
        <f t="shared" si="0"/>
        <v>-129184</v>
      </c>
      <c r="V19" s="26" t="s">
        <v>60</v>
      </c>
    </row>
    <row r="20" spans="1:22" hidden="1" x14ac:dyDescent="0.25">
      <c r="A20" s="27" t="s">
        <v>109</v>
      </c>
      <c r="B20" s="27" t="s">
        <v>43</v>
      </c>
      <c r="C20" s="27" t="s">
        <v>37</v>
      </c>
      <c r="D20" s="27" t="s">
        <v>43</v>
      </c>
      <c r="E20" s="27" t="s">
        <v>96</v>
      </c>
      <c r="F20" s="27" t="s">
        <v>89</v>
      </c>
      <c r="G20" s="27" t="s">
        <v>36</v>
      </c>
      <c r="H20" s="27" t="s">
        <v>32</v>
      </c>
      <c r="I20" s="28"/>
      <c r="J20" s="28"/>
      <c r="K20" s="28"/>
      <c r="L20" s="28"/>
      <c r="M20" s="28"/>
      <c r="N20" s="28"/>
      <c r="O20" s="28">
        <v>31861</v>
      </c>
      <c r="P20" s="28">
        <v>38699</v>
      </c>
      <c r="Q20" s="28">
        <v>33267</v>
      </c>
      <c r="R20" s="28">
        <v>35462</v>
      </c>
      <c r="S20" s="28">
        <v>33713</v>
      </c>
      <c r="T20" s="28">
        <v>30092</v>
      </c>
      <c r="U20" s="28">
        <f t="shared" si="0"/>
        <v>203094</v>
      </c>
      <c r="V20" s="26" t="s">
        <v>59</v>
      </c>
    </row>
    <row r="21" spans="1:22" x14ac:dyDescent="0.25">
      <c r="A21" s="27" t="s">
        <v>109</v>
      </c>
      <c r="B21" s="27" t="s">
        <v>43</v>
      </c>
      <c r="C21" s="27" t="s">
        <v>37</v>
      </c>
      <c r="D21" s="27" t="s">
        <v>43</v>
      </c>
      <c r="E21" s="27" t="s">
        <v>96</v>
      </c>
      <c r="F21" s="27" t="s">
        <v>89</v>
      </c>
      <c r="G21" s="27" t="s">
        <v>36</v>
      </c>
      <c r="H21" s="27" t="s">
        <v>33</v>
      </c>
      <c r="I21" s="28">
        <v>49897</v>
      </c>
      <c r="J21" s="28">
        <v>43136</v>
      </c>
      <c r="K21" s="28">
        <v>49100</v>
      </c>
      <c r="L21" s="28">
        <v>42268</v>
      </c>
      <c r="M21" s="28">
        <v>49844</v>
      </c>
      <c r="N21" s="28">
        <v>42934</v>
      </c>
      <c r="O21" s="28"/>
      <c r="P21" s="28"/>
      <c r="Q21" s="28"/>
      <c r="R21" s="28"/>
      <c r="S21" s="28"/>
      <c r="T21" s="28"/>
      <c r="U21" s="28">
        <f t="shared" si="0"/>
        <v>277179</v>
      </c>
      <c r="V21" s="26" t="s">
        <v>59</v>
      </c>
    </row>
    <row r="22" spans="1:22" hidden="1" x14ac:dyDescent="0.25">
      <c r="A22" s="27" t="s">
        <v>109</v>
      </c>
      <c r="B22" s="27" t="s">
        <v>43</v>
      </c>
      <c r="C22" s="27" t="s">
        <v>38</v>
      </c>
      <c r="D22" s="27" t="s">
        <v>43</v>
      </c>
      <c r="E22" s="27" t="s">
        <v>96</v>
      </c>
      <c r="F22" s="27" t="s">
        <v>89</v>
      </c>
      <c r="G22" s="27" t="s">
        <v>30</v>
      </c>
      <c r="H22" s="27" t="s">
        <v>32</v>
      </c>
      <c r="I22" s="28"/>
      <c r="J22" s="28"/>
      <c r="K22" s="28"/>
      <c r="L22" s="28"/>
      <c r="M22" s="28"/>
      <c r="N22" s="28"/>
      <c r="O22" s="28">
        <v>7755</v>
      </c>
      <c r="P22" s="28">
        <v>7755</v>
      </c>
      <c r="Q22" s="28">
        <v>7755</v>
      </c>
      <c r="R22" s="28">
        <v>7755</v>
      </c>
      <c r="S22" s="28">
        <v>7755</v>
      </c>
      <c r="T22" s="28">
        <v>7755</v>
      </c>
      <c r="U22" s="28">
        <f t="shared" si="0"/>
        <v>46530</v>
      </c>
      <c r="V22" s="26" t="s">
        <v>60</v>
      </c>
    </row>
    <row r="23" spans="1:22" x14ac:dyDescent="0.25">
      <c r="A23" s="27" t="s">
        <v>109</v>
      </c>
      <c r="B23" s="27" t="s">
        <v>43</v>
      </c>
      <c r="C23" s="27" t="s">
        <v>38</v>
      </c>
      <c r="D23" s="27" t="s">
        <v>43</v>
      </c>
      <c r="E23" s="27" t="s">
        <v>96</v>
      </c>
      <c r="F23" s="27" t="s">
        <v>89</v>
      </c>
      <c r="G23" s="27" t="s">
        <v>30</v>
      </c>
      <c r="H23" s="27" t="s">
        <v>33</v>
      </c>
      <c r="I23" s="28">
        <v>7910</v>
      </c>
      <c r="J23" s="28">
        <v>7910</v>
      </c>
      <c r="K23" s="28">
        <v>7910</v>
      </c>
      <c r="L23" s="28">
        <v>7910</v>
      </c>
      <c r="M23" s="28">
        <v>7910</v>
      </c>
      <c r="N23" s="28">
        <v>7910</v>
      </c>
      <c r="O23" s="28"/>
      <c r="P23" s="28"/>
      <c r="Q23" s="28"/>
      <c r="R23" s="28"/>
      <c r="S23" s="28"/>
      <c r="T23" s="28"/>
      <c r="U23" s="28">
        <f t="shared" si="0"/>
        <v>47460</v>
      </c>
      <c r="V23" s="26" t="s">
        <v>60</v>
      </c>
    </row>
    <row r="24" spans="1:22" hidden="1" x14ac:dyDescent="0.25">
      <c r="A24" s="27" t="s">
        <v>108</v>
      </c>
      <c r="B24" s="27" t="s">
        <v>43</v>
      </c>
      <c r="C24" s="27" t="s">
        <v>29</v>
      </c>
      <c r="D24" s="27" t="s">
        <v>43</v>
      </c>
      <c r="E24" s="27" t="s">
        <v>96</v>
      </c>
      <c r="F24" s="27" t="s">
        <v>89</v>
      </c>
      <c r="G24" s="27" t="s">
        <v>30</v>
      </c>
      <c r="H24" s="27" t="s">
        <v>32</v>
      </c>
      <c r="I24" s="28"/>
      <c r="J24" s="28"/>
      <c r="K24" s="28"/>
      <c r="L24" s="28"/>
      <c r="M24" s="28"/>
      <c r="N24" s="28"/>
      <c r="O24" s="28">
        <v>3377</v>
      </c>
      <c r="P24" s="28">
        <v>3377</v>
      </c>
      <c r="Q24" s="28">
        <v>3377</v>
      </c>
      <c r="R24" s="28">
        <v>3377</v>
      </c>
      <c r="S24" s="28">
        <v>3377</v>
      </c>
      <c r="T24" s="28">
        <v>3377</v>
      </c>
      <c r="U24" s="28">
        <f t="shared" si="0"/>
        <v>20262</v>
      </c>
      <c r="V24" s="26" t="s">
        <v>59</v>
      </c>
    </row>
    <row r="25" spans="1:22" x14ac:dyDescent="0.25">
      <c r="A25" s="27" t="s">
        <v>108</v>
      </c>
      <c r="B25" s="27" t="s">
        <v>43</v>
      </c>
      <c r="C25" s="27" t="s">
        <v>29</v>
      </c>
      <c r="D25" s="27" t="s">
        <v>43</v>
      </c>
      <c r="E25" s="27" t="s">
        <v>96</v>
      </c>
      <c r="F25" s="27" t="s">
        <v>89</v>
      </c>
      <c r="G25" s="27" t="s">
        <v>30</v>
      </c>
      <c r="H25" s="27" t="s">
        <v>33</v>
      </c>
      <c r="I25" s="28">
        <v>3377</v>
      </c>
      <c r="J25" s="28">
        <v>3377</v>
      </c>
      <c r="K25" s="28">
        <v>3377</v>
      </c>
      <c r="L25" s="28">
        <v>3377</v>
      </c>
      <c r="M25" s="28">
        <v>3377</v>
      </c>
      <c r="N25" s="28">
        <v>3377</v>
      </c>
      <c r="O25" s="28"/>
      <c r="P25" s="28"/>
      <c r="Q25" s="28"/>
      <c r="R25" s="28"/>
      <c r="S25" s="28"/>
      <c r="T25" s="28"/>
      <c r="U25" s="28">
        <f t="shared" si="0"/>
        <v>20262</v>
      </c>
      <c r="V25" s="26" t="s">
        <v>59</v>
      </c>
    </row>
    <row r="26" spans="1:22" hidden="1" x14ac:dyDescent="0.25">
      <c r="A26" s="27" t="s">
        <v>108</v>
      </c>
      <c r="B26" s="27" t="s">
        <v>43</v>
      </c>
      <c r="C26" s="27" t="s">
        <v>38</v>
      </c>
      <c r="D26" s="27" t="s">
        <v>43</v>
      </c>
      <c r="E26" s="27" t="s">
        <v>96</v>
      </c>
      <c r="F26" s="27" t="s">
        <v>89</v>
      </c>
      <c r="G26" s="27" t="s">
        <v>30</v>
      </c>
      <c r="H26" s="27" t="s">
        <v>32</v>
      </c>
      <c r="I26" s="28"/>
      <c r="J26" s="28"/>
      <c r="K26" s="28"/>
      <c r="L26" s="28"/>
      <c r="M26" s="28"/>
      <c r="N26" s="28"/>
      <c r="O26" s="28">
        <v>4097</v>
      </c>
      <c r="P26" s="28">
        <v>4097</v>
      </c>
      <c r="Q26" s="28">
        <v>4097</v>
      </c>
      <c r="R26" s="28">
        <v>4097</v>
      </c>
      <c r="S26" s="28">
        <v>4097</v>
      </c>
      <c r="T26" s="28">
        <v>4097</v>
      </c>
      <c r="U26" s="28">
        <f t="shared" si="0"/>
        <v>24582</v>
      </c>
      <c r="V26" s="26" t="s">
        <v>60</v>
      </c>
    </row>
    <row r="27" spans="1:22" x14ac:dyDescent="0.25">
      <c r="A27" s="27" t="s">
        <v>108</v>
      </c>
      <c r="B27" s="27" t="s">
        <v>43</v>
      </c>
      <c r="C27" s="27" t="s">
        <v>38</v>
      </c>
      <c r="D27" s="27" t="s">
        <v>43</v>
      </c>
      <c r="E27" s="27" t="s">
        <v>96</v>
      </c>
      <c r="F27" s="27" t="s">
        <v>89</v>
      </c>
      <c r="G27" s="27" t="s">
        <v>30</v>
      </c>
      <c r="H27" s="27" t="s">
        <v>33</v>
      </c>
      <c r="I27" s="28">
        <v>4096</v>
      </c>
      <c r="J27" s="28">
        <v>4096</v>
      </c>
      <c r="K27" s="28">
        <v>4096</v>
      </c>
      <c r="L27" s="28">
        <v>4096</v>
      </c>
      <c r="M27" s="28">
        <v>4096</v>
      </c>
      <c r="N27" s="28">
        <v>4096</v>
      </c>
      <c r="O27" s="28"/>
      <c r="P27" s="28"/>
      <c r="Q27" s="28"/>
      <c r="R27" s="28"/>
      <c r="S27" s="28"/>
      <c r="T27" s="28"/>
      <c r="U27" s="28">
        <f t="shared" si="0"/>
        <v>24576</v>
      </c>
      <c r="V27" s="26" t="s">
        <v>60</v>
      </c>
    </row>
    <row r="28" spans="1:22" hidden="1" x14ac:dyDescent="0.25">
      <c r="A28" s="27" t="s">
        <v>85</v>
      </c>
      <c r="B28" s="27" t="s">
        <v>28</v>
      </c>
      <c r="C28" s="27" t="s">
        <v>29</v>
      </c>
      <c r="D28" s="27" t="s">
        <v>43</v>
      </c>
      <c r="E28" s="27" t="s">
        <v>96</v>
      </c>
      <c r="F28" s="27" t="s">
        <v>94</v>
      </c>
      <c r="G28" s="27" t="s">
        <v>30</v>
      </c>
      <c r="H28" s="27" t="s">
        <v>32</v>
      </c>
      <c r="I28" s="28"/>
      <c r="J28" s="28"/>
      <c r="K28" s="28"/>
      <c r="L28" s="28"/>
      <c r="M28" s="28"/>
      <c r="N28" s="28"/>
      <c r="O28" s="28">
        <v>88773</v>
      </c>
      <c r="P28" s="28">
        <v>90969</v>
      </c>
      <c r="Q28" s="28">
        <v>95062</v>
      </c>
      <c r="R28" s="28">
        <v>97572</v>
      </c>
      <c r="S28" s="28">
        <v>100680</v>
      </c>
      <c r="T28" s="28">
        <v>98196</v>
      </c>
      <c r="U28" s="28">
        <f t="shared" si="0"/>
        <v>571252</v>
      </c>
      <c r="V28" s="26" t="s">
        <v>59</v>
      </c>
    </row>
    <row r="29" spans="1:22" x14ac:dyDescent="0.25">
      <c r="A29" s="27" t="s">
        <v>85</v>
      </c>
      <c r="B29" s="27" t="s">
        <v>28</v>
      </c>
      <c r="C29" s="27" t="s">
        <v>29</v>
      </c>
      <c r="D29" s="27" t="s">
        <v>43</v>
      </c>
      <c r="E29" s="27" t="s">
        <v>96</v>
      </c>
      <c r="F29" s="27" t="s">
        <v>94</v>
      </c>
      <c r="G29" s="27" t="s">
        <v>30</v>
      </c>
      <c r="H29" s="27" t="s">
        <v>33</v>
      </c>
      <c r="I29" s="28">
        <v>89076</v>
      </c>
      <c r="J29" s="28">
        <v>91407</v>
      </c>
      <c r="K29" s="28">
        <v>95958</v>
      </c>
      <c r="L29" s="28">
        <v>90389</v>
      </c>
      <c r="M29" s="28">
        <v>90912</v>
      </c>
      <c r="N29" s="28">
        <v>102873</v>
      </c>
      <c r="O29" s="28"/>
      <c r="P29" s="28"/>
      <c r="Q29" s="28"/>
      <c r="R29" s="28"/>
      <c r="S29" s="28"/>
      <c r="T29" s="28"/>
      <c r="U29" s="28">
        <f t="shared" si="0"/>
        <v>560615</v>
      </c>
      <c r="V29" s="26" t="s">
        <v>59</v>
      </c>
    </row>
    <row r="30" spans="1:22" hidden="1" x14ac:dyDescent="0.25">
      <c r="A30" s="27" t="s">
        <v>85</v>
      </c>
      <c r="B30" s="27" t="s">
        <v>28</v>
      </c>
      <c r="C30" s="27" t="s">
        <v>29</v>
      </c>
      <c r="D30" s="27" t="s">
        <v>43</v>
      </c>
      <c r="E30" s="27" t="s">
        <v>96</v>
      </c>
      <c r="F30" s="27" t="s">
        <v>94</v>
      </c>
      <c r="G30" s="27" t="s">
        <v>36</v>
      </c>
      <c r="H30" s="27" t="s">
        <v>32</v>
      </c>
      <c r="I30" s="28"/>
      <c r="J30" s="28"/>
      <c r="K30" s="28"/>
      <c r="L30" s="28"/>
      <c r="M30" s="28"/>
      <c r="N30" s="28"/>
      <c r="O30" s="28">
        <v>72967</v>
      </c>
      <c r="P30" s="28">
        <v>91041</v>
      </c>
      <c r="Q30" s="28">
        <v>78188</v>
      </c>
      <c r="R30" s="28">
        <v>85244</v>
      </c>
      <c r="S30" s="28">
        <v>77952</v>
      </c>
      <c r="T30" s="28">
        <v>67748</v>
      </c>
      <c r="U30" s="28">
        <f t="shared" si="0"/>
        <v>473140</v>
      </c>
      <c r="V30" s="26" t="s">
        <v>59</v>
      </c>
    </row>
    <row r="31" spans="1:22" x14ac:dyDescent="0.25">
      <c r="A31" s="27" t="s">
        <v>85</v>
      </c>
      <c r="B31" s="27" t="s">
        <v>28</v>
      </c>
      <c r="C31" s="27" t="s">
        <v>29</v>
      </c>
      <c r="D31" s="27" t="s">
        <v>43</v>
      </c>
      <c r="E31" s="27" t="s">
        <v>96</v>
      </c>
      <c r="F31" s="27" t="s">
        <v>94</v>
      </c>
      <c r="G31" s="27" t="s">
        <v>36</v>
      </c>
      <c r="H31" s="27" t="s">
        <v>33</v>
      </c>
      <c r="I31" s="28">
        <v>86035</v>
      </c>
      <c r="J31" s="28">
        <v>73600</v>
      </c>
      <c r="K31" s="28">
        <v>84278</v>
      </c>
      <c r="L31" s="28">
        <v>73896</v>
      </c>
      <c r="M31" s="28">
        <v>85806</v>
      </c>
      <c r="N31" s="28">
        <v>75156</v>
      </c>
      <c r="O31" s="28"/>
      <c r="P31" s="28"/>
      <c r="Q31" s="28"/>
      <c r="R31" s="28"/>
      <c r="S31" s="28"/>
      <c r="T31" s="28"/>
      <c r="U31" s="28">
        <f t="shared" si="0"/>
        <v>478771</v>
      </c>
      <c r="V31" s="26" t="s">
        <v>59</v>
      </c>
    </row>
    <row r="32" spans="1:22" hidden="1" x14ac:dyDescent="0.25">
      <c r="A32" s="27" t="s">
        <v>80</v>
      </c>
      <c r="B32" s="27" t="s">
        <v>79</v>
      </c>
      <c r="C32" s="27" t="s">
        <v>29</v>
      </c>
      <c r="D32" s="27" t="s">
        <v>43</v>
      </c>
      <c r="E32" s="27" t="s">
        <v>96</v>
      </c>
      <c r="F32" s="27" t="s">
        <v>89</v>
      </c>
      <c r="G32" s="27" t="s">
        <v>36</v>
      </c>
      <c r="H32" s="27" t="s">
        <v>32</v>
      </c>
      <c r="I32" s="28"/>
      <c r="J32" s="28"/>
      <c r="K32" s="28"/>
      <c r="L32" s="28"/>
      <c r="M32" s="28"/>
      <c r="N32" s="28"/>
      <c r="O32" s="28">
        <v>10050</v>
      </c>
      <c r="P32" s="28">
        <v>12373</v>
      </c>
      <c r="Q32" s="28">
        <v>10567</v>
      </c>
      <c r="R32" s="28">
        <v>11365</v>
      </c>
      <c r="S32" s="28">
        <v>10583</v>
      </c>
      <c r="T32" s="28">
        <v>8840</v>
      </c>
      <c r="U32" s="28">
        <f t="shared" si="0"/>
        <v>63778</v>
      </c>
      <c r="V32" s="26" t="s">
        <v>59</v>
      </c>
    </row>
    <row r="33" spans="1:22" x14ac:dyDescent="0.25">
      <c r="A33" s="27" t="s">
        <v>80</v>
      </c>
      <c r="B33" s="27" t="s">
        <v>79</v>
      </c>
      <c r="C33" s="27" t="s">
        <v>29</v>
      </c>
      <c r="D33" s="27" t="s">
        <v>43</v>
      </c>
      <c r="E33" s="27" t="s">
        <v>96</v>
      </c>
      <c r="F33" s="27" t="s">
        <v>89</v>
      </c>
      <c r="G33" s="27" t="s">
        <v>36</v>
      </c>
      <c r="H33" s="27" t="s">
        <v>33</v>
      </c>
      <c r="I33" s="28">
        <v>11983</v>
      </c>
      <c r="J33" s="28">
        <v>10202</v>
      </c>
      <c r="K33" s="28">
        <v>11650</v>
      </c>
      <c r="L33" s="28">
        <v>10174</v>
      </c>
      <c r="M33" s="28">
        <v>11864</v>
      </c>
      <c r="N33" s="28">
        <v>10494</v>
      </c>
      <c r="O33" s="28"/>
      <c r="P33" s="28"/>
      <c r="Q33" s="28"/>
      <c r="R33" s="28"/>
      <c r="S33" s="28"/>
      <c r="T33" s="28"/>
      <c r="U33" s="28">
        <f t="shared" si="0"/>
        <v>66367</v>
      </c>
      <c r="V33" s="26" t="s">
        <v>59</v>
      </c>
    </row>
    <row r="34" spans="1:22" hidden="1" x14ac:dyDescent="0.25">
      <c r="A34" s="27" t="s">
        <v>80</v>
      </c>
      <c r="B34" s="27" t="s">
        <v>79</v>
      </c>
      <c r="C34" s="27" t="s">
        <v>38</v>
      </c>
      <c r="D34" s="27" t="s">
        <v>43</v>
      </c>
      <c r="E34" s="27" t="s">
        <v>96</v>
      </c>
      <c r="F34" s="27" t="s">
        <v>90</v>
      </c>
      <c r="G34" s="27" t="s">
        <v>30</v>
      </c>
      <c r="H34" s="27" t="s">
        <v>32</v>
      </c>
      <c r="I34" s="28"/>
      <c r="J34" s="28"/>
      <c r="K34" s="28"/>
      <c r="L34" s="28"/>
      <c r="M34" s="28"/>
      <c r="N34" s="28"/>
      <c r="O34" s="28">
        <v>5000</v>
      </c>
      <c r="P34" s="28">
        <v>6000</v>
      </c>
      <c r="Q34" s="28">
        <v>7500</v>
      </c>
      <c r="R34" s="28">
        <v>7500</v>
      </c>
      <c r="S34" s="28">
        <v>5000</v>
      </c>
      <c r="T34" s="28">
        <v>7500</v>
      </c>
      <c r="U34" s="28">
        <f t="shared" si="0"/>
        <v>38500</v>
      </c>
      <c r="V34" s="26" t="s">
        <v>60</v>
      </c>
    </row>
    <row r="35" spans="1:22" x14ac:dyDescent="0.25">
      <c r="A35" s="27" t="s">
        <v>80</v>
      </c>
      <c r="B35" s="27" t="s">
        <v>79</v>
      </c>
      <c r="C35" s="27" t="s">
        <v>38</v>
      </c>
      <c r="D35" s="27" t="s">
        <v>43</v>
      </c>
      <c r="E35" s="27" t="s">
        <v>96</v>
      </c>
      <c r="F35" s="27" t="s">
        <v>90</v>
      </c>
      <c r="G35" s="27" t="s">
        <v>30</v>
      </c>
      <c r="H35" s="27" t="s">
        <v>33</v>
      </c>
      <c r="I35" s="28">
        <v>5833</v>
      </c>
      <c r="J35" s="28">
        <v>5833</v>
      </c>
      <c r="K35" s="28">
        <v>11083</v>
      </c>
      <c r="L35" s="28">
        <v>6833</v>
      </c>
      <c r="M35" s="28">
        <v>5833</v>
      </c>
      <c r="N35" s="28">
        <v>8333</v>
      </c>
      <c r="O35" s="28"/>
      <c r="P35" s="28"/>
      <c r="Q35" s="28"/>
      <c r="R35" s="28"/>
      <c r="S35" s="28"/>
      <c r="T35" s="28"/>
      <c r="U35" s="28">
        <f t="shared" si="0"/>
        <v>43748</v>
      </c>
      <c r="V35" s="26" t="s">
        <v>60</v>
      </c>
    </row>
    <row r="36" spans="1:22" hidden="1" x14ac:dyDescent="0.25">
      <c r="A36" s="27" t="s">
        <v>82</v>
      </c>
      <c r="B36" s="27" t="s">
        <v>81</v>
      </c>
      <c r="C36" s="27" t="s">
        <v>29</v>
      </c>
      <c r="D36" s="27" t="s">
        <v>43</v>
      </c>
      <c r="E36" s="27" t="s">
        <v>96</v>
      </c>
      <c r="F36" s="27" t="s">
        <v>89</v>
      </c>
      <c r="G36" s="27" t="s">
        <v>30</v>
      </c>
      <c r="H36" s="27" t="s">
        <v>32</v>
      </c>
      <c r="I36" s="28"/>
      <c r="J36" s="28"/>
      <c r="K36" s="28"/>
      <c r="L36" s="28"/>
      <c r="M36" s="28"/>
      <c r="N36" s="28"/>
      <c r="O36" s="28">
        <v>889</v>
      </c>
      <c r="P36" s="28">
        <v>889</v>
      </c>
      <c r="Q36" s="28">
        <v>889</v>
      </c>
      <c r="R36" s="28">
        <v>889</v>
      </c>
      <c r="S36" s="28">
        <v>889</v>
      </c>
      <c r="T36" s="28">
        <v>889</v>
      </c>
      <c r="U36" s="28">
        <f t="shared" si="0"/>
        <v>5334</v>
      </c>
      <c r="V36" s="26" t="s">
        <v>59</v>
      </c>
    </row>
    <row r="37" spans="1:22" x14ac:dyDescent="0.25">
      <c r="A37" s="27" t="s">
        <v>82</v>
      </c>
      <c r="B37" s="27" t="s">
        <v>81</v>
      </c>
      <c r="C37" s="27" t="s">
        <v>29</v>
      </c>
      <c r="D37" s="27" t="s">
        <v>43</v>
      </c>
      <c r="E37" s="27" t="s">
        <v>96</v>
      </c>
      <c r="F37" s="27" t="s">
        <v>89</v>
      </c>
      <c r="G37" s="27" t="s">
        <v>30</v>
      </c>
      <c r="H37" s="27" t="s">
        <v>33</v>
      </c>
      <c r="I37" s="28">
        <v>906</v>
      </c>
      <c r="J37" s="28">
        <v>906</v>
      </c>
      <c r="K37" s="28">
        <v>906</v>
      </c>
      <c r="L37" s="28">
        <v>906</v>
      </c>
      <c r="M37" s="28">
        <v>906</v>
      </c>
      <c r="N37" s="28">
        <v>906</v>
      </c>
      <c r="O37" s="28"/>
      <c r="P37" s="28"/>
      <c r="Q37" s="28"/>
      <c r="R37" s="28"/>
      <c r="S37" s="28"/>
      <c r="T37" s="28"/>
      <c r="U37" s="28">
        <f t="shared" si="0"/>
        <v>5436</v>
      </c>
      <c r="V37" s="26" t="s">
        <v>59</v>
      </c>
    </row>
    <row r="38" spans="1:22" hidden="1" x14ac:dyDescent="0.25">
      <c r="A38" s="27" t="s">
        <v>82</v>
      </c>
      <c r="B38" s="27" t="s">
        <v>81</v>
      </c>
      <c r="C38" s="27" t="s">
        <v>29</v>
      </c>
      <c r="D38" s="27" t="s">
        <v>43</v>
      </c>
      <c r="E38" s="27" t="s">
        <v>96</v>
      </c>
      <c r="F38" s="27" t="s">
        <v>89</v>
      </c>
      <c r="G38" s="27" t="s">
        <v>36</v>
      </c>
      <c r="H38" s="27" t="s">
        <v>32</v>
      </c>
      <c r="I38" s="28"/>
      <c r="J38" s="28"/>
      <c r="K38" s="28"/>
      <c r="L38" s="28"/>
      <c r="M38" s="28"/>
      <c r="N38" s="28"/>
      <c r="O38" s="28">
        <v>204630</v>
      </c>
      <c r="P38" s="28">
        <v>193682</v>
      </c>
      <c r="Q38" s="28">
        <v>192811</v>
      </c>
      <c r="R38" s="28">
        <v>210576</v>
      </c>
      <c r="S38" s="28">
        <v>174355</v>
      </c>
      <c r="T38" s="28">
        <v>175125</v>
      </c>
      <c r="U38" s="28">
        <f t="shared" si="0"/>
        <v>1151179</v>
      </c>
      <c r="V38" s="26" t="s">
        <v>59</v>
      </c>
    </row>
    <row r="39" spans="1:22" x14ac:dyDescent="0.25">
      <c r="A39" s="27" t="s">
        <v>82</v>
      </c>
      <c r="B39" s="27" t="s">
        <v>81</v>
      </c>
      <c r="C39" s="27" t="s">
        <v>29</v>
      </c>
      <c r="D39" s="27" t="s">
        <v>43</v>
      </c>
      <c r="E39" s="27" t="s">
        <v>96</v>
      </c>
      <c r="F39" s="27" t="s">
        <v>89</v>
      </c>
      <c r="G39" s="27" t="s">
        <v>36</v>
      </c>
      <c r="H39" s="27" t="s">
        <v>33</v>
      </c>
      <c r="I39" s="28">
        <v>194511</v>
      </c>
      <c r="J39" s="28">
        <v>173157</v>
      </c>
      <c r="K39" s="28">
        <v>213282</v>
      </c>
      <c r="L39" s="28">
        <v>187162</v>
      </c>
      <c r="M39" s="28">
        <v>199703</v>
      </c>
      <c r="N39" s="28">
        <v>195312</v>
      </c>
      <c r="O39" s="28"/>
      <c r="P39" s="28"/>
      <c r="Q39" s="28"/>
      <c r="R39" s="28"/>
      <c r="S39" s="28"/>
      <c r="T39" s="28"/>
      <c r="U39" s="28">
        <f t="shared" si="0"/>
        <v>1163127</v>
      </c>
      <c r="V39" s="26" t="s">
        <v>59</v>
      </c>
    </row>
    <row r="40" spans="1:22" hidden="1" x14ac:dyDescent="0.25">
      <c r="A40" s="27" t="s">
        <v>82</v>
      </c>
      <c r="B40" s="27" t="s">
        <v>81</v>
      </c>
      <c r="C40" s="27" t="s">
        <v>38</v>
      </c>
      <c r="D40" s="27" t="s">
        <v>43</v>
      </c>
      <c r="E40" s="27" t="s">
        <v>96</v>
      </c>
      <c r="F40" s="27" t="s">
        <v>89</v>
      </c>
      <c r="G40" s="27" t="s">
        <v>36</v>
      </c>
      <c r="H40" s="27" t="s">
        <v>32</v>
      </c>
      <c r="I40" s="28"/>
      <c r="J40" s="28"/>
      <c r="K40" s="28"/>
      <c r="L40" s="28"/>
      <c r="M40" s="28"/>
      <c r="N40" s="28"/>
      <c r="O40" s="28">
        <v>41158</v>
      </c>
      <c r="P40" s="28">
        <v>42173</v>
      </c>
      <c r="Q40" s="28">
        <v>40219</v>
      </c>
      <c r="R40" s="28">
        <v>46283</v>
      </c>
      <c r="S40" s="28">
        <v>39191</v>
      </c>
      <c r="T40" s="28">
        <v>38091</v>
      </c>
      <c r="U40" s="28">
        <f t="shared" si="0"/>
        <v>247115</v>
      </c>
      <c r="V40" s="26" t="s">
        <v>60</v>
      </c>
    </row>
    <row r="41" spans="1:22" x14ac:dyDescent="0.25">
      <c r="A41" s="27" t="s">
        <v>82</v>
      </c>
      <c r="B41" s="27" t="s">
        <v>81</v>
      </c>
      <c r="C41" s="27" t="s">
        <v>38</v>
      </c>
      <c r="D41" s="27" t="s">
        <v>43</v>
      </c>
      <c r="E41" s="27" t="s">
        <v>96</v>
      </c>
      <c r="F41" s="27" t="s">
        <v>89</v>
      </c>
      <c r="G41" s="27" t="s">
        <v>36</v>
      </c>
      <c r="H41" s="27" t="s">
        <v>33</v>
      </c>
      <c r="I41" s="28">
        <v>43553</v>
      </c>
      <c r="J41" s="28">
        <v>39198</v>
      </c>
      <c r="K41" s="28">
        <v>45491</v>
      </c>
      <c r="L41" s="28">
        <v>44606</v>
      </c>
      <c r="M41" s="28">
        <v>40365</v>
      </c>
      <c r="N41" s="28">
        <v>37869</v>
      </c>
      <c r="O41" s="28"/>
      <c r="P41" s="28"/>
      <c r="Q41" s="28"/>
      <c r="R41" s="28"/>
      <c r="S41" s="28"/>
      <c r="T41" s="28"/>
      <c r="U41" s="28">
        <f t="shared" si="0"/>
        <v>251082</v>
      </c>
      <c r="V41" s="26" t="s">
        <v>60</v>
      </c>
    </row>
    <row r="42" spans="1:22" hidden="1" x14ac:dyDescent="0.25">
      <c r="A42" s="27" t="s">
        <v>82</v>
      </c>
      <c r="B42" s="27" t="s">
        <v>81</v>
      </c>
      <c r="C42" s="27" t="s">
        <v>38</v>
      </c>
      <c r="D42" s="27" t="s">
        <v>43</v>
      </c>
      <c r="E42" s="27" t="s">
        <v>96</v>
      </c>
      <c r="F42" s="27" t="s">
        <v>90</v>
      </c>
      <c r="G42" s="27" t="s">
        <v>30</v>
      </c>
      <c r="H42" s="27" t="s">
        <v>32</v>
      </c>
      <c r="I42" s="28"/>
      <c r="J42" s="28"/>
      <c r="K42" s="28"/>
      <c r="L42" s="28"/>
      <c r="M42" s="28"/>
      <c r="N42" s="28"/>
      <c r="O42" s="28">
        <v>148038</v>
      </c>
      <c r="P42" s="28">
        <v>148038</v>
      </c>
      <c r="Q42" s="28">
        <v>148038</v>
      </c>
      <c r="R42" s="28">
        <v>148038</v>
      </c>
      <c r="S42" s="28">
        <v>148038</v>
      </c>
      <c r="T42" s="28">
        <v>148038</v>
      </c>
      <c r="U42" s="28">
        <f t="shared" si="0"/>
        <v>888228</v>
      </c>
      <c r="V42" s="26" t="s">
        <v>60</v>
      </c>
    </row>
    <row r="43" spans="1:22" x14ac:dyDescent="0.25">
      <c r="A43" s="27" t="s">
        <v>82</v>
      </c>
      <c r="B43" s="27" t="s">
        <v>81</v>
      </c>
      <c r="C43" s="27" t="s">
        <v>38</v>
      </c>
      <c r="D43" s="27" t="s">
        <v>43</v>
      </c>
      <c r="E43" s="27" t="s">
        <v>96</v>
      </c>
      <c r="F43" s="27" t="s">
        <v>90</v>
      </c>
      <c r="G43" s="27" t="s">
        <v>30</v>
      </c>
      <c r="H43" s="27" t="s">
        <v>33</v>
      </c>
      <c r="I43" s="28">
        <v>150999</v>
      </c>
      <c r="J43" s="28">
        <v>150999</v>
      </c>
      <c r="K43" s="28">
        <v>219499</v>
      </c>
      <c r="L43" s="28">
        <v>308506</v>
      </c>
      <c r="M43" s="28">
        <v>240006</v>
      </c>
      <c r="N43" s="28">
        <v>150999</v>
      </c>
      <c r="O43" s="28"/>
      <c r="P43" s="28"/>
      <c r="Q43" s="28"/>
      <c r="R43" s="28"/>
      <c r="S43" s="28"/>
      <c r="T43" s="28"/>
      <c r="U43" s="28">
        <f t="shared" si="0"/>
        <v>1221008</v>
      </c>
      <c r="V43" s="26" t="s">
        <v>60</v>
      </c>
    </row>
    <row r="44" spans="1:22" hidden="1" x14ac:dyDescent="0.25">
      <c r="A44" s="27" t="s">
        <v>82</v>
      </c>
      <c r="B44" s="27" t="s">
        <v>81</v>
      </c>
      <c r="C44" s="27" t="s">
        <v>38</v>
      </c>
      <c r="D44" s="27" t="s">
        <v>43</v>
      </c>
      <c r="E44" s="27" t="s">
        <v>96</v>
      </c>
      <c r="F44" s="27" t="s">
        <v>92</v>
      </c>
      <c r="G44" s="27" t="s">
        <v>30</v>
      </c>
      <c r="H44" s="27" t="s">
        <v>32</v>
      </c>
      <c r="I44" s="28"/>
      <c r="J44" s="28"/>
      <c r="K44" s="28"/>
      <c r="L44" s="28"/>
      <c r="M44" s="28"/>
      <c r="N44" s="28"/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f t="shared" si="0"/>
        <v>0</v>
      </c>
      <c r="V44" s="26" t="s">
        <v>60</v>
      </c>
    </row>
    <row r="45" spans="1:22" hidden="1" x14ac:dyDescent="0.25">
      <c r="A45" s="27" t="s">
        <v>84</v>
      </c>
      <c r="B45" s="27" t="s">
        <v>83</v>
      </c>
      <c r="C45" s="27" t="s">
        <v>29</v>
      </c>
      <c r="D45" s="27" t="s">
        <v>43</v>
      </c>
      <c r="E45" s="27" t="s">
        <v>96</v>
      </c>
      <c r="F45" s="27" t="s">
        <v>89</v>
      </c>
      <c r="G45" s="27" t="s">
        <v>36</v>
      </c>
      <c r="H45" s="27" t="s">
        <v>32</v>
      </c>
      <c r="I45" s="28"/>
      <c r="J45" s="28"/>
      <c r="K45" s="28"/>
      <c r="L45" s="28"/>
      <c r="M45" s="28"/>
      <c r="N45" s="28"/>
      <c r="O45" s="28">
        <v>335352</v>
      </c>
      <c r="P45" s="28">
        <v>390825</v>
      </c>
      <c r="Q45" s="28">
        <v>349994</v>
      </c>
      <c r="R45" s="28">
        <v>418105</v>
      </c>
      <c r="S45" s="28">
        <v>392263</v>
      </c>
      <c r="T45" s="28">
        <v>323982</v>
      </c>
      <c r="U45" s="28">
        <f t="shared" si="0"/>
        <v>2210521</v>
      </c>
      <c r="V45" s="26" t="s">
        <v>59</v>
      </c>
    </row>
    <row r="46" spans="1:22" x14ac:dyDescent="0.25">
      <c r="A46" s="27" t="s">
        <v>84</v>
      </c>
      <c r="B46" s="27" t="s">
        <v>83</v>
      </c>
      <c r="C46" s="27" t="s">
        <v>29</v>
      </c>
      <c r="D46" s="27" t="s">
        <v>43</v>
      </c>
      <c r="E46" s="27" t="s">
        <v>96</v>
      </c>
      <c r="F46" s="27" t="s">
        <v>89</v>
      </c>
      <c r="G46" s="27" t="s">
        <v>36</v>
      </c>
      <c r="H46" s="27" t="s">
        <v>33</v>
      </c>
      <c r="I46" s="28">
        <v>398832</v>
      </c>
      <c r="J46" s="28">
        <v>356713</v>
      </c>
      <c r="K46" s="28">
        <v>410303</v>
      </c>
      <c r="L46" s="28">
        <v>400350</v>
      </c>
      <c r="M46" s="28">
        <v>385023</v>
      </c>
      <c r="N46" s="28">
        <v>344012</v>
      </c>
      <c r="O46" s="28"/>
      <c r="P46" s="28"/>
      <c r="Q46" s="28"/>
      <c r="R46" s="28"/>
      <c r="S46" s="28"/>
      <c r="T46" s="28"/>
      <c r="U46" s="28">
        <f t="shared" si="0"/>
        <v>2295233</v>
      </c>
      <c r="V46" s="26" t="s">
        <v>59</v>
      </c>
    </row>
    <row r="47" spans="1:22" hidden="1" x14ac:dyDescent="0.25">
      <c r="A47" s="27" t="s">
        <v>84</v>
      </c>
      <c r="B47" s="27" t="s">
        <v>83</v>
      </c>
      <c r="C47" s="27" t="s">
        <v>38</v>
      </c>
      <c r="D47" s="27" t="s">
        <v>43</v>
      </c>
      <c r="E47" s="27" t="s">
        <v>96</v>
      </c>
      <c r="F47" s="27" t="s">
        <v>89</v>
      </c>
      <c r="G47" s="27" t="s">
        <v>30</v>
      </c>
      <c r="H47" s="27" t="s">
        <v>32</v>
      </c>
      <c r="I47" s="28"/>
      <c r="J47" s="28"/>
      <c r="K47" s="28"/>
      <c r="L47" s="28"/>
      <c r="M47" s="28"/>
      <c r="N47" s="28"/>
      <c r="O47" s="28">
        <v>41710</v>
      </c>
      <c r="P47" s="28">
        <v>141710</v>
      </c>
      <c r="Q47" s="28">
        <v>84710</v>
      </c>
      <c r="R47" s="28">
        <v>64710</v>
      </c>
      <c r="S47" s="28">
        <v>49710</v>
      </c>
      <c r="T47" s="28">
        <v>49710</v>
      </c>
      <c r="U47" s="28">
        <f t="shared" si="0"/>
        <v>432260</v>
      </c>
      <c r="V47" s="26" t="s">
        <v>60</v>
      </c>
    </row>
    <row r="48" spans="1:22" x14ac:dyDescent="0.25">
      <c r="A48" s="27" t="s">
        <v>84</v>
      </c>
      <c r="B48" s="27" t="s">
        <v>83</v>
      </c>
      <c r="C48" s="27" t="s">
        <v>38</v>
      </c>
      <c r="D48" s="27" t="s">
        <v>43</v>
      </c>
      <c r="E48" s="27" t="s">
        <v>96</v>
      </c>
      <c r="F48" s="27" t="s">
        <v>89</v>
      </c>
      <c r="G48" s="27" t="s">
        <v>30</v>
      </c>
      <c r="H48" s="27" t="s">
        <v>33</v>
      </c>
      <c r="I48" s="28">
        <v>47030</v>
      </c>
      <c r="J48" s="28">
        <v>77084</v>
      </c>
      <c r="K48" s="28">
        <v>30644</v>
      </c>
      <c r="L48" s="28">
        <v>30644</v>
      </c>
      <c r="M48" s="28">
        <v>66644</v>
      </c>
      <c r="N48" s="28">
        <v>73966</v>
      </c>
      <c r="O48" s="28"/>
      <c r="P48" s="28"/>
      <c r="Q48" s="28"/>
      <c r="R48" s="28"/>
      <c r="S48" s="28"/>
      <c r="T48" s="28"/>
      <c r="U48" s="28">
        <f t="shared" si="0"/>
        <v>326012</v>
      </c>
      <c r="V48" s="26" t="s">
        <v>60</v>
      </c>
    </row>
    <row r="49" spans="1:22" hidden="1" x14ac:dyDescent="0.25">
      <c r="A49" s="27" t="s">
        <v>84</v>
      </c>
      <c r="B49" s="27" t="s">
        <v>83</v>
      </c>
      <c r="C49" s="27" t="s">
        <v>38</v>
      </c>
      <c r="D49" s="27" t="s">
        <v>43</v>
      </c>
      <c r="E49" s="27" t="s">
        <v>96</v>
      </c>
      <c r="F49" s="27" t="s">
        <v>89</v>
      </c>
      <c r="G49" s="27" t="s">
        <v>36</v>
      </c>
      <c r="H49" s="27" t="s">
        <v>32</v>
      </c>
      <c r="I49" s="28"/>
      <c r="J49" s="28"/>
      <c r="K49" s="28"/>
      <c r="L49" s="28"/>
      <c r="M49" s="28"/>
      <c r="N49" s="28"/>
      <c r="O49" s="28">
        <v>64617</v>
      </c>
      <c r="P49" s="28">
        <v>75652</v>
      </c>
      <c r="Q49" s="28">
        <v>68356</v>
      </c>
      <c r="R49" s="28">
        <v>80736</v>
      </c>
      <c r="S49" s="28">
        <v>75649</v>
      </c>
      <c r="T49" s="28">
        <v>63182</v>
      </c>
      <c r="U49" s="28">
        <f t="shared" si="0"/>
        <v>428192</v>
      </c>
      <c r="V49" s="26" t="s">
        <v>60</v>
      </c>
    </row>
    <row r="50" spans="1:22" x14ac:dyDescent="0.25">
      <c r="A50" s="27" t="s">
        <v>84</v>
      </c>
      <c r="B50" s="27" t="s">
        <v>83</v>
      </c>
      <c r="C50" s="27" t="s">
        <v>38</v>
      </c>
      <c r="D50" s="27" t="s">
        <v>43</v>
      </c>
      <c r="E50" s="27" t="s">
        <v>96</v>
      </c>
      <c r="F50" s="27" t="s">
        <v>89</v>
      </c>
      <c r="G50" s="27" t="s">
        <v>36</v>
      </c>
      <c r="H50" s="27" t="s">
        <v>33</v>
      </c>
      <c r="I50" s="28">
        <v>75533</v>
      </c>
      <c r="J50" s="28">
        <v>67836</v>
      </c>
      <c r="K50" s="28">
        <v>78649</v>
      </c>
      <c r="L50" s="28">
        <v>76993</v>
      </c>
      <c r="M50" s="28">
        <v>75286</v>
      </c>
      <c r="N50" s="28">
        <v>66473</v>
      </c>
      <c r="O50" s="28"/>
      <c r="P50" s="28"/>
      <c r="Q50" s="28"/>
      <c r="R50" s="28"/>
      <c r="S50" s="28"/>
      <c r="T50" s="28"/>
      <c r="U50" s="28">
        <f t="shared" si="0"/>
        <v>440770</v>
      </c>
      <c r="V50" s="26" t="s">
        <v>60</v>
      </c>
    </row>
    <row r="51" spans="1:22" hidden="1" x14ac:dyDescent="0.25">
      <c r="A51" s="27" t="s">
        <v>84</v>
      </c>
      <c r="B51" s="27" t="s">
        <v>83</v>
      </c>
      <c r="C51" s="27" t="s">
        <v>38</v>
      </c>
      <c r="D51" s="27" t="s">
        <v>43</v>
      </c>
      <c r="E51" s="27" t="s">
        <v>96</v>
      </c>
      <c r="F51" s="27" t="s">
        <v>90</v>
      </c>
      <c r="G51" s="27" t="s">
        <v>30</v>
      </c>
      <c r="H51" s="27" t="s">
        <v>32</v>
      </c>
      <c r="I51" s="28"/>
      <c r="J51" s="28"/>
      <c r="K51" s="28"/>
      <c r="L51" s="28"/>
      <c r="M51" s="28"/>
      <c r="N51" s="28"/>
      <c r="O51" s="28">
        <v>276810</v>
      </c>
      <c r="P51" s="28">
        <v>276810</v>
      </c>
      <c r="Q51" s="28">
        <v>236810</v>
      </c>
      <c r="R51" s="28">
        <v>176810</v>
      </c>
      <c r="S51" s="28">
        <v>176810</v>
      </c>
      <c r="T51" s="28">
        <v>176810</v>
      </c>
      <c r="U51" s="28">
        <f t="shared" si="0"/>
        <v>1320860</v>
      </c>
      <c r="V51" s="26" t="s">
        <v>60</v>
      </c>
    </row>
    <row r="52" spans="1:22" x14ac:dyDescent="0.25">
      <c r="A52" s="27" t="s">
        <v>84</v>
      </c>
      <c r="B52" s="27" t="s">
        <v>83</v>
      </c>
      <c r="C52" s="27" t="s">
        <v>38</v>
      </c>
      <c r="D52" s="27" t="s">
        <v>43</v>
      </c>
      <c r="E52" s="27" t="s">
        <v>96</v>
      </c>
      <c r="F52" s="27" t="s">
        <v>90</v>
      </c>
      <c r="G52" s="27" t="s">
        <v>30</v>
      </c>
      <c r="H52" s="27" t="s">
        <v>33</v>
      </c>
      <c r="I52" s="28">
        <v>177285</v>
      </c>
      <c r="J52" s="28">
        <v>177285</v>
      </c>
      <c r="K52" s="28">
        <v>177285</v>
      </c>
      <c r="L52" s="28">
        <v>177285</v>
      </c>
      <c r="M52" s="28">
        <v>178285</v>
      </c>
      <c r="N52" s="28">
        <v>298285</v>
      </c>
      <c r="O52" s="28"/>
      <c r="P52" s="28"/>
      <c r="Q52" s="28"/>
      <c r="R52" s="28"/>
      <c r="S52" s="28"/>
      <c r="T52" s="28"/>
      <c r="U52" s="28">
        <f t="shared" si="0"/>
        <v>1185710</v>
      </c>
      <c r="V52" s="26" t="s">
        <v>60</v>
      </c>
    </row>
    <row r="53" spans="1:22" hidden="1" x14ac:dyDescent="0.25">
      <c r="A53" s="27" t="s">
        <v>84</v>
      </c>
      <c r="B53" s="27" t="s">
        <v>83</v>
      </c>
      <c r="C53" s="27" t="s">
        <v>38</v>
      </c>
      <c r="D53" s="27" t="s">
        <v>43</v>
      </c>
      <c r="E53" s="27" t="s">
        <v>96</v>
      </c>
      <c r="F53" s="27" t="s">
        <v>88</v>
      </c>
      <c r="G53" s="27" t="s">
        <v>30</v>
      </c>
      <c r="H53" s="27" t="s">
        <v>32</v>
      </c>
      <c r="I53" s="28"/>
      <c r="J53" s="28"/>
      <c r="K53" s="28"/>
      <c r="L53" s="28"/>
      <c r="M53" s="28"/>
      <c r="N53" s="28"/>
      <c r="O53" s="28">
        <v>2618</v>
      </c>
      <c r="P53" s="28">
        <v>2618</v>
      </c>
      <c r="Q53" s="28">
        <v>2618</v>
      </c>
      <c r="R53" s="28">
        <v>2618</v>
      </c>
      <c r="S53" s="28">
        <v>2618</v>
      </c>
      <c r="T53" s="28">
        <v>2618</v>
      </c>
      <c r="U53" s="28">
        <f t="shared" si="0"/>
        <v>15708</v>
      </c>
      <c r="V53" s="26" t="s">
        <v>60</v>
      </c>
    </row>
    <row r="54" spans="1:22" x14ac:dyDescent="0.25">
      <c r="A54" s="27" t="s">
        <v>84</v>
      </c>
      <c r="B54" s="27" t="s">
        <v>83</v>
      </c>
      <c r="C54" s="27" t="s">
        <v>38</v>
      </c>
      <c r="D54" s="27" t="s">
        <v>43</v>
      </c>
      <c r="E54" s="27" t="s">
        <v>96</v>
      </c>
      <c r="F54" s="27" t="s">
        <v>88</v>
      </c>
      <c r="G54" s="27" t="s">
        <v>30</v>
      </c>
      <c r="H54" s="27" t="s">
        <v>33</v>
      </c>
      <c r="I54" s="28">
        <v>2644</v>
      </c>
      <c r="J54" s="28">
        <v>2644</v>
      </c>
      <c r="K54" s="28">
        <v>2644</v>
      </c>
      <c r="L54" s="28">
        <v>2644</v>
      </c>
      <c r="M54" s="28">
        <v>2644</v>
      </c>
      <c r="N54" s="28">
        <v>2644</v>
      </c>
      <c r="O54" s="28"/>
      <c r="P54" s="28"/>
      <c r="Q54" s="28"/>
      <c r="R54" s="28"/>
      <c r="S54" s="28"/>
      <c r="T54" s="28"/>
      <c r="U54" s="28">
        <f t="shared" si="0"/>
        <v>15864</v>
      </c>
      <c r="V54" s="26" t="s">
        <v>60</v>
      </c>
    </row>
    <row r="55" spans="1:22" hidden="1" x14ac:dyDescent="0.25">
      <c r="A55" s="1" t="s">
        <v>112</v>
      </c>
      <c r="B55" s="1" t="s">
        <v>112</v>
      </c>
      <c r="C55" s="27" t="s">
        <v>29</v>
      </c>
      <c r="D55" s="27" t="s">
        <v>43</v>
      </c>
      <c r="E55" s="27" t="s">
        <v>96</v>
      </c>
      <c r="F55" s="27" t="s">
        <v>93</v>
      </c>
      <c r="G55" s="27" t="s">
        <v>30</v>
      </c>
      <c r="H55" s="27" t="s">
        <v>32</v>
      </c>
      <c r="I55" s="28"/>
      <c r="J55" s="28"/>
      <c r="K55" s="28"/>
      <c r="L55" s="28"/>
      <c r="M55" s="28"/>
      <c r="N55" s="28"/>
      <c r="O55" s="28">
        <v>0</v>
      </c>
      <c r="P55" s="28">
        <v>13237</v>
      </c>
      <c r="Q55" s="28">
        <v>23215</v>
      </c>
      <c r="R55" s="28">
        <v>42343</v>
      </c>
      <c r="S55" s="28">
        <v>45441</v>
      </c>
      <c r="T55" s="28">
        <v>60443</v>
      </c>
      <c r="U55" s="28">
        <f t="shared" si="0"/>
        <v>184679</v>
      </c>
      <c r="V55" s="26" t="s">
        <v>59</v>
      </c>
    </row>
    <row r="56" spans="1:22" x14ac:dyDescent="0.25">
      <c r="A56" s="1" t="s">
        <v>112</v>
      </c>
      <c r="B56" s="1" t="s">
        <v>112</v>
      </c>
      <c r="C56" s="27" t="s">
        <v>29</v>
      </c>
      <c r="D56" s="27" t="s">
        <v>43</v>
      </c>
      <c r="E56" s="27" t="s">
        <v>96</v>
      </c>
      <c r="F56" s="27" t="s">
        <v>93</v>
      </c>
      <c r="G56" s="27" t="s">
        <v>30</v>
      </c>
      <c r="H56" s="27" t="s">
        <v>33</v>
      </c>
      <c r="I56" s="28">
        <v>0</v>
      </c>
      <c r="J56" s="28">
        <v>2248</v>
      </c>
      <c r="K56" s="28">
        <v>11346</v>
      </c>
      <c r="L56" s="28">
        <v>713</v>
      </c>
      <c r="M56" s="28">
        <v>0</v>
      </c>
      <c r="N56" s="28">
        <v>33756</v>
      </c>
      <c r="O56" s="28"/>
      <c r="P56" s="28"/>
      <c r="Q56" s="28"/>
      <c r="R56" s="28"/>
      <c r="S56" s="28"/>
      <c r="T56" s="28"/>
      <c r="U56" s="28">
        <f t="shared" si="0"/>
        <v>48063</v>
      </c>
      <c r="V56" s="26" t="s">
        <v>59</v>
      </c>
    </row>
    <row r="57" spans="1:22" x14ac:dyDescent="0.25">
      <c r="A57" s="1" t="s">
        <v>112</v>
      </c>
      <c r="B57" s="1" t="s">
        <v>112</v>
      </c>
      <c r="C57" s="27" t="s">
        <v>29</v>
      </c>
      <c r="D57" s="27" t="s">
        <v>43</v>
      </c>
      <c r="E57" s="27" t="s">
        <v>96</v>
      </c>
      <c r="F57" s="27" t="s">
        <v>91</v>
      </c>
      <c r="G57" s="27" t="s">
        <v>30</v>
      </c>
      <c r="H57" s="27" t="s">
        <v>33</v>
      </c>
      <c r="I57" s="28">
        <v>0</v>
      </c>
      <c r="J57" s="28">
        <v>0</v>
      </c>
      <c r="K57" s="28">
        <v>0</v>
      </c>
      <c r="L57" s="28">
        <v>0</v>
      </c>
      <c r="M57" s="28">
        <v>852000</v>
      </c>
      <c r="N57" s="28">
        <v>1000000</v>
      </c>
      <c r="O57" s="28"/>
      <c r="P57" s="28"/>
      <c r="Q57" s="28"/>
      <c r="R57" s="28"/>
      <c r="S57" s="28"/>
      <c r="T57" s="28"/>
      <c r="U57" s="28">
        <f t="shared" si="0"/>
        <v>1852000</v>
      </c>
      <c r="V57" s="26" t="s">
        <v>59</v>
      </c>
    </row>
    <row r="58" spans="1:22" hidden="1" x14ac:dyDescent="0.25">
      <c r="A58" s="1" t="s">
        <v>112</v>
      </c>
      <c r="B58" s="1" t="s">
        <v>112</v>
      </c>
      <c r="C58" s="27" t="s">
        <v>29</v>
      </c>
      <c r="D58" s="27" t="s">
        <v>43</v>
      </c>
      <c r="E58" s="27" t="s">
        <v>96</v>
      </c>
      <c r="F58" s="27" t="s">
        <v>86</v>
      </c>
      <c r="G58" s="27" t="s">
        <v>30</v>
      </c>
      <c r="H58" s="27" t="s">
        <v>32</v>
      </c>
      <c r="I58" s="28"/>
      <c r="J58" s="28"/>
      <c r="K58" s="28"/>
      <c r="L58" s="28"/>
      <c r="M58" s="28"/>
      <c r="N58" s="28"/>
      <c r="O58" s="28">
        <v>11386</v>
      </c>
      <c r="P58" s="28">
        <v>9293</v>
      </c>
      <c r="Q58" s="28">
        <v>518</v>
      </c>
      <c r="R58" s="28">
        <v>518</v>
      </c>
      <c r="S58" s="28">
        <v>5845</v>
      </c>
      <c r="T58" s="28">
        <v>801</v>
      </c>
      <c r="U58" s="28">
        <f t="shared" si="0"/>
        <v>28361</v>
      </c>
      <c r="V58" s="26" t="s">
        <v>59</v>
      </c>
    </row>
    <row r="59" spans="1:22" x14ac:dyDescent="0.25">
      <c r="A59" s="1" t="s">
        <v>112</v>
      </c>
      <c r="B59" s="1" t="s">
        <v>112</v>
      </c>
      <c r="C59" s="27" t="s">
        <v>29</v>
      </c>
      <c r="D59" s="27" t="s">
        <v>43</v>
      </c>
      <c r="E59" s="27" t="s">
        <v>96</v>
      </c>
      <c r="F59" s="27" t="s">
        <v>86</v>
      </c>
      <c r="G59" s="27" t="s">
        <v>30</v>
      </c>
      <c r="H59" s="27" t="s">
        <v>33</v>
      </c>
      <c r="I59" s="28">
        <v>672</v>
      </c>
      <c r="J59" s="28">
        <v>1357</v>
      </c>
      <c r="K59" s="28">
        <v>529</v>
      </c>
      <c r="L59" s="28">
        <v>3695</v>
      </c>
      <c r="M59" s="28">
        <v>5616</v>
      </c>
      <c r="N59" s="28">
        <v>3437</v>
      </c>
      <c r="O59" s="28"/>
      <c r="P59" s="28"/>
      <c r="Q59" s="28"/>
      <c r="R59" s="28"/>
      <c r="S59" s="28"/>
      <c r="T59" s="28"/>
      <c r="U59" s="28">
        <f t="shared" si="0"/>
        <v>15306</v>
      </c>
      <c r="V59" s="26" t="s">
        <v>59</v>
      </c>
    </row>
    <row r="60" spans="1:22" hidden="1" x14ac:dyDescent="0.25">
      <c r="A60" s="1" t="s">
        <v>112</v>
      </c>
      <c r="B60" s="1" t="s">
        <v>112</v>
      </c>
      <c r="C60" s="27" t="s">
        <v>37</v>
      </c>
      <c r="D60" s="27" t="s">
        <v>43</v>
      </c>
      <c r="E60" s="27" t="s">
        <v>96</v>
      </c>
      <c r="F60" s="27" t="s">
        <v>93</v>
      </c>
      <c r="G60" s="27" t="s">
        <v>30</v>
      </c>
      <c r="H60" s="27" t="s">
        <v>32</v>
      </c>
      <c r="I60" s="28"/>
      <c r="J60" s="28"/>
      <c r="K60" s="28"/>
      <c r="L60" s="28"/>
      <c r="M60" s="28"/>
      <c r="N60" s="28"/>
      <c r="O60" s="28">
        <v>0</v>
      </c>
      <c r="P60" s="28">
        <v>0</v>
      </c>
      <c r="Q60" s="28">
        <v>14339</v>
      </c>
      <c r="R60" s="28">
        <v>0</v>
      </c>
      <c r="S60" s="28">
        <v>14339</v>
      </c>
      <c r="T60" s="28">
        <v>0</v>
      </c>
      <c r="U60" s="28">
        <f t="shared" si="0"/>
        <v>28678</v>
      </c>
      <c r="V60" s="26" t="s">
        <v>59</v>
      </c>
    </row>
    <row r="61" spans="1:22" x14ac:dyDescent="0.25">
      <c r="A61" s="1" t="s">
        <v>112</v>
      </c>
      <c r="B61" s="1" t="s">
        <v>112</v>
      </c>
      <c r="C61" s="27" t="s">
        <v>37</v>
      </c>
      <c r="D61" s="27" t="s">
        <v>43</v>
      </c>
      <c r="E61" s="27" t="s">
        <v>96</v>
      </c>
      <c r="F61" s="27" t="s">
        <v>93</v>
      </c>
      <c r="G61" s="27" t="s">
        <v>30</v>
      </c>
      <c r="H61" s="27" t="s">
        <v>33</v>
      </c>
      <c r="I61" s="28">
        <v>0</v>
      </c>
      <c r="J61" s="28">
        <v>0</v>
      </c>
      <c r="K61" s="28">
        <v>18341</v>
      </c>
      <c r="L61" s="28">
        <v>0</v>
      </c>
      <c r="M61" s="28">
        <v>0</v>
      </c>
      <c r="N61" s="28">
        <v>18341</v>
      </c>
      <c r="O61" s="28"/>
      <c r="P61" s="28"/>
      <c r="Q61" s="28"/>
      <c r="R61" s="28"/>
      <c r="S61" s="28"/>
      <c r="T61" s="28"/>
      <c r="U61" s="28">
        <f t="shared" si="0"/>
        <v>36682</v>
      </c>
      <c r="V61" s="26" t="s">
        <v>59</v>
      </c>
    </row>
    <row r="62" spans="1:22" hidden="1" x14ac:dyDescent="0.25">
      <c r="A62" s="1" t="s">
        <v>112</v>
      </c>
      <c r="B62" s="1" t="s">
        <v>112</v>
      </c>
      <c r="C62" s="27" t="s">
        <v>37</v>
      </c>
      <c r="D62" s="27" t="s">
        <v>43</v>
      </c>
      <c r="E62" s="27" t="s">
        <v>96</v>
      </c>
      <c r="F62" s="27" t="s">
        <v>86</v>
      </c>
      <c r="G62" s="27" t="s">
        <v>30</v>
      </c>
      <c r="H62" s="27" t="s">
        <v>32</v>
      </c>
      <c r="I62" s="28"/>
      <c r="J62" s="28"/>
      <c r="K62" s="28"/>
      <c r="L62" s="28"/>
      <c r="M62" s="28"/>
      <c r="N62" s="28"/>
      <c r="O62" s="28">
        <v>9308</v>
      </c>
      <c r="P62" s="28">
        <v>9308</v>
      </c>
      <c r="Q62" s="28">
        <v>9308</v>
      </c>
      <c r="R62" s="28">
        <v>9308</v>
      </c>
      <c r="S62" s="28">
        <v>9308</v>
      </c>
      <c r="T62" s="28">
        <v>9308</v>
      </c>
      <c r="U62" s="28">
        <f t="shared" si="0"/>
        <v>55848</v>
      </c>
      <c r="V62" s="26" t="s">
        <v>59</v>
      </c>
    </row>
    <row r="63" spans="1:22" x14ac:dyDescent="0.25">
      <c r="A63" s="1" t="s">
        <v>112</v>
      </c>
      <c r="B63" s="1" t="s">
        <v>112</v>
      </c>
      <c r="C63" s="27" t="s">
        <v>37</v>
      </c>
      <c r="D63" s="27" t="s">
        <v>43</v>
      </c>
      <c r="E63" s="27" t="s">
        <v>96</v>
      </c>
      <c r="F63" s="27" t="s">
        <v>86</v>
      </c>
      <c r="G63" s="27" t="s">
        <v>30</v>
      </c>
      <c r="H63" s="27" t="s">
        <v>33</v>
      </c>
      <c r="I63" s="28">
        <v>4847</v>
      </c>
      <c r="J63" s="28">
        <v>8149</v>
      </c>
      <c r="K63" s="28">
        <v>8149</v>
      </c>
      <c r="L63" s="28">
        <v>8149</v>
      </c>
      <c r="M63" s="28">
        <v>8149</v>
      </c>
      <c r="N63" s="28">
        <v>8149</v>
      </c>
      <c r="O63" s="28"/>
      <c r="P63" s="28"/>
      <c r="Q63" s="28"/>
      <c r="R63" s="28"/>
      <c r="S63" s="28"/>
      <c r="T63" s="28"/>
      <c r="U63" s="28">
        <f t="shared" si="0"/>
        <v>45592</v>
      </c>
      <c r="V63" s="26" t="s">
        <v>59</v>
      </c>
    </row>
    <row r="64" spans="1:22" hidden="1" x14ac:dyDescent="0.25">
      <c r="A64" s="27" t="s">
        <v>102</v>
      </c>
      <c r="B64" s="27" t="s">
        <v>103</v>
      </c>
      <c r="C64" s="27" t="s">
        <v>38</v>
      </c>
      <c r="D64" s="27" t="s">
        <v>43</v>
      </c>
      <c r="E64" s="27" t="s">
        <v>96</v>
      </c>
      <c r="F64" s="27" t="s">
        <v>105</v>
      </c>
      <c r="G64" s="27" t="s">
        <v>30</v>
      </c>
      <c r="H64" s="27" t="s">
        <v>32</v>
      </c>
      <c r="I64" s="28"/>
      <c r="J64" s="28"/>
      <c r="K64" s="28"/>
      <c r="L64" s="28"/>
      <c r="M64" s="28"/>
      <c r="N64" s="28"/>
      <c r="O64" s="28">
        <v>9328</v>
      </c>
      <c r="P64" s="28">
        <v>6141</v>
      </c>
      <c r="Q64" s="28">
        <v>8777</v>
      </c>
      <c r="R64" s="28">
        <v>8603</v>
      </c>
      <c r="S64" s="28">
        <v>7443</v>
      </c>
      <c r="T64" s="28">
        <v>5733</v>
      </c>
      <c r="U64" s="28">
        <f t="shared" si="0"/>
        <v>46025</v>
      </c>
      <c r="V64" s="26" t="s">
        <v>60</v>
      </c>
    </row>
    <row r="65" spans="1:22" x14ac:dyDescent="0.25">
      <c r="A65" s="27" t="s">
        <v>102</v>
      </c>
      <c r="B65" s="27" t="s">
        <v>103</v>
      </c>
      <c r="C65" s="27" t="s">
        <v>38</v>
      </c>
      <c r="D65" s="27" t="s">
        <v>43</v>
      </c>
      <c r="E65" s="27" t="s">
        <v>96</v>
      </c>
      <c r="F65" s="27" t="s">
        <v>105</v>
      </c>
      <c r="G65" s="27" t="s">
        <v>30</v>
      </c>
      <c r="H65" s="27" t="s">
        <v>33</v>
      </c>
      <c r="I65" s="28">
        <v>9819</v>
      </c>
      <c r="J65" s="28">
        <v>7339</v>
      </c>
      <c r="K65" s="28">
        <v>7302</v>
      </c>
      <c r="L65" s="28">
        <v>8786</v>
      </c>
      <c r="M65" s="28">
        <v>11742</v>
      </c>
      <c r="N65" s="28">
        <v>6269</v>
      </c>
      <c r="O65" s="28"/>
      <c r="P65" s="28"/>
      <c r="Q65" s="28"/>
      <c r="R65" s="28"/>
      <c r="S65" s="28"/>
      <c r="T65" s="28"/>
      <c r="U65" s="28">
        <f t="shared" si="0"/>
        <v>51257</v>
      </c>
      <c r="V65" s="26" t="s">
        <v>60</v>
      </c>
    </row>
    <row r="66" spans="1:22" hidden="1" x14ac:dyDescent="0.25">
      <c r="A66" s="27" t="s">
        <v>102</v>
      </c>
      <c r="B66" s="27" t="s">
        <v>103</v>
      </c>
      <c r="C66" s="27" t="s">
        <v>38</v>
      </c>
      <c r="D66" s="27" t="s">
        <v>43</v>
      </c>
      <c r="E66" s="27" t="s">
        <v>96</v>
      </c>
      <c r="F66" s="27" t="s">
        <v>104</v>
      </c>
      <c r="G66" s="27" t="s">
        <v>30</v>
      </c>
      <c r="H66" s="27" t="s">
        <v>32</v>
      </c>
      <c r="I66" s="28"/>
      <c r="J66" s="28"/>
      <c r="K66" s="28"/>
      <c r="L66" s="28"/>
      <c r="M66" s="28"/>
      <c r="N66" s="28"/>
      <c r="O66" s="28">
        <v>652</v>
      </c>
      <c r="P66" s="28">
        <v>652</v>
      </c>
      <c r="Q66" s="28">
        <v>652</v>
      </c>
      <c r="R66" s="28">
        <v>652</v>
      </c>
      <c r="S66" s="28">
        <v>652</v>
      </c>
      <c r="T66" s="28">
        <v>652</v>
      </c>
      <c r="U66" s="28">
        <f t="shared" si="0"/>
        <v>3912</v>
      </c>
      <c r="V66" s="26" t="s">
        <v>60</v>
      </c>
    </row>
    <row r="67" spans="1:22" x14ac:dyDescent="0.25">
      <c r="A67" s="27" t="s">
        <v>102</v>
      </c>
      <c r="B67" s="27" t="s">
        <v>103</v>
      </c>
      <c r="C67" s="27" t="s">
        <v>38</v>
      </c>
      <c r="D67" s="27" t="s">
        <v>43</v>
      </c>
      <c r="E67" s="27" t="s">
        <v>96</v>
      </c>
      <c r="F67" s="27" t="s">
        <v>104</v>
      </c>
      <c r="G67" s="27" t="s">
        <v>30</v>
      </c>
      <c r="H67" s="27" t="s">
        <v>33</v>
      </c>
      <c r="I67" s="28">
        <v>670</v>
      </c>
      <c r="J67" s="28">
        <v>670</v>
      </c>
      <c r="K67" s="28">
        <v>670</v>
      </c>
      <c r="L67" s="28">
        <v>670</v>
      </c>
      <c r="M67" s="28">
        <v>670</v>
      </c>
      <c r="N67" s="28">
        <v>670</v>
      </c>
      <c r="O67" s="28"/>
      <c r="P67" s="28"/>
      <c r="Q67" s="28"/>
      <c r="R67" s="28"/>
      <c r="S67" s="28"/>
      <c r="T67" s="28"/>
      <c r="U67" s="28">
        <f t="shared" ref="U67" si="1">SUM(I67:T67)</f>
        <v>4020</v>
      </c>
      <c r="V67" s="26" t="s">
        <v>60</v>
      </c>
    </row>
    <row r="68" spans="1:22" x14ac:dyDescent="0.25">
      <c r="U68" s="28"/>
      <c r="V68" s="26"/>
    </row>
    <row r="69" spans="1:22" x14ac:dyDescent="0.25">
      <c r="U69" s="28"/>
      <c r="V69" s="26"/>
    </row>
    <row r="70" spans="1:22" x14ac:dyDescent="0.25">
      <c r="U70" s="28"/>
      <c r="V70" s="26"/>
    </row>
    <row r="71" spans="1:22" x14ac:dyDescent="0.25">
      <c r="U71" s="28"/>
      <c r="V71" s="26"/>
    </row>
    <row r="72" spans="1:22" x14ac:dyDescent="0.25">
      <c r="U72" s="28"/>
      <c r="V72" s="26"/>
    </row>
    <row r="73" spans="1:22" x14ac:dyDescent="0.25">
      <c r="U73" s="28"/>
      <c r="V73" s="26"/>
    </row>
    <row r="74" spans="1:22" x14ac:dyDescent="0.25">
      <c r="U74" s="28"/>
      <c r="V74" s="26"/>
    </row>
    <row r="75" spans="1:22" x14ac:dyDescent="0.25">
      <c r="U75" s="28"/>
      <c r="V75" s="26"/>
    </row>
    <row r="76" spans="1:22" x14ac:dyDescent="0.25">
      <c r="U76" s="28"/>
      <c r="V76" s="26"/>
    </row>
    <row r="77" spans="1:22" x14ac:dyDescent="0.25">
      <c r="U77" s="28"/>
      <c r="V77" s="26"/>
    </row>
    <row r="78" spans="1:22" x14ac:dyDescent="0.25">
      <c r="U78" s="28"/>
      <c r="V78" s="26"/>
    </row>
    <row r="79" spans="1:22" x14ac:dyDescent="0.25">
      <c r="U79" s="28"/>
      <c r="V79" s="26"/>
    </row>
    <row r="80" spans="1:22" x14ac:dyDescent="0.25">
      <c r="U80" s="28"/>
      <c r="V80" s="26"/>
    </row>
    <row r="81" spans="21:22" x14ac:dyDescent="0.25">
      <c r="U81" s="28"/>
      <c r="V81" s="26"/>
    </row>
    <row r="82" spans="21:22" x14ac:dyDescent="0.25">
      <c r="U82" s="28"/>
      <c r="V82" s="26"/>
    </row>
    <row r="83" spans="21:22" x14ac:dyDescent="0.25">
      <c r="U83" s="28"/>
      <c r="V83" s="26"/>
    </row>
    <row r="84" spans="21:22" x14ac:dyDescent="0.25">
      <c r="U84" s="28"/>
      <c r="V84" s="26"/>
    </row>
    <row r="85" spans="21:22" x14ac:dyDescent="0.25">
      <c r="U85" s="28"/>
      <c r="V85" s="26"/>
    </row>
    <row r="86" spans="21:22" x14ac:dyDescent="0.25">
      <c r="U86" s="28"/>
      <c r="V86" s="26"/>
    </row>
    <row r="87" spans="21:22" x14ac:dyDescent="0.25">
      <c r="U87" s="28"/>
      <c r="V87" s="26"/>
    </row>
    <row r="88" spans="21:22" x14ac:dyDescent="0.25">
      <c r="U88" s="28"/>
      <c r="V88" s="26"/>
    </row>
    <row r="89" spans="21:22" x14ac:dyDescent="0.25">
      <c r="U89" s="28"/>
      <c r="V89" s="26"/>
    </row>
    <row r="90" spans="21:22" x14ac:dyDescent="0.25">
      <c r="U90" s="28"/>
      <c r="V90" s="26"/>
    </row>
    <row r="91" spans="21:22" x14ac:dyDescent="0.25">
      <c r="U91" s="28"/>
      <c r="V91" s="26"/>
    </row>
    <row r="92" spans="21:22" x14ac:dyDescent="0.25">
      <c r="U92" s="28"/>
      <c r="V92" s="26"/>
    </row>
    <row r="93" spans="21:22" x14ac:dyDescent="0.25">
      <c r="U93" s="28"/>
      <c r="V93" s="26"/>
    </row>
    <row r="94" spans="21:22" x14ac:dyDescent="0.25">
      <c r="U94" s="28"/>
      <c r="V94" s="26"/>
    </row>
    <row r="95" spans="21:22" x14ac:dyDescent="0.25">
      <c r="U95" s="28"/>
      <c r="V95" s="26"/>
    </row>
    <row r="96" spans="21:22" x14ac:dyDescent="0.25">
      <c r="U96" s="28"/>
      <c r="V96" s="26"/>
    </row>
    <row r="97" spans="21:22" x14ac:dyDescent="0.25">
      <c r="U97" s="28"/>
      <c r="V97" s="26"/>
    </row>
    <row r="98" spans="21:22" x14ac:dyDescent="0.25">
      <c r="U98" s="28"/>
      <c r="V98" s="26"/>
    </row>
    <row r="99" spans="21:22" x14ac:dyDescent="0.25">
      <c r="U99" s="28"/>
      <c r="V99" s="26"/>
    </row>
    <row r="100" spans="21:22" x14ac:dyDescent="0.25">
      <c r="U100" s="28"/>
      <c r="V100" s="26"/>
    </row>
    <row r="101" spans="21:22" x14ac:dyDescent="0.25">
      <c r="U101" s="28"/>
      <c r="V101" s="26"/>
    </row>
    <row r="102" spans="21:22" x14ac:dyDescent="0.25">
      <c r="U102" s="28"/>
      <c r="V102" s="26"/>
    </row>
    <row r="103" spans="21:22" x14ac:dyDescent="0.25">
      <c r="U103" s="28"/>
      <c r="V103" s="26"/>
    </row>
    <row r="104" spans="21:22" x14ac:dyDescent="0.25">
      <c r="U104" s="28"/>
      <c r="V104" s="26"/>
    </row>
    <row r="105" spans="21:22" x14ac:dyDescent="0.25">
      <c r="U105" s="28"/>
      <c r="V105" s="26"/>
    </row>
    <row r="106" spans="21:22" x14ac:dyDescent="0.25">
      <c r="U106" s="28"/>
      <c r="V106" s="26"/>
    </row>
    <row r="107" spans="21:22" x14ac:dyDescent="0.25">
      <c r="U107" s="28"/>
      <c r="V107" s="26"/>
    </row>
    <row r="108" spans="21:22" x14ac:dyDescent="0.25">
      <c r="U108" s="28"/>
      <c r="V108" s="26"/>
    </row>
    <row r="109" spans="21:22" x14ac:dyDescent="0.25">
      <c r="U109" s="28"/>
      <c r="V109" s="26"/>
    </row>
    <row r="110" spans="21:22" x14ac:dyDescent="0.25">
      <c r="U110" s="28"/>
      <c r="V110" s="26"/>
    </row>
    <row r="111" spans="21:22" x14ac:dyDescent="0.25">
      <c r="U111" s="28"/>
      <c r="V111" s="26"/>
    </row>
    <row r="112" spans="21:22" x14ac:dyDescent="0.25">
      <c r="U112" s="28"/>
      <c r="V112" s="26"/>
    </row>
    <row r="113" spans="21:22" x14ac:dyDescent="0.25">
      <c r="U113" s="28"/>
      <c r="V113" s="26"/>
    </row>
    <row r="114" spans="21:22" x14ac:dyDescent="0.25">
      <c r="U114" s="28"/>
      <c r="V114" s="26"/>
    </row>
    <row r="115" spans="21:22" x14ac:dyDescent="0.25">
      <c r="U115" s="28"/>
      <c r="V115" s="26"/>
    </row>
    <row r="116" spans="21:22" x14ac:dyDescent="0.25">
      <c r="U116" s="28"/>
      <c r="V116" s="26"/>
    </row>
    <row r="117" spans="21:22" x14ac:dyDescent="0.25">
      <c r="U117" s="28"/>
      <c r="V117" s="26"/>
    </row>
    <row r="118" spans="21:22" x14ac:dyDescent="0.25">
      <c r="U118" s="28"/>
      <c r="V118" s="26"/>
    </row>
    <row r="119" spans="21:22" x14ac:dyDescent="0.25">
      <c r="U119" s="28"/>
      <c r="V119" s="26"/>
    </row>
    <row r="120" spans="21:22" x14ac:dyDescent="0.25">
      <c r="U120" s="28"/>
      <c r="V120" s="26"/>
    </row>
    <row r="121" spans="21:22" x14ac:dyDescent="0.25">
      <c r="U121" s="28"/>
      <c r="V121" s="26"/>
    </row>
    <row r="122" spans="21:22" x14ac:dyDescent="0.25">
      <c r="U122" s="28"/>
      <c r="V122" s="26"/>
    </row>
    <row r="123" spans="21:22" x14ac:dyDescent="0.25">
      <c r="U123" s="28"/>
      <c r="V123" s="26"/>
    </row>
    <row r="124" spans="21:22" x14ac:dyDescent="0.25">
      <c r="U124" s="28"/>
      <c r="V124" s="26"/>
    </row>
    <row r="125" spans="21:22" x14ac:dyDescent="0.25">
      <c r="U125" s="28"/>
      <c r="V125" s="26"/>
    </row>
    <row r="126" spans="21:22" x14ac:dyDescent="0.25">
      <c r="U126" s="28"/>
      <c r="V126" s="26"/>
    </row>
    <row r="127" spans="21:22" x14ac:dyDescent="0.25">
      <c r="U127" s="28"/>
      <c r="V127" s="26"/>
    </row>
    <row r="128" spans="21:22" x14ac:dyDescent="0.25">
      <c r="U128" s="28"/>
      <c r="V128" s="26"/>
    </row>
    <row r="129" spans="21:22" x14ac:dyDescent="0.25">
      <c r="U129" s="28"/>
      <c r="V129" s="26"/>
    </row>
    <row r="130" spans="21:22" x14ac:dyDescent="0.25">
      <c r="U130" s="28"/>
      <c r="V130" s="26"/>
    </row>
    <row r="131" spans="21:22" x14ac:dyDescent="0.25">
      <c r="U131" s="28"/>
      <c r="V131" s="26"/>
    </row>
    <row r="132" spans="21:22" x14ac:dyDescent="0.25">
      <c r="U132" s="28"/>
      <c r="V132" s="26"/>
    </row>
    <row r="133" spans="21:22" x14ac:dyDescent="0.25">
      <c r="U133" s="28"/>
      <c r="V133" s="26"/>
    </row>
    <row r="134" spans="21:22" x14ac:dyDescent="0.25">
      <c r="U134" s="28"/>
      <c r="V134" s="26"/>
    </row>
    <row r="135" spans="21:22" x14ac:dyDescent="0.25">
      <c r="U135" s="28"/>
      <c r="V135" s="26"/>
    </row>
    <row r="136" spans="21:22" x14ac:dyDescent="0.25">
      <c r="U136" s="28"/>
      <c r="V136" s="26"/>
    </row>
    <row r="137" spans="21:22" x14ac:dyDescent="0.25">
      <c r="U137" s="28"/>
      <c r="V137" s="26"/>
    </row>
    <row r="138" spans="21:22" x14ac:dyDescent="0.25">
      <c r="U138" s="28"/>
      <c r="V138" s="26"/>
    </row>
    <row r="139" spans="21:22" x14ac:dyDescent="0.25">
      <c r="U139" s="28"/>
      <c r="V139" s="26"/>
    </row>
    <row r="140" spans="21:22" x14ac:dyDescent="0.25">
      <c r="U140" s="28"/>
      <c r="V140" s="26"/>
    </row>
    <row r="141" spans="21:22" x14ac:dyDescent="0.25">
      <c r="U141" s="28"/>
      <c r="V141" s="26"/>
    </row>
    <row r="142" spans="21:22" x14ac:dyDescent="0.25">
      <c r="U142" s="28"/>
      <c r="V142" s="26"/>
    </row>
    <row r="143" spans="21:22" x14ac:dyDescent="0.25">
      <c r="U143" s="28"/>
      <c r="V143" s="26"/>
    </row>
    <row r="144" spans="21:22" x14ac:dyDescent="0.25">
      <c r="U144" s="28"/>
      <c r="V144" s="26"/>
    </row>
    <row r="145" spans="21:22" x14ac:dyDescent="0.25">
      <c r="U145" s="28"/>
      <c r="V145" s="26"/>
    </row>
    <row r="146" spans="21:22" x14ac:dyDescent="0.25">
      <c r="U146" s="28"/>
      <c r="V146" s="26"/>
    </row>
    <row r="147" spans="21:22" x14ac:dyDescent="0.25">
      <c r="U147" s="28"/>
      <c r="V147" s="26"/>
    </row>
    <row r="148" spans="21:22" x14ac:dyDescent="0.25">
      <c r="U148" s="28"/>
      <c r="V148" s="26"/>
    </row>
    <row r="149" spans="21:22" x14ac:dyDescent="0.25">
      <c r="U149" s="28"/>
      <c r="V149" s="26"/>
    </row>
    <row r="150" spans="21:22" x14ac:dyDescent="0.25">
      <c r="U150" s="28"/>
      <c r="V150" s="26"/>
    </row>
    <row r="151" spans="21:22" x14ac:dyDescent="0.25">
      <c r="U151" s="28"/>
      <c r="V151" s="26"/>
    </row>
    <row r="152" spans="21:22" x14ac:dyDescent="0.25">
      <c r="U152" s="28"/>
      <c r="V152" s="26"/>
    </row>
    <row r="153" spans="21:22" x14ac:dyDescent="0.25">
      <c r="U153" s="28"/>
      <c r="V153" s="26"/>
    </row>
    <row r="154" spans="21:22" x14ac:dyDescent="0.25">
      <c r="U154" s="28"/>
      <c r="V154" s="26"/>
    </row>
    <row r="155" spans="21:22" x14ac:dyDescent="0.25">
      <c r="U155" s="28"/>
      <c r="V155" s="26"/>
    </row>
    <row r="156" spans="21:22" x14ac:dyDescent="0.25">
      <c r="U156" s="28"/>
      <c r="V156" s="26"/>
    </row>
    <row r="157" spans="21:22" x14ac:dyDescent="0.25">
      <c r="U157" s="28"/>
      <c r="V157" s="26"/>
    </row>
    <row r="158" spans="21:22" x14ac:dyDescent="0.25">
      <c r="U158" s="28"/>
      <c r="V158" s="26"/>
    </row>
    <row r="159" spans="21:22" x14ac:dyDescent="0.25">
      <c r="U159" s="28"/>
      <c r="V159" s="26"/>
    </row>
    <row r="160" spans="21:22" x14ac:dyDescent="0.25">
      <c r="U160" s="28"/>
      <c r="V160" s="26"/>
    </row>
    <row r="161" spans="21:22" x14ac:dyDescent="0.25">
      <c r="U161" s="28"/>
      <c r="V161" s="26"/>
    </row>
    <row r="162" spans="21:22" x14ac:dyDescent="0.25">
      <c r="U162" s="28"/>
      <c r="V162" s="26"/>
    </row>
    <row r="163" spans="21:22" x14ac:dyDescent="0.25">
      <c r="U163" s="28"/>
      <c r="V163" s="26"/>
    </row>
    <row r="164" spans="21:22" x14ac:dyDescent="0.25">
      <c r="U164" s="28"/>
      <c r="V164" s="26"/>
    </row>
    <row r="165" spans="21:22" x14ac:dyDescent="0.25">
      <c r="U165" s="28"/>
      <c r="V165" s="26"/>
    </row>
    <row r="166" spans="21:22" x14ac:dyDescent="0.25">
      <c r="U166" s="28"/>
      <c r="V166" s="26"/>
    </row>
    <row r="167" spans="21:22" x14ac:dyDescent="0.25">
      <c r="U167" s="28"/>
      <c r="V167" s="26"/>
    </row>
    <row r="168" spans="21:22" x14ac:dyDescent="0.25">
      <c r="U168" s="28"/>
      <c r="V168" s="26"/>
    </row>
    <row r="169" spans="21:22" x14ac:dyDescent="0.25">
      <c r="U169" s="28"/>
      <c r="V169" s="26"/>
    </row>
    <row r="170" spans="21:22" x14ac:dyDescent="0.25">
      <c r="U170" s="28"/>
      <c r="V170" s="26"/>
    </row>
    <row r="171" spans="21:22" x14ac:dyDescent="0.25">
      <c r="U171" s="28"/>
      <c r="V171" s="26"/>
    </row>
    <row r="172" spans="21:22" x14ac:dyDescent="0.25">
      <c r="U172" s="28"/>
      <c r="V172" s="26"/>
    </row>
    <row r="173" spans="21:22" x14ac:dyDescent="0.25">
      <c r="U173" s="28"/>
      <c r="V173" s="26"/>
    </row>
    <row r="174" spans="21:22" x14ac:dyDescent="0.25">
      <c r="U174" s="28"/>
      <c r="V174" s="26"/>
    </row>
    <row r="175" spans="21:22" x14ac:dyDescent="0.25">
      <c r="U175" s="28"/>
      <c r="V175" s="26"/>
    </row>
    <row r="176" spans="21:22" x14ac:dyDescent="0.25">
      <c r="U176" s="28"/>
      <c r="V176" s="26"/>
    </row>
    <row r="177" spans="21:22" x14ac:dyDescent="0.25">
      <c r="U177" s="28"/>
      <c r="V177" s="26"/>
    </row>
    <row r="178" spans="21:22" x14ac:dyDescent="0.25">
      <c r="U178" s="28"/>
      <c r="V178" s="26"/>
    </row>
    <row r="179" spans="21:22" x14ac:dyDescent="0.25">
      <c r="U179" s="28"/>
      <c r="V179" s="26"/>
    </row>
    <row r="180" spans="21:22" x14ac:dyDescent="0.25">
      <c r="U180" s="28"/>
      <c r="V180" s="26"/>
    </row>
    <row r="181" spans="21:22" x14ac:dyDescent="0.25">
      <c r="U181" s="28"/>
      <c r="V181" s="26"/>
    </row>
    <row r="182" spans="21:22" x14ac:dyDescent="0.25">
      <c r="U182" s="28"/>
      <c r="V182" s="26"/>
    </row>
    <row r="183" spans="21:22" x14ac:dyDescent="0.25">
      <c r="U183" s="28"/>
      <c r="V183" s="26"/>
    </row>
    <row r="184" spans="21:22" x14ac:dyDescent="0.25">
      <c r="U184" s="28"/>
      <c r="V184" s="26"/>
    </row>
    <row r="185" spans="21:22" x14ac:dyDescent="0.25">
      <c r="U185" s="28"/>
      <c r="V185" s="26"/>
    </row>
    <row r="186" spans="21:22" x14ac:dyDescent="0.25">
      <c r="U186" s="28"/>
      <c r="V186" s="26"/>
    </row>
    <row r="187" spans="21:22" x14ac:dyDescent="0.25">
      <c r="U187" s="28"/>
      <c r="V187" s="26"/>
    </row>
    <row r="188" spans="21:22" x14ac:dyDescent="0.25">
      <c r="U188" s="28"/>
      <c r="V188" s="26"/>
    </row>
    <row r="189" spans="21:22" x14ac:dyDescent="0.25">
      <c r="U189" s="28"/>
      <c r="V189" s="26"/>
    </row>
    <row r="190" spans="21:22" x14ac:dyDescent="0.25">
      <c r="U190" s="28"/>
      <c r="V190" s="26"/>
    </row>
    <row r="191" spans="21:22" x14ac:dyDescent="0.25">
      <c r="U191" s="28"/>
      <c r="V191" s="26"/>
    </row>
    <row r="192" spans="21:22" x14ac:dyDescent="0.25">
      <c r="U192" s="28"/>
      <c r="V192" s="26"/>
    </row>
    <row r="193" spans="21:22" x14ac:dyDescent="0.25">
      <c r="U193" s="28"/>
      <c r="V193" s="26"/>
    </row>
    <row r="194" spans="21:22" x14ac:dyDescent="0.25">
      <c r="U194" s="28"/>
      <c r="V194" s="26"/>
    </row>
    <row r="195" spans="21:22" x14ac:dyDescent="0.25">
      <c r="U195" s="28"/>
      <c r="V195" s="26"/>
    </row>
    <row r="196" spans="21:22" x14ac:dyDescent="0.25">
      <c r="U196" s="28"/>
      <c r="V196" s="26"/>
    </row>
    <row r="197" spans="21:22" x14ac:dyDescent="0.25">
      <c r="U197" s="28"/>
      <c r="V197" s="26"/>
    </row>
    <row r="198" spans="21:22" x14ac:dyDescent="0.25">
      <c r="U198" s="28"/>
      <c r="V198" s="26"/>
    </row>
    <row r="199" spans="21:22" x14ac:dyDescent="0.25">
      <c r="U199" s="28"/>
      <c r="V199" s="26"/>
    </row>
    <row r="200" spans="21:22" x14ac:dyDescent="0.25">
      <c r="U200" s="28"/>
      <c r="V200" s="26"/>
    </row>
    <row r="201" spans="21:22" x14ac:dyDescent="0.25">
      <c r="U201" s="28"/>
      <c r="V201" s="26"/>
    </row>
    <row r="202" spans="21:22" x14ac:dyDescent="0.25">
      <c r="U202" s="28"/>
      <c r="V202" s="26"/>
    </row>
    <row r="203" spans="21:22" x14ac:dyDescent="0.25">
      <c r="U203" s="28"/>
      <c r="V203" s="26"/>
    </row>
    <row r="204" spans="21:22" x14ac:dyDescent="0.25">
      <c r="U204" s="28"/>
      <c r="V204" s="26"/>
    </row>
    <row r="205" spans="21:22" x14ac:dyDescent="0.25">
      <c r="U205" s="28"/>
      <c r="V205" s="26"/>
    </row>
    <row r="206" spans="21:22" x14ac:dyDescent="0.25">
      <c r="U206" s="28"/>
      <c r="V206" s="26"/>
    </row>
    <row r="207" spans="21:22" x14ac:dyDescent="0.25">
      <c r="U207" s="28"/>
      <c r="V207" s="26"/>
    </row>
    <row r="208" spans="21:22" x14ac:dyDescent="0.25">
      <c r="U208" s="28"/>
      <c r="V208" s="26"/>
    </row>
    <row r="209" spans="21:22" x14ac:dyDescent="0.25">
      <c r="U209" s="28"/>
      <c r="V209" s="26"/>
    </row>
    <row r="210" spans="21:22" x14ac:dyDescent="0.25">
      <c r="U210" s="28"/>
      <c r="V210" s="26"/>
    </row>
    <row r="211" spans="21:22" x14ac:dyDescent="0.25">
      <c r="U211" s="28"/>
      <c r="V211" s="26"/>
    </row>
    <row r="212" spans="21:22" x14ac:dyDescent="0.25">
      <c r="U212" s="28"/>
      <c r="V212" s="26"/>
    </row>
    <row r="213" spans="21:22" x14ac:dyDescent="0.25">
      <c r="U213" s="28"/>
      <c r="V213" s="26"/>
    </row>
    <row r="214" spans="21:22" x14ac:dyDescent="0.25">
      <c r="U214" s="28"/>
      <c r="V214" s="26"/>
    </row>
    <row r="215" spans="21:22" x14ac:dyDescent="0.25">
      <c r="U215" s="28"/>
      <c r="V215" s="26"/>
    </row>
    <row r="216" spans="21:22" x14ac:dyDescent="0.25">
      <c r="U216" s="28"/>
      <c r="V216" s="26"/>
    </row>
    <row r="217" spans="21:22" x14ac:dyDescent="0.25">
      <c r="U217" s="28"/>
      <c r="V217" s="26"/>
    </row>
    <row r="218" spans="21:22" x14ac:dyDescent="0.25">
      <c r="U218" s="28"/>
      <c r="V218" s="26"/>
    </row>
    <row r="219" spans="21:22" x14ac:dyDescent="0.25">
      <c r="U219" s="28"/>
      <c r="V219" s="26"/>
    </row>
    <row r="220" spans="21:22" x14ac:dyDescent="0.25">
      <c r="U220" s="28"/>
      <c r="V220" s="26"/>
    </row>
    <row r="221" spans="21:22" x14ac:dyDescent="0.25">
      <c r="U221" s="28"/>
      <c r="V221" s="26"/>
    </row>
    <row r="222" spans="21:22" x14ac:dyDescent="0.25">
      <c r="U222" s="28"/>
      <c r="V222" s="26"/>
    </row>
    <row r="223" spans="21:22" x14ac:dyDescent="0.25">
      <c r="U223" s="28"/>
      <c r="V223" s="26"/>
    </row>
    <row r="224" spans="21:22" x14ac:dyDescent="0.25">
      <c r="U224" s="28"/>
      <c r="V224" s="26"/>
    </row>
    <row r="225" spans="21:22" x14ac:dyDescent="0.25">
      <c r="U225" s="28"/>
      <c r="V225" s="26"/>
    </row>
    <row r="226" spans="21:22" x14ac:dyDescent="0.25">
      <c r="U226" s="28"/>
      <c r="V226" s="26"/>
    </row>
    <row r="227" spans="21:22" x14ac:dyDescent="0.25">
      <c r="U227" s="28"/>
      <c r="V227" s="26"/>
    </row>
    <row r="228" spans="21:22" x14ac:dyDescent="0.25">
      <c r="U228" s="28"/>
      <c r="V228" s="26"/>
    </row>
    <row r="229" spans="21:22" x14ac:dyDescent="0.25">
      <c r="U229" s="28"/>
      <c r="V229" s="26"/>
    </row>
    <row r="230" spans="21:22" x14ac:dyDescent="0.25">
      <c r="U230" s="28"/>
      <c r="V230" s="26"/>
    </row>
    <row r="231" spans="21:22" x14ac:dyDescent="0.25">
      <c r="U231" s="28"/>
      <c r="V231" s="26"/>
    </row>
    <row r="232" spans="21:22" x14ac:dyDescent="0.25">
      <c r="U232" s="28"/>
      <c r="V232" s="26"/>
    </row>
    <row r="233" spans="21:22" x14ac:dyDescent="0.25">
      <c r="U233" s="28"/>
      <c r="V233" s="26"/>
    </row>
    <row r="234" spans="21:22" x14ac:dyDescent="0.25">
      <c r="U234" s="28"/>
      <c r="V234" s="26"/>
    </row>
    <row r="235" spans="21:22" x14ac:dyDescent="0.25">
      <c r="U235" s="28"/>
      <c r="V235" s="26"/>
    </row>
    <row r="236" spans="21:22" x14ac:dyDescent="0.25">
      <c r="U236" s="28"/>
      <c r="V236" s="26"/>
    </row>
    <row r="237" spans="21:22" x14ac:dyDescent="0.25">
      <c r="U237" s="28"/>
      <c r="V237" s="26"/>
    </row>
    <row r="238" spans="21:22" x14ac:dyDescent="0.25">
      <c r="U238" s="28"/>
      <c r="V238" s="26"/>
    </row>
    <row r="239" spans="21:22" x14ac:dyDescent="0.25">
      <c r="U239" s="28"/>
      <c r="V239" s="26"/>
    </row>
    <row r="240" spans="21:22" x14ac:dyDescent="0.25">
      <c r="U240" s="28"/>
      <c r="V240" s="26"/>
    </row>
    <row r="241" spans="21:22" x14ac:dyDescent="0.25">
      <c r="U241" s="28"/>
      <c r="V241" s="26"/>
    </row>
    <row r="242" spans="21:22" x14ac:dyDescent="0.25">
      <c r="U242" s="28"/>
      <c r="V242" s="26"/>
    </row>
    <row r="243" spans="21:22" x14ac:dyDescent="0.25">
      <c r="U243" s="28"/>
      <c r="V243" s="26"/>
    </row>
    <row r="244" spans="21:22" x14ac:dyDescent="0.25">
      <c r="U244" s="28"/>
      <c r="V244" s="26"/>
    </row>
    <row r="245" spans="21:22" x14ac:dyDescent="0.25">
      <c r="U245" s="28"/>
      <c r="V245" s="26"/>
    </row>
    <row r="246" spans="21:22" x14ac:dyDescent="0.25">
      <c r="U246" s="28"/>
      <c r="V246" s="26"/>
    </row>
    <row r="247" spans="21:22" x14ac:dyDescent="0.25">
      <c r="U247" s="28"/>
      <c r="V247" s="26"/>
    </row>
    <row r="248" spans="21:22" x14ac:dyDescent="0.25">
      <c r="U248" s="28"/>
      <c r="V248" s="26"/>
    </row>
    <row r="249" spans="21:22" x14ac:dyDescent="0.25">
      <c r="U249" s="28"/>
      <c r="V249" s="26"/>
    </row>
    <row r="250" spans="21:22" x14ac:dyDescent="0.25">
      <c r="U250" s="28"/>
      <c r="V250" s="26"/>
    </row>
    <row r="251" spans="21:22" x14ac:dyDescent="0.25">
      <c r="U251" s="28"/>
      <c r="V251" s="26"/>
    </row>
    <row r="252" spans="21:22" x14ac:dyDescent="0.25">
      <c r="U252" s="28"/>
      <c r="V252" s="26"/>
    </row>
    <row r="253" spans="21:22" x14ac:dyDescent="0.25">
      <c r="U253" s="28"/>
      <c r="V253" s="26"/>
    </row>
    <row r="254" spans="21:22" x14ac:dyDescent="0.25">
      <c r="U254" s="28"/>
      <c r="V254" s="26"/>
    </row>
    <row r="255" spans="21:22" x14ac:dyDescent="0.25">
      <c r="U255" s="28"/>
      <c r="V255" s="26"/>
    </row>
    <row r="256" spans="21:22" x14ac:dyDescent="0.25">
      <c r="U256" s="28"/>
      <c r="V256" s="26"/>
    </row>
    <row r="257" spans="21:22" x14ac:dyDescent="0.25">
      <c r="U257" s="28"/>
      <c r="V257" s="26"/>
    </row>
    <row r="258" spans="21:22" x14ac:dyDescent="0.25">
      <c r="U258" s="28"/>
      <c r="V258" s="26"/>
    </row>
    <row r="259" spans="21:22" x14ac:dyDescent="0.25">
      <c r="U259" s="28"/>
      <c r="V259" s="26"/>
    </row>
    <row r="260" spans="21:22" x14ac:dyDescent="0.25">
      <c r="U260" s="28"/>
      <c r="V260" s="26"/>
    </row>
    <row r="261" spans="21:22" x14ac:dyDescent="0.25">
      <c r="U261" s="28"/>
      <c r="V261" s="26"/>
    </row>
    <row r="262" spans="21:22" x14ac:dyDescent="0.25">
      <c r="U262" s="28"/>
      <c r="V262" s="26"/>
    </row>
    <row r="263" spans="21:22" x14ac:dyDescent="0.25">
      <c r="U263" s="28"/>
      <c r="V263" s="26"/>
    </row>
    <row r="264" spans="21:22" x14ac:dyDescent="0.25">
      <c r="U264" s="28"/>
      <c r="V264" s="26"/>
    </row>
    <row r="265" spans="21:22" x14ac:dyDescent="0.25">
      <c r="U265" s="28"/>
      <c r="V265" s="26"/>
    </row>
    <row r="266" spans="21:22" x14ac:dyDescent="0.25">
      <c r="U266" s="28"/>
      <c r="V266" s="26"/>
    </row>
    <row r="267" spans="21:22" x14ac:dyDescent="0.25">
      <c r="U267" s="28"/>
      <c r="V267" s="26"/>
    </row>
    <row r="268" spans="21:22" x14ac:dyDescent="0.25">
      <c r="U268" s="28"/>
      <c r="V268" s="26"/>
    </row>
    <row r="269" spans="21:22" x14ac:dyDescent="0.25">
      <c r="U269" s="28"/>
      <c r="V269" s="26"/>
    </row>
    <row r="270" spans="21:22" x14ac:dyDescent="0.25">
      <c r="U270" s="28"/>
      <c r="V270" s="26"/>
    </row>
    <row r="271" spans="21:22" x14ac:dyDescent="0.25">
      <c r="U271" s="28"/>
      <c r="V271" s="26"/>
    </row>
    <row r="272" spans="21:22" x14ac:dyDescent="0.25">
      <c r="U272" s="28"/>
      <c r="V272" s="26"/>
    </row>
    <row r="273" spans="21:22" x14ac:dyDescent="0.25">
      <c r="U273" s="28"/>
      <c r="V273" s="26"/>
    </row>
    <row r="274" spans="21:22" x14ac:dyDescent="0.25">
      <c r="U274" s="28"/>
      <c r="V274" s="26"/>
    </row>
    <row r="275" spans="21:22" x14ac:dyDescent="0.25">
      <c r="U275" s="28"/>
      <c r="V275" s="26"/>
    </row>
    <row r="276" spans="21:22" x14ac:dyDescent="0.25">
      <c r="V276" s="26"/>
    </row>
    <row r="277" spans="21:22" x14ac:dyDescent="0.25">
      <c r="V277" s="26"/>
    </row>
    <row r="278" spans="21:22" x14ac:dyDescent="0.25">
      <c r="V278" s="26"/>
    </row>
    <row r="279" spans="21:22" x14ac:dyDescent="0.25">
      <c r="V279" s="26"/>
    </row>
    <row r="280" spans="21:22" x14ac:dyDescent="0.25">
      <c r="V280" s="26"/>
    </row>
    <row r="281" spans="21:22" x14ac:dyDescent="0.25">
      <c r="V281" s="26"/>
    </row>
  </sheetData>
  <autoFilter ref="A1:V67">
    <filterColumn colId="7">
      <filters>
        <filter val="2018"/>
      </filters>
    </filterColumn>
  </autoFilter>
  <printOptions horizontalCentered="1"/>
  <pageMargins left="0.5" right="0.5" top="1" bottom="0.5" header="0.5" footer="0.5"/>
  <pageSetup scale="12" orientation="landscape" r:id="rId1"/>
  <headerFooter>
    <oddFooter>&amp;R&amp;"Times New Roman,Bold"&amp;12Attachment to Response to PSC-2 Question No. 18
&amp;P of &amp;N
Bellar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2"/>
  <sheetViews>
    <sheetView workbookViewId="0">
      <selection activeCell="I23" sqref="I23"/>
    </sheetView>
  </sheetViews>
  <sheetFormatPr defaultRowHeight="15.75" x14ac:dyDescent="0.25"/>
  <cols>
    <col min="1" max="1" width="9.28515625" style="27" bestFit="1" customWidth="1"/>
    <col min="2" max="2" width="35.28515625" style="27" bestFit="1" customWidth="1"/>
    <col min="3" max="3" width="12.28515625" style="27" bestFit="1" customWidth="1"/>
    <col min="4" max="4" width="41" style="27" bestFit="1" customWidth="1"/>
    <col min="5" max="5" width="28.85546875" style="27" bestFit="1" customWidth="1"/>
    <col min="6" max="6" width="36.5703125" style="27" bestFit="1" customWidth="1"/>
    <col min="7" max="8" width="8.140625" style="27" bestFit="1" customWidth="1"/>
    <col min="9" max="9" width="23.7109375" style="27" bestFit="1" customWidth="1"/>
    <col min="10" max="10" width="44.42578125" style="27" bestFit="1" customWidth="1"/>
    <col min="11" max="11" width="5" style="27" bestFit="1" customWidth="1"/>
    <col min="12" max="12" width="12.85546875" style="1" bestFit="1" customWidth="1"/>
    <col min="13" max="13" width="13.42578125" style="1" bestFit="1" customWidth="1"/>
    <col min="14" max="14" width="13.7109375" style="1" bestFit="1" customWidth="1"/>
    <col min="15" max="15" width="13.28515625" style="1" bestFit="1" customWidth="1"/>
    <col min="16" max="16" width="14" style="1" bestFit="1" customWidth="1"/>
    <col min="17" max="17" width="13" style="1" bestFit="1" customWidth="1"/>
    <col min="18" max="18" width="12.42578125" style="1" bestFit="1" customWidth="1"/>
    <col min="19" max="19" width="13.5703125" style="1" bestFit="1" customWidth="1"/>
    <col min="20" max="20" width="13.42578125" style="1" bestFit="1" customWidth="1"/>
    <col min="21" max="21" width="13" style="1" bestFit="1" customWidth="1"/>
    <col min="22" max="22" width="13.7109375" style="1" bestFit="1" customWidth="1"/>
    <col min="23" max="23" width="13.42578125" style="1" bestFit="1" customWidth="1"/>
    <col min="24" max="24" width="12.7109375" style="1" bestFit="1" customWidth="1"/>
    <col min="25" max="16384" width="9.140625" style="1"/>
  </cols>
  <sheetData>
    <row r="1" spans="1:24" s="25" customFormat="1" x14ac:dyDescent="0.2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56</v>
      </c>
      <c r="I1" s="24" t="s">
        <v>7</v>
      </c>
      <c r="J1" s="24" t="s">
        <v>8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18</v>
      </c>
      <c r="U1" s="25" t="s">
        <v>19</v>
      </c>
      <c r="V1" s="25" t="s">
        <v>20</v>
      </c>
      <c r="W1" s="25" t="s">
        <v>21</v>
      </c>
      <c r="X1" s="25" t="s">
        <v>22</v>
      </c>
    </row>
    <row r="2" spans="1:24" x14ac:dyDescent="0.25">
      <c r="A2" s="27" t="s">
        <v>23</v>
      </c>
      <c r="B2" s="27" t="s">
        <v>24</v>
      </c>
      <c r="C2" s="27" t="s">
        <v>25</v>
      </c>
      <c r="D2" s="27" t="s">
        <v>26</v>
      </c>
      <c r="E2" s="27" t="s">
        <v>27</v>
      </c>
      <c r="F2" s="27" t="s">
        <v>28</v>
      </c>
      <c r="G2" s="27" t="s">
        <v>29</v>
      </c>
      <c r="H2" s="30" t="str">
        <f>LEFT(G2,3)</f>
        <v>510</v>
      </c>
      <c r="I2" s="27" t="s">
        <v>30</v>
      </c>
      <c r="J2" s="27" t="s">
        <v>31</v>
      </c>
      <c r="K2" s="27" t="s">
        <v>32</v>
      </c>
      <c r="L2" s="28"/>
      <c r="M2" s="28"/>
      <c r="N2" s="28"/>
      <c r="O2" s="28"/>
      <c r="P2" s="28"/>
      <c r="Q2" s="28"/>
      <c r="R2" s="28">
        <v>-5057</v>
      </c>
      <c r="S2" s="28">
        <v>-10481</v>
      </c>
      <c r="T2" s="28">
        <v>-12076</v>
      </c>
      <c r="U2" s="28">
        <v>-23577</v>
      </c>
      <c r="V2" s="28">
        <v>-23681</v>
      </c>
      <c r="W2" s="28">
        <v>-25668</v>
      </c>
      <c r="X2" s="28">
        <f>SUM(L2:W2)</f>
        <v>-100540</v>
      </c>
    </row>
    <row r="3" spans="1:24" x14ac:dyDescent="0.25">
      <c r="A3" s="27" t="s">
        <v>23</v>
      </c>
      <c r="B3" s="27" t="s">
        <v>24</v>
      </c>
      <c r="C3" s="27" t="s">
        <v>25</v>
      </c>
      <c r="D3" s="27" t="s">
        <v>26</v>
      </c>
      <c r="E3" s="27" t="s">
        <v>27</v>
      </c>
      <c r="F3" s="27" t="s">
        <v>28</v>
      </c>
      <c r="G3" s="27" t="s">
        <v>29</v>
      </c>
      <c r="H3" s="30" t="str">
        <f t="shared" ref="H3:H66" si="0">LEFT(G3,3)</f>
        <v>510</v>
      </c>
      <c r="I3" s="27" t="s">
        <v>30</v>
      </c>
      <c r="J3" s="27" t="s">
        <v>31</v>
      </c>
      <c r="K3" s="27" t="s">
        <v>33</v>
      </c>
      <c r="L3" s="28">
        <v>-3455</v>
      </c>
      <c r="M3" s="28">
        <v>-7743</v>
      </c>
      <c r="N3" s="28">
        <v>-8431</v>
      </c>
      <c r="O3" s="28">
        <v>-5115</v>
      </c>
      <c r="P3" s="28">
        <v>-5651</v>
      </c>
      <c r="Q3" s="28">
        <v>-23082</v>
      </c>
      <c r="R3" s="28"/>
      <c r="S3" s="28"/>
      <c r="T3" s="28"/>
      <c r="U3" s="28"/>
      <c r="V3" s="28"/>
      <c r="W3" s="28"/>
      <c r="X3" s="28">
        <f t="shared" ref="X3:X66" si="1">SUM(L3:W3)</f>
        <v>-53477</v>
      </c>
    </row>
    <row r="4" spans="1:24" x14ac:dyDescent="0.25">
      <c r="A4" s="27" t="s">
        <v>23</v>
      </c>
      <c r="B4" s="27" t="s">
        <v>24</v>
      </c>
      <c r="C4" s="27" t="s">
        <v>25</v>
      </c>
      <c r="D4" s="27" t="s">
        <v>26</v>
      </c>
      <c r="E4" s="27" t="s">
        <v>27</v>
      </c>
      <c r="F4" s="27" t="s">
        <v>28</v>
      </c>
      <c r="G4" s="27" t="s">
        <v>29</v>
      </c>
      <c r="H4" s="30" t="str">
        <f t="shared" si="0"/>
        <v>510</v>
      </c>
      <c r="I4" s="27" t="s">
        <v>30</v>
      </c>
      <c r="J4" s="27" t="s">
        <v>34</v>
      </c>
      <c r="K4" s="27" t="s">
        <v>32</v>
      </c>
      <c r="L4" s="28"/>
      <c r="M4" s="28"/>
      <c r="N4" s="28"/>
      <c r="O4" s="28"/>
      <c r="P4" s="28"/>
      <c r="Q4" s="28"/>
      <c r="R4" s="28">
        <v>2023</v>
      </c>
      <c r="S4" s="28">
        <v>4192</v>
      </c>
      <c r="T4" s="28">
        <v>4830</v>
      </c>
      <c r="U4" s="28">
        <v>9431</v>
      </c>
      <c r="V4" s="28">
        <v>9473</v>
      </c>
      <c r="W4" s="28">
        <v>10267</v>
      </c>
      <c r="X4" s="28">
        <f t="shared" si="1"/>
        <v>40216</v>
      </c>
    </row>
    <row r="5" spans="1:24" x14ac:dyDescent="0.25">
      <c r="A5" s="27" t="s">
        <v>23</v>
      </c>
      <c r="B5" s="27" t="s">
        <v>24</v>
      </c>
      <c r="C5" s="27" t="s">
        <v>25</v>
      </c>
      <c r="D5" s="27" t="s">
        <v>26</v>
      </c>
      <c r="E5" s="27" t="s">
        <v>27</v>
      </c>
      <c r="F5" s="27" t="s">
        <v>28</v>
      </c>
      <c r="G5" s="27" t="s">
        <v>29</v>
      </c>
      <c r="H5" s="30" t="str">
        <f t="shared" si="0"/>
        <v>510</v>
      </c>
      <c r="I5" s="27" t="s">
        <v>30</v>
      </c>
      <c r="J5" s="27" t="s">
        <v>34</v>
      </c>
      <c r="K5" s="27" t="s">
        <v>33</v>
      </c>
      <c r="L5" s="28">
        <v>1382</v>
      </c>
      <c r="M5" s="28">
        <v>3097</v>
      </c>
      <c r="N5" s="28">
        <v>3372</v>
      </c>
      <c r="O5" s="28">
        <v>2046</v>
      </c>
      <c r="P5" s="28">
        <v>2260</v>
      </c>
      <c r="Q5" s="28">
        <v>9233</v>
      </c>
      <c r="R5" s="28"/>
      <c r="S5" s="28"/>
      <c r="T5" s="28"/>
      <c r="U5" s="28"/>
      <c r="V5" s="28"/>
      <c r="W5" s="28"/>
      <c r="X5" s="28">
        <f t="shared" si="1"/>
        <v>21390</v>
      </c>
    </row>
    <row r="6" spans="1:24" x14ac:dyDescent="0.25">
      <c r="A6" s="27" t="s">
        <v>23</v>
      </c>
      <c r="B6" s="27" t="s">
        <v>24</v>
      </c>
      <c r="C6" s="27" t="s">
        <v>25</v>
      </c>
      <c r="D6" s="27" t="s">
        <v>26</v>
      </c>
      <c r="E6" s="27" t="s">
        <v>27</v>
      </c>
      <c r="F6" s="27" t="s">
        <v>28</v>
      </c>
      <c r="G6" s="27" t="s">
        <v>29</v>
      </c>
      <c r="H6" s="30" t="str">
        <f t="shared" si="0"/>
        <v>510</v>
      </c>
      <c r="I6" s="27" t="s">
        <v>30</v>
      </c>
      <c r="J6" s="27" t="s">
        <v>35</v>
      </c>
      <c r="K6" s="27" t="s">
        <v>32</v>
      </c>
      <c r="L6" s="28"/>
      <c r="M6" s="28"/>
      <c r="N6" s="28"/>
      <c r="O6" s="28"/>
      <c r="P6" s="28"/>
      <c r="Q6" s="28"/>
      <c r="R6" s="28">
        <v>-85739</v>
      </c>
      <c r="S6" s="28">
        <v>-84680</v>
      </c>
      <c r="T6" s="28">
        <v>-87817</v>
      </c>
      <c r="U6" s="28">
        <v>-83426</v>
      </c>
      <c r="V6" s="28">
        <v>-86472</v>
      </c>
      <c r="W6" s="28">
        <v>-82795</v>
      </c>
      <c r="X6" s="28">
        <f t="shared" si="1"/>
        <v>-510929</v>
      </c>
    </row>
    <row r="7" spans="1:24" x14ac:dyDescent="0.25">
      <c r="A7" s="27" t="s">
        <v>23</v>
      </c>
      <c r="B7" s="27" t="s">
        <v>24</v>
      </c>
      <c r="C7" s="27" t="s">
        <v>25</v>
      </c>
      <c r="D7" s="27" t="s">
        <v>26</v>
      </c>
      <c r="E7" s="27" t="s">
        <v>27</v>
      </c>
      <c r="F7" s="27" t="s">
        <v>28</v>
      </c>
      <c r="G7" s="27" t="s">
        <v>29</v>
      </c>
      <c r="H7" s="30" t="str">
        <f t="shared" si="0"/>
        <v>510</v>
      </c>
      <c r="I7" s="27" t="s">
        <v>30</v>
      </c>
      <c r="J7" s="27" t="s">
        <v>35</v>
      </c>
      <c r="K7" s="27" t="s">
        <v>33</v>
      </c>
      <c r="L7" s="28">
        <v>-87002</v>
      </c>
      <c r="M7" s="28">
        <v>-86761</v>
      </c>
      <c r="N7" s="28">
        <v>-90900</v>
      </c>
      <c r="O7" s="28">
        <v>-87320</v>
      </c>
      <c r="P7" s="28">
        <v>-87522</v>
      </c>
      <c r="Q7" s="28">
        <v>-89024</v>
      </c>
      <c r="R7" s="28"/>
      <c r="S7" s="28"/>
      <c r="T7" s="28"/>
      <c r="U7" s="28"/>
      <c r="V7" s="28"/>
      <c r="W7" s="28"/>
      <c r="X7" s="28">
        <f t="shared" si="1"/>
        <v>-528529</v>
      </c>
    </row>
    <row r="8" spans="1:24" x14ac:dyDescent="0.25">
      <c r="A8" s="27" t="s">
        <v>23</v>
      </c>
      <c r="B8" s="27" t="s">
        <v>24</v>
      </c>
      <c r="C8" s="27" t="s">
        <v>25</v>
      </c>
      <c r="D8" s="27" t="s">
        <v>26</v>
      </c>
      <c r="E8" s="27" t="s">
        <v>27</v>
      </c>
      <c r="F8" s="27" t="s">
        <v>28</v>
      </c>
      <c r="G8" s="27" t="s">
        <v>29</v>
      </c>
      <c r="H8" s="30" t="str">
        <f t="shared" si="0"/>
        <v>510</v>
      </c>
      <c r="I8" s="27" t="s">
        <v>36</v>
      </c>
      <c r="J8" s="27" t="s">
        <v>31</v>
      </c>
      <c r="K8" s="27" t="s">
        <v>32</v>
      </c>
      <c r="L8" s="28"/>
      <c r="M8" s="28"/>
      <c r="N8" s="28"/>
      <c r="O8" s="28"/>
      <c r="P8" s="28"/>
      <c r="Q8" s="28"/>
      <c r="R8" s="28">
        <v>-130152</v>
      </c>
      <c r="S8" s="28">
        <v>-163247</v>
      </c>
      <c r="T8" s="28">
        <v>-140219</v>
      </c>
      <c r="U8" s="28">
        <v>-153119</v>
      </c>
      <c r="V8" s="28">
        <v>-139292</v>
      </c>
      <c r="W8" s="28">
        <v>-120378</v>
      </c>
      <c r="X8" s="28">
        <f t="shared" si="1"/>
        <v>-846407</v>
      </c>
    </row>
    <row r="9" spans="1:24" x14ac:dyDescent="0.25">
      <c r="A9" s="27" t="s">
        <v>23</v>
      </c>
      <c r="B9" s="27" t="s">
        <v>24</v>
      </c>
      <c r="C9" s="27" t="s">
        <v>25</v>
      </c>
      <c r="D9" s="27" t="s">
        <v>26</v>
      </c>
      <c r="E9" s="27" t="s">
        <v>27</v>
      </c>
      <c r="F9" s="27" t="s">
        <v>28</v>
      </c>
      <c r="G9" s="27" t="s">
        <v>29</v>
      </c>
      <c r="H9" s="30" t="str">
        <f t="shared" si="0"/>
        <v>510</v>
      </c>
      <c r="I9" s="27" t="s">
        <v>36</v>
      </c>
      <c r="J9" s="27" t="s">
        <v>31</v>
      </c>
      <c r="K9" s="27" t="s">
        <v>33</v>
      </c>
      <c r="L9" s="28">
        <v>-159593</v>
      </c>
      <c r="M9" s="28">
        <v>-136354</v>
      </c>
      <c r="N9" s="28">
        <v>-156108</v>
      </c>
      <c r="O9" s="28">
        <v>-137076</v>
      </c>
      <c r="P9" s="28">
        <v>-158815</v>
      </c>
      <c r="Q9" s="28">
        <v>-139189</v>
      </c>
      <c r="R9" s="28"/>
      <c r="S9" s="28"/>
      <c r="T9" s="28"/>
      <c r="U9" s="28"/>
      <c r="V9" s="28"/>
      <c r="W9" s="28"/>
      <c r="X9" s="28">
        <f t="shared" si="1"/>
        <v>-887135</v>
      </c>
    </row>
    <row r="10" spans="1:24" x14ac:dyDescent="0.25">
      <c r="A10" s="27" t="s">
        <v>23</v>
      </c>
      <c r="B10" s="27" t="s">
        <v>24</v>
      </c>
      <c r="C10" s="27" t="s">
        <v>25</v>
      </c>
      <c r="D10" s="27" t="s">
        <v>26</v>
      </c>
      <c r="E10" s="27" t="s">
        <v>27</v>
      </c>
      <c r="F10" s="27" t="s">
        <v>28</v>
      </c>
      <c r="G10" s="27" t="s">
        <v>29</v>
      </c>
      <c r="H10" s="30" t="str">
        <f t="shared" si="0"/>
        <v>510</v>
      </c>
      <c r="I10" s="27" t="s">
        <v>36</v>
      </c>
      <c r="J10" s="27" t="s">
        <v>34</v>
      </c>
      <c r="K10" s="27" t="s">
        <v>32</v>
      </c>
      <c r="L10" s="28"/>
      <c r="M10" s="28"/>
      <c r="N10" s="28"/>
      <c r="O10" s="28"/>
      <c r="P10" s="28"/>
      <c r="Q10" s="28"/>
      <c r="R10" s="28">
        <v>52061</v>
      </c>
      <c r="S10" s="28">
        <v>65299</v>
      </c>
      <c r="T10" s="28">
        <v>56087</v>
      </c>
      <c r="U10" s="28">
        <v>61248</v>
      </c>
      <c r="V10" s="28">
        <v>55717</v>
      </c>
      <c r="W10" s="28">
        <v>48151</v>
      </c>
      <c r="X10" s="28">
        <f t="shared" si="1"/>
        <v>338563</v>
      </c>
    </row>
    <row r="11" spans="1:24" x14ac:dyDescent="0.25">
      <c r="A11" s="27" t="s">
        <v>23</v>
      </c>
      <c r="B11" s="27" t="s">
        <v>24</v>
      </c>
      <c r="C11" s="27" t="s">
        <v>25</v>
      </c>
      <c r="D11" s="27" t="s">
        <v>26</v>
      </c>
      <c r="E11" s="27" t="s">
        <v>27</v>
      </c>
      <c r="F11" s="27" t="s">
        <v>28</v>
      </c>
      <c r="G11" s="27" t="s">
        <v>29</v>
      </c>
      <c r="H11" s="30" t="str">
        <f t="shared" si="0"/>
        <v>510</v>
      </c>
      <c r="I11" s="27" t="s">
        <v>36</v>
      </c>
      <c r="J11" s="27" t="s">
        <v>34</v>
      </c>
      <c r="K11" s="27" t="s">
        <v>33</v>
      </c>
      <c r="L11" s="28">
        <v>63837</v>
      </c>
      <c r="M11" s="28">
        <v>54542</v>
      </c>
      <c r="N11" s="28">
        <v>62443</v>
      </c>
      <c r="O11" s="28">
        <v>54831</v>
      </c>
      <c r="P11" s="28">
        <v>63526</v>
      </c>
      <c r="Q11" s="28">
        <v>55676</v>
      </c>
      <c r="R11" s="28"/>
      <c r="S11" s="28"/>
      <c r="T11" s="28"/>
      <c r="U11" s="28"/>
      <c r="V11" s="28"/>
      <c r="W11" s="28"/>
      <c r="X11" s="28">
        <f t="shared" si="1"/>
        <v>354855</v>
      </c>
    </row>
    <row r="12" spans="1:24" x14ac:dyDescent="0.25">
      <c r="A12" s="27" t="s">
        <v>23</v>
      </c>
      <c r="B12" s="27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30" t="str">
        <f t="shared" si="0"/>
        <v>510</v>
      </c>
      <c r="I12" s="27" t="s">
        <v>36</v>
      </c>
      <c r="J12" s="27" t="s">
        <v>35</v>
      </c>
      <c r="K12" s="27" t="s">
        <v>32</v>
      </c>
      <c r="L12" s="28"/>
      <c r="M12" s="28"/>
      <c r="N12" s="28"/>
      <c r="O12" s="28"/>
      <c r="P12" s="28"/>
      <c r="Q12" s="28"/>
      <c r="R12" s="28">
        <v>5124</v>
      </c>
      <c r="S12" s="28">
        <v>6907</v>
      </c>
      <c r="T12" s="28">
        <v>5943</v>
      </c>
      <c r="U12" s="28">
        <v>6627</v>
      </c>
      <c r="V12" s="28">
        <v>5623</v>
      </c>
      <c r="W12" s="28">
        <v>4479</v>
      </c>
      <c r="X12" s="28">
        <f t="shared" si="1"/>
        <v>34703</v>
      </c>
    </row>
    <row r="13" spans="1:24" x14ac:dyDescent="0.25">
      <c r="A13" s="27" t="s">
        <v>23</v>
      </c>
      <c r="B13" s="27" t="s">
        <v>24</v>
      </c>
      <c r="C13" s="27" t="s">
        <v>25</v>
      </c>
      <c r="D13" s="27" t="s">
        <v>26</v>
      </c>
      <c r="E13" s="27" t="s">
        <v>27</v>
      </c>
      <c r="F13" s="27" t="s">
        <v>28</v>
      </c>
      <c r="G13" s="27" t="s">
        <v>29</v>
      </c>
      <c r="H13" s="30" t="str">
        <f t="shared" si="0"/>
        <v>510</v>
      </c>
      <c r="I13" s="27" t="s">
        <v>36</v>
      </c>
      <c r="J13" s="27" t="s">
        <v>35</v>
      </c>
      <c r="K13" s="27" t="s">
        <v>33</v>
      </c>
      <c r="L13" s="28">
        <v>9721</v>
      </c>
      <c r="M13" s="28">
        <v>8212</v>
      </c>
      <c r="N13" s="28">
        <v>9387</v>
      </c>
      <c r="O13" s="28">
        <v>8350</v>
      </c>
      <c r="P13" s="28">
        <v>9483</v>
      </c>
      <c r="Q13" s="28">
        <v>8358</v>
      </c>
      <c r="R13" s="28"/>
      <c r="S13" s="28"/>
      <c r="T13" s="28"/>
      <c r="U13" s="28"/>
      <c r="V13" s="28"/>
      <c r="W13" s="28"/>
      <c r="X13" s="28">
        <f t="shared" si="1"/>
        <v>53511</v>
      </c>
    </row>
    <row r="14" spans="1:24" x14ac:dyDescent="0.25">
      <c r="A14" s="27" t="s">
        <v>23</v>
      </c>
      <c r="B14" s="27" t="s">
        <v>24</v>
      </c>
      <c r="C14" s="27" t="s">
        <v>25</v>
      </c>
      <c r="D14" s="27" t="s">
        <v>26</v>
      </c>
      <c r="E14" s="27" t="s">
        <v>27</v>
      </c>
      <c r="F14" s="27" t="s">
        <v>28</v>
      </c>
      <c r="G14" s="27" t="s">
        <v>37</v>
      </c>
      <c r="H14" s="30" t="str">
        <f t="shared" si="0"/>
        <v>510</v>
      </c>
      <c r="I14" s="27" t="s">
        <v>30</v>
      </c>
      <c r="J14" s="27" t="s">
        <v>31</v>
      </c>
      <c r="K14" s="27" t="s">
        <v>32</v>
      </c>
      <c r="L14" s="28"/>
      <c r="M14" s="28"/>
      <c r="N14" s="28"/>
      <c r="O14" s="28"/>
      <c r="P14" s="28"/>
      <c r="Q14" s="28"/>
      <c r="R14" s="28">
        <v>-4200</v>
      </c>
      <c r="S14" s="28">
        <v>-4200</v>
      </c>
      <c r="T14" s="28">
        <v>-10568</v>
      </c>
      <c r="U14" s="28">
        <v>-4200</v>
      </c>
      <c r="V14" s="28">
        <v>-10568</v>
      </c>
      <c r="W14" s="28">
        <v>-4200</v>
      </c>
      <c r="X14" s="28">
        <f t="shared" si="1"/>
        <v>-37936</v>
      </c>
    </row>
    <row r="15" spans="1:24" x14ac:dyDescent="0.25">
      <c r="A15" s="27" t="s">
        <v>23</v>
      </c>
      <c r="B15" s="27" t="s">
        <v>24</v>
      </c>
      <c r="C15" s="27" t="s">
        <v>25</v>
      </c>
      <c r="D15" s="27" t="s">
        <v>26</v>
      </c>
      <c r="E15" s="27" t="s">
        <v>27</v>
      </c>
      <c r="F15" s="27" t="s">
        <v>28</v>
      </c>
      <c r="G15" s="27" t="s">
        <v>37</v>
      </c>
      <c r="H15" s="30" t="str">
        <f t="shared" si="0"/>
        <v>510</v>
      </c>
      <c r="I15" s="27" t="s">
        <v>30</v>
      </c>
      <c r="J15" s="27" t="s">
        <v>31</v>
      </c>
      <c r="K15" s="27" t="s">
        <v>33</v>
      </c>
      <c r="L15" s="28">
        <v>-2198</v>
      </c>
      <c r="M15" s="28">
        <v>-3664</v>
      </c>
      <c r="N15" s="28">
        <v>-11809</v>
      </c>
      <c r="O15" s="28">
        <v>-3664</v>
      </c>
      <c r="P15" s="28">
        <v>-3664</v>
      </c>
      <c r="Q15" s="28">
        <v>-11809</v>
      </c>
      <c r="R15" s="28"/>
      <c r="S15" s="28"/>
      <c r="T15" s="28"/>
      <c r="U15" s="28"/>
      <c r="V15" s="28"/>
      <c r="W15" s="28"/>
      <c r="X15" s="28">
        <f t="shared" si="1"/>
        <v>-36808</v>
      </c>
    </row>
    <row r="16" spans="1:24" x14ac:dyDescent="0.25">
      <c r="A16" s="27" t="s">
        <v>23</v>
      </c>
      <c r="B16" s="27" t="s">
        <v>24</v>
      </c>
      <c r="C16" s="27" t="s">
        <v>25</v>
      </c>
      <c r="D16" s="27" t="s">
        <v>26</v>
      </c>
      <c r="E16" s="27" t="s">
        <v>27</v>
      </c>
      <c r="F16" s="27" t="s">
        <v>28</v>
      </c>
      <c r="G16" s="27" t="s">
        <v>37</v>
      </c>
      <c r="H16" s="30" t="str">
        <f t="shared" si="0"/>
        <v>510</v>
      </c>
      <c r="I16" s="27" t="s">
        <v>30</v>
      </c>
      <c r="J16" s="27" t="s">
        <v>34</v>
      </c>
      <c r="K16" s="27" t="s">
        <v>32</v>
      </c>
      <c r="L16" s="28"/>
      <c r="M16" s="28"/>
      <c r="N16" s="28"/>
      <c r="O16" s="28"/>
      <c r="P16" s="28"/>
      <c r="Q16" s="28"/>
      <c r="R16" s="28">
        <v>1680</v>
      </c>
      <c r="S16" s="28">
        <v>1680</v>
      </c>
      <c r="T16" s="28">
        <v>4227</v>
      </c>
      <c r="U16" s="28">
        <v>1680</v>
      </c>
      <c r="V16" s="28">
        <v>4227</v>
      </c>
      <c r="W16" s="28">
        <v>1680</v>
      </c>
      <c r="X16" s="28">
        <f t="shared" si="1"/>
        <v>15174</v>
      </c>
    </row>
    <row r="17" spans="1:24" x14ac:dyDescent="0.25">
      <c r="A17" s="27" t="s">
        <v>23</v>
      </c>
      <c r="B17" s="27" t="s">
        <v>24</v>
      </c>
      <c r="C17" s="27" t="s">
        <v>25</v>
      </c>
      <c r="D17" s="27" t="s">
        <v>26</v>
      </c>
      <c r="E17" s="27" t="s">
        <v>27</v>
      </c>
      <c r="F17" s="27" t="s">
        <v>28</v>
      </c>
      <c r="G17" s="27" t="s">
        <v>37</v>
      </c>
      <c r="H17" s="30" t="str">
        <f t="shared" si="0"/>
        <v>510</v>
      </c>
      <c r="I17" s="27" t="s">
        <v>30</v>
      </c>
      <c r="J17" s="27" t="s">
        <v>34</v>
      </c>
      <c r="K17" s="27" t="s">
        <v>33</v>
      </c>
      <c r="L17" s="28">
        <v>879</v>
      </c>
      <c r="M17" s="28">
        <v>1466</v>
      </c>
      <c r="N17" s="28">
        <v>4724</v>
      </c>
      <c r="O17" s="28">
        <v>1466</v>
      </c>
      <c r="P17" s="28">
        <v>1466</v>
      </c>
      <c r="Q17" s="28">
        <v>4724</v>
      </c>
      <c r="R17" s="28"/>
      <c r="S17" s="28"/>
      <c r="T17" s="28"/>
      <c r="U17" s="28"/>
      <c r="V17" s="28"/>
      <c r="W17" s="28"/>
      <c r="X17" s="28">
        <f t="shared" si="1"/>
        <v>14725</v>
      </c>
    </row>
    <row r="18" spans="1:24" x14ac:dyDescent="0.25">
      <c r="A18" s="27" t="s">
        <v>23</v>
      </c>
      <c r="B18" s="27" t="s">
        <v>24</v>
      </c>
      <c r="C18" s="27" t="s">
        <v>25</v>
      </c>
      <c r="D18" s="27" t="s">
        <v>26</v>
      </c>
      <c r="E18" s="27" t="s">
        <v>27</v>
      </c>
      <c r="F18" s="27" t="s">
        <v>28</v>
      </c>
      <c r="G18" s="27" t="s">
        <v>37</v>
      </c>
      <c r="H18" s="30" t="str">
        <f t="shared" si="0"/>
        <v>510</v>
      </c>
      <c r="I18" s="27" t="s">
        <v>30</v>
      </c>
      <c r="J18" s="27" t="s">
        <v>35</v>
      </c>
      <c r="K18" s="27" t="s">
        <v>32</v>
      </c>
      <c r="L18" s="28"/>
      <c r="M18" s="28"/>
      <c r="N18" s="28"/>
      <c r="O18" s="28"/>
      <c r="P18" s="28"/>
      <c r="Q18" s="28"/>
      <c r="R18" s="28">
        <v>2520</v>
      </c>
      <c r="S18" s="28">
        <v>2520</v>
      </c>
      <c r="T18" s="28">
        <v>6341</v>
      </c>
      <c r="U18" s="28">
        <v>2520</v>
      </c>
      <c r="V18" s="28">
        <v>6341</v>
      </c>
      <c r="W18" s="28">
        <v>2520</v>
      </c>
      <c r="X18" s="28">
        <f t="shared" si="1"/>
        <v>22762</v>
      </c>
    </row>
    <row r="19" spans="1:24" x14ac:dyDescent="0.25">
      <c r="A19" s="27" t="s">
        <v>23</v>
      </c>
      <c r="B19" s="27" t="s">
        <v>24</v>
      </c>
      <c r="C19" s="27" t="s">
        <v>25</v>
      </c>
      <c r="D19" s="27" t="s">
        <v>26</v>
      </c>
      <c r="E19" s="27" t="s">
        <v>27</v>
      </c>
      <c r="F19" s="27" t="s">
        <v>28</v>
      </c>
      <c r="G19" s="27" t="s">
        <v>37</v>
      </c>
      <c r="H19" s="30" t="str">
        <f t="shared" si="0"/>
        <v>510</v>
      </c>
      <c r="I19" s="27" t="s">
        <v>30</v>
      </c>
      <c r="J19" s="27" t="s">
        <v>35</v>
      </c>
      <c r="K19" s="27" t="s">
        <v>33</v>
      </c>
      <c r="L19" s="28">
        <v>1319</v>
      </c>
      <c r="M19" s="28">
        <v>2198</v>
      </c>
      <c r="N19" s="28">
        <v>7086</v>
      </c>
      <c r="O19" s="28">
        <v>2198</v>
      </c>
      <c r="P19" s="28">
        <v>2198</v>
      </c>
      <c r="Q19" s="28">
        <v>7086</v>
      </c>
      <c r="R19" s="28"/>
      <c r="S19" s="28"/>
      <c r="T19" s="28"/>
      <c r="U19" s="28"/>
      <c r="V19" s="28"/>
      <c r="W19" s="28"/>
      <c r="X19" s="28">
        <f t="shared" si="1"/>
        <v>22085</v>
      </c>
    </row>
    <row r="20" spans="1:24" x14ac:dyDescent="0.25">
      <c r="A20" s="27" t="s">
        <v>23</v>
      </c>
      <c r="B20" s="27" t="s">
        <v>24</v>
      </c>
      <c r="C20" s="27" t="s">
        <v>25</v>
      </c>
      <c r="D20" s="27" t="s">
        <v>26</v>
      </c>
      <c r="E20" s="27" t="s">
        <v>27</v>
      </c>
      <c r="F20" s="27" t="s">
        <v>28</v>
      </c>
      <c r="G20" s="27" t="s">
        <v>37</v>
      </c>
      <c r="H20" s="30" t="str">
        <f t="shared" si="0"/>
        <v>510</v>
      </c>
      <c r="I20" s="27" t="s">
        <v>36</v>
      </c>
      <c r="J20" s="27" t="s">
        <v>31</v>
      </c>
      <c r="K20" s="27" t="s">
        <v>32</v>
      </c>
      <c r="L20" s="28"/>
      <c r="M20" s="28"/>
      <c r="N20" s="28"/>
      <c r="O20" s="28"/>
      <c r="P20" s="28"/>
      <c r="Q20" s="28"/>
      <c r="R20" s="28">
        <v>-19986</v>
      </c>
      <c r="S20" s="28">
        <v>-24081</v>
      </c>
      <c r="T20" s="28">
        <v>-20662</v>
      </c>
      <c r="U20" s="28">
        <v>-22280</v>
      </c>
      <c r="V20" s="28">
        <v>-21104</v>
      </c>
      <c r="W20" s="28">
        <v>-19020</v>
      </c>
      <c r="X20" s="28">
        <f t="shared" si="1"/>
        <v>-127133</v>
      </c>
    </row>
    <row r="21" spans="1:24" x14ac:dyDescent="0.25">
      <c r="A21" s="27" t="s">
        <v>23</v>
      </c>
      <c r="B21" s="27" t="s">
        <v>24</v>
      </c>
      <c r="C21" s="27" t="s">
        <v>25</v>
      </c>
      <c r="D21" s="27" t="s">
        <v>26</v>
      </c>
      <c r="E21" s="27" t="s">
        <v>27</v>
      </c>
      <c r="F21" s="27" t="s">
        <v>28</v>
      </c>
      <c r="G21" s="27" t="s">
        <v>37</v>
      </c>
      <c r="H21" s="30" t="str">
        <f t="shared" si="0"/>
        <v>510</v>
      </c>
      <c r="I21" s="27" t="s">
        <v>36</v>
      </c>
      <c r="J21" s="27" t="s">
        <v>31</v>
      </c>
      <c r="K21" s="27" t="s">
        <v>33</v>
      </c>
      <c r="L21" s="28">
        <v>-17433</v>
      </c>
      <c r="M21" s="28">
        <v>-15086</v>
      </c>
      <c r="N21" s="28">
        <v>-17304</v>
      </c>
      <c r="O21" s="28">
        <v>-14972</v>
      </c>
      <c r="P21" s="28">
        <v>-17741</v>
      </c>
      <c r="Q21" s="28">
        <v>-15452</v>
      </c>
      <c r="R21" s="28"/>
      <c r="S21" s="28"/>
      <c r="T21" s="28"/>
      <c r="U21" s="28"/>
      <c r="V21" s="28"/>
      <c r="W21" s="28"/>
      <c r="X21" s="28">
        <f t="shared" si="1"/>
        <v>-97988</v>
      </c>
    </row>
    <row r="22" spans="1:24" x14ac:dyDescent="0.25">
      <c r="A22" s="27" t="s">
        <v>23</v>
      </c>
      <c r="B22" s="27" t="s">
        <v>24</v>
      </c>
      <c r="C22" s="27" t="s">
        <v>25</v>
      </c>
      <c r="D22" s="27" t="s">
        <v>26</v>
      </c>
      <c r="E22" s="27" t="s">
        <v>27</v>
      </c>
      <c r="F22" s="27" t="s">
        <v>28</v>
      </c>
      <c r="G22" s="27" t="s">
        <v>37</v>
      </c>
      <c r="H22" s="30" t="str">
        <f t="shared" si="0"/>
        <v>510</v>
      </c>
      <c r="I22" s="27" t="s">
        <v>36</v>
      </c>
      <c r="J22" s="27" t="s">
        <v>34</v>
      </c>
      <c r="K22" s="27" t="s">
        <v>32</v>
      </c>
      <c r="L22" s="28"/>
      <c r="M22" s="28"/>
      <c r="N22" s="28"/>
      <c r="O22" s="28"/>
      <c r="P22" s="28"/>
      <c r="Q22" s="28"/>
      <c r="R22" s="28">
        <v>7994</v>
      </c>
      <c r="S22" s="28">
        <v>9632</v>
      </c>
      <c r="T22" s="28">
        <v>8265</v>
      </c>
      <c r="U22" s="28">
        <v>8912</v>
      </c>
      <c r="V22" s="28">
        <v>8442</v>
      </c>
      <c r="W22" s="28">
        <v>7608</v>
      </c>
      <c r="X22" s="28">
        <f t="shared" si="1"/>
        <v>50853</v>
      </c>
    </row>
    <row r="23" spans="1:24" x14ac:dyDescent="0.25">
      <c r="A23" s="27" t="s">
        <v>23</v>
      </c>
      <c r="B23" s="27" t="s">
        <v>24</v>
      </c>
      <c r="C23" s="27" t="s">
        <v>25</v>
      </c>
      <c r="D23" s="27" t="s">
        <v>26</v>
      </c>
      <c r="E23" s="27" t="s">
        <v>27</v>
      </c>
      <c r="F23" s="27" t="s">
        <v>28</v>
      </c>
      <c r="G23" s="27" t="s">
        <v>37</v>
      </c>
      <c r="H23" s="30" t="str">
        <f t="shared" si="0"/>
        <v>510</v>
      </c>
      <c r="I23" s="27" t="s">
        <v>36</v>
      </c>
      <c r="J23" s="27" t="s">
        <v>34</v>
      </c>
      <c r="K23" s="27" t="s">
        <v>33</v>
      </c>
      <c r="L23" s="28">
        <v>6973</v>
      </c>
      <c r="M23" s="28">
        <v>6035</v>
      </c>
      <c r="N23" s="28">
        <v>6922</v>
      </c>
      <c r="O23" s="28">
        <v>5989</v>
      </c>
      <c r="P23" s="28">
        <v>7097</v>
      </c>
      <c r="Q23" s="28">
        <v>6181</v>
      </c>
      <c r="R23" s="28"/>
      <c r="S23" s="28"/>
      <c r="T23" s="28"/>
      <c r="U23" s="28"/>
      <c r="V23" s="28"/>
      <c r="W23" s="28"/>
      <c r="X23" s="28">
        <f t="shared" si="1"/>
        <v>39197</v>
      </c>
    </row>
    <row r="24" spans="1:24" x14ac:dyDescent="0.25">
      <c r="A24" s="27" t="s">
        <v>23</v>
      </c>
      <c r="B24" s="27" t="s">
        <v>24</v>
      </c>
      <c r="C24" s="27" t="s">
        <v>25</v>
      </c>
      <c r="D24" s="27" t="s">
        <v>26</v>
      </c>
      <c r="E24" s="27" t="s">
        <v>27</v>
      </c>
      <c r="F24" s="27" t="s">
        <v>28</v>
      </c>
      <c r="G24" s="27" t="s">
        <v>37</v>
      </c>
      <c r="H24" s="30" t="str">
        <f t="shared" si="0"/>
        <v>510</v>
      </c>
      <c r="I24" s="27" t="s">
        <v>36</v>
      </c>
      <c r="J24" s="27" t="s">
        <v>35</v>
      </c>
      <c r="K24" s="27" t="s">
        <v>32</v>
      </c>
      <c r="L24" s="28"/>
      <c r="M24" s="28"/>
      <c r="N24" s="28"/>
      <c r="O24" s="28"/>
      <c r="P24" s="28"/>
      <c r="Q24" s="28"/>
      <c r="R24" s="28">
        <v>11991</v>
      </c>
      <c r="S24" s="28">
        <v>14448</v>
      </c>
      <c r="T24" s="28">
        <v>12397</v>
      </c>
      <c r="U24" s="28">
        <v>13368</v>
      </c>
      <c r="V24" s="28">
        <v>12662</v>
      </c>
      <c r="W24" s="28">
        <v>11412</v>
      </c>
      <c r="X24" s="28">
        <f t="shared" si="1"/>
        <v>76278</v>
      </c>
    </row>
    <row r="25" spans="1:24" x14ac:dyDescent="0.25">
      <c r="A25" s="27" t="s">
        <v>23</v>
      </c>
      <c r="B25" s="27" t="s">
        <v>24</v>
      </c>
      <c r="C25" s="27" t="s">
        <v>25</v>
      </c>
      <c r="D25" s="27" t="s">
        <v>26</v>
      </c>
      <c r="E25" s="27" t="s">
        <v>27</v>
      </c>
      <c r="F25" s="27" t="s">
        <v>28</v>
      </c>
      <c r="G25" s="27" t="s">
        <v>37</v>
      </c>
      <c r="H25" s="30" t="str">
        <f t="shared" si="0"/>
        <v>510</v>
      </c>
      <c r="I25" s="27" t="s">
        <v>36</v>
      </c>
      <c r="J25" s="27" t="s">
        <v>35</v>
      </c>
      <c r="K25" s="27" t="s">
        <v>33</v>
      </c>
      <c r="L25" s="28">
        <v>10460</v>
      </c>
      <c r="M25" s="28">
        <v>9052</v>
      </c>
      <c r="N25" s="28">
        <v>10382</v>
      </c>
      <c r="O25" s="28">
        <v>8983</v>
      </c>
      <c r="P25" s="28">
        <v>10645</v>
      </c>
      <c r="Q25" s="28">
        <v>9271</v>
      </c>
      <c r="R25" s="28"/>
      <c r="S25" s="28"/>
      <c r="T25" s="28"/>
      <c r="U25" s="28"/>
      <c r="V25" s="28"/>
      <c r="W25" s="28"/>
      <c r="X25" s="28">
        <f t="shared" si="1"/>
        <v>58793</v>
      </c>
    </row>
    <row r="26" spans="1:24" x14ac:dyDescent="0.25">
      <c r="A26" s="27" t="s">
        <v>23</v>
      </c>
      <c r="B26" s="27" t="s">
        <v>24</v>
      </c>
      <c r="C26" s="27" t="s">
        <v>25</v>
      </c>
      <c r="D26" s="27" t="s">
        <v>26</v>
      </c>
      <c r="E26" s="27" t="s">
        <v>27</v>
      </c>
      <c r="F26" s="27" t="s">
        <v>28</v>
      </c>
      <c r="G26" s="27" t="s">
        <v>38</v>
      </c>
      <c r="H26" s="30" t="str">
        <f t="shared" si="0"/>
        <v>511</v>
      </c>
      <c r="I26" s="27" t="s">
        <v>30</v>
      </c>
      <c r="J26" s="27" t="s">
        <v>31</v>
      </c>
      <c r="K26" s="27" t="s">
        <v>32</v>
      </c>
      <c r="L26" s="28"/>
      <c r="M26" s="28"/>
      <c r="N26" s="28"/>
      <c r="O26" s="28"/>
      <c r="P26" s="28"/>
      <c r="Q26" s="28"/>
      <c r="R26" s="28">
        <v>-173404</v>
      </c>
      <c r="S26" s="28">
        <v>-172497</v>
      </c>
      <c r="T26" s="28">
        <v>-172958</v>
      </c>
      <c r="U26" s="28">
        <v>-172989</v>
      </c>
      <c r="V26" s="28">
        <v>-172912</v>
      </c>
      <c r="W26" s="28">
        <v>-172181</v>
      </c>
      <c r="X26" s="28">
        <f t="shared" si="1"/>
        <v>-1036941</v>
      </c>
    </row>
    <row r="27" spans="1:24" x14ac:dyDescent="0.25">
      <c r="A27" s="27" t="s">
        <v>23</v>
      </c>
      <c r="B27" s="27" t="s">
        <v>24</v>
      </c>
      <c r="C27" s="27" t="s">
        <v>25</v>
      </c>
      <c r="D27" s="27" t="s">
        <v>26</v>
      </c>
      <c r="E27" s="27" t="s">
        <v>27</v>
      </c>
      <c r="F27" s="27" t="s">
        <v>28</v>
      </c>
      <c r="G27" s="27" t="s">
        <v>38</v>
      </c>
      <c r="H27" s="30" t="str">
        <f t="shared" si="0"/>
        <v>511</v>
      </c>
      <c r="I27" s="27" t="s">
        <v>30</v>
      </c>
      <c r="J27" s="27" t="s">
        <v>31</v>
      </c>
      <c r="K27" s="27" t="s">
        <v>33</v>
      </c>
      <c r="L27" s="28">
        <v>-177630</v>
      </c>
      <c r="M27" s="28">
        <v>-176674</v>
      </c>
      <c r="N27" s="28">
        <v>-177205</v>
      </c>
      <c r="O27" s="28">
        <v>-177207</v>
      </c>
      <c r="P27" s="28">
        <v>-177747</v>
      </c>
      <c r="Q27" s="28">
        <v>-176782</v>
      </c>
      <c r="R27" s="28"/>
      <c r="S27" s="28"/>
      <c r="T27" s="28"/>
      <c r="U27" s="28"/>
      <c r="V27" s="28"/>
      <c r="W27" s="28"/>
      <c r="X27" s="28">
        <f t="shared" si="1"/>
        <v>-1063245</v>
      </c>
    </row>
    <row r="28" spans="1:24" x14ac:dyDescent="0.25">
      <c r="A28" s="27" t="s">
        <v>23</v>
      </c>
      <c r="B28" s="27" t="s">
        <v>24</v>
      </c>
      <c r="C28" s="27" t="s">
        <v>25</v>
      </c>
      <c r="D28" s="27" t="s">
        <v>26</v>
      </c>
      <c r="E28" s="27" t="s">
        <v>27</v>
      </c>
      <c r="F28" s="27" t="s">
        <v>28</v>
      </c>
      <c r="G28" s="27" t="s">
        <v>38</v>
      </c>
      <c r="H28" s="30" t="str">
        <f t="shared" si="0"/>
        <v>511</v>
      </c>
      <c r="I28" s="27" t="s">
        <v>30</v>
      </c>
      <c r="J28" s="27" t="s">
        <v>34</v>
      </c>
      <c r="K28" s="27" t="s">
        <v>32</v>
      </c>
      <c r="L28" s="28"/>
      <c r="M28" s="28"/>
      <c r="N28" s="28"/>
      <c r="O28" s="28"/>
      <c r="P28" s="28"/>
      <c r="Q28" s="28"/>
      <c r="R28" s="28">
        <v>69362</v>
      </c>
      <c r="S28" s="28">
        <v>68999</v>
      </c>
      <c r="T28" s="28">
        <v>69183</v>
      </c>
      <c r="U28" s="28">
        <v>69195</v>
      </c>
      <c r="V28" s="28">
        <v>69165</v>
      </c>
      <c r="W28" s="28">
        <v>68872</v>
      </c>
      <c r="X28" s="28">
        <f t="shared" si="1"/>
        <v>414776</v>
      </c>
    </row>
    <row r="29" spans="1:24" x14ac:dyDescent="0.25">
      <c r="A29" s="27" t="s">
        <v>23</v>
      </c>
      <c r="B29" s="27" t="s">
        <v>24</v>
      </c>
      <c r="C29" s="27" t="s">
        <v>25</v>
      </c>
      <c r="D29" s="27" t="s">
        <v>26</v>
      </c>
      <c r="E29" s="27" t="s">
        <v>27</v>
      </c>
      <c r="F29" s="27" t="s">
        <v>28</v>
      </c>
      <c r="G29" s="27" t="s">
        <v>38</v>
      </c>
      <c r="H29" s="30" t="str">
        <f t="shared" si="0"/>
        <v>511</v>
      </c>
      <c r="I29" s="27" t="s">
        <v>30</v>
      </c>
      <c r="J29" s="27" t="s">
        <v>34</v>
      </c>
      <c r="K29" s="27" t="s">
        <v>33</v>
      </c>
      <c r="L29" s="28">
        <v>71052</v>
      </c>
      <c r="M29" s="28">
        <v>70670</v>
      </c>
      <c r="N29" s="28">
        <v>70882</v>
      </c>
      <c r="O29" s="28">
        <v>70883</v>
      </c>
      <c r="P29" s="28">
        <v>71099</v>
      </c>
      <c r="Q29" s="28">
        <v>70713</v>
      </c>
      <c r="R29" s="28"/>
      <c r="S29" s="28"/>
      <c r="T29" s="28"/>
      <c r="U29" s="28"/>
      <c r="V29" s="28"/>
      <c r="W29" s="28"/>
      <c r="X29" s="28">
        <f t="shared" si="1"/>
        <v>425299</v>
      </c>
    </row>
    <row r="30" spans="1:24" x14ac:dyDescent="0.25">
      <c r="A30" s="27" t="s">
        <v>23</v>
      </c>
      <c r="B30" s="27" t="s">
        <v>24</v>
      </c>
      <c r="C30" s="27" t="s">
        <v>25</v>
      </c>
      <c r="D30" s="27" t="s">
        <v>26</v>
      </c>
      <c r="E30" s="27" t="s">
        <v>27</v>
      </c>
      <c r="F30" s="27" t="s">
        <v>28</v>
      </c>
      <c r="G30" s="27" t="s">
        <v>38</v>
      </c>
      <c r="H30" s="30" t="str">
        <f t="shared" si="0"/>
        <v>511</v>
      </c>
      <c r="I30" s="27" t="s">
        <v>30</v>
      </c>
      <c r="J30" s="27" t="s">
        <v>35</v>
      </c>
      <c r="K30" s="27" t="s">
        <v>32</v>
      </c>
      <c r="L30" s="28"/>
      <c r="M30" s="28"/>
      <c r="N30" s="28"/>
      <c r="O30" s="28"/>
      <c r="P30" s="28"/>
      <c r="Q30" s="28"/>
      <c r="R30" s="28">
        <v>104042</v>
      </c>
      <c r="S30" s="28">
        <v>103498</v>
      </c>
      <c r="T30" s="28">
        <v>103775</v>
      </c>
      <c r="U30" s="28">
        <v>103793</v>
      </c>
      <c r="V30" s="28">
        <v>103747</v>
      </c>
      <c r="W30" s="28">
        <v>103309</v>
      </c>
      <c r="X30" s="28">
        <f t="shared" si="1"/>
        <v>622164</v>
      </c>
    </row>
    <row r="31" spans="1:24" x14ac:dyDescent="0.25">
      <c r="A31" s="27" t="s">
        <v>23</v>
      </c>
      <c r="B31" s="27" t="s">
        <v>24</v>
      </c>
      <c r="C31" s="27" t="s">
        <v>25</v>
      </c>
      <c r="D31" s="27" t="s">
        <v>26</v>
      </c>
      <c r="E31" s="27" t="s">
        <v>27</v>
      </c>
      <c r="F31" s="27" t="s">
        <v>28</v>
      </c>
      <c r="G31" s="27" t="s">
        <v>38</v>
      </c>
      <c r="H31" s="30" t="str">
        <f t="shared" si="0"/>
        <v>511</v>
      </c>
      <c r="I31" s="27" t="s">
        <v>30</v>
      </c>
      <c r="J31" s="27" t="s">
        <v>35</v>
      </c>
      <c r="K31" s="27" t="s">
        <v>33</v>
      </c>
      <c r="L31" s="28">
        <v>106578</v>
      </c>
      <c r="M31" s="28">
        <v>106004</v>
      </c>
      <c r="N31" s="28">
        <v>106323</v>
      </c>
      <c r="O31" s="28">
        <v>106324</v>
      </c>
      <c r="P31" s="28">
        <v>106648</v>
      </c>
      <c r="Q31" s="28">
        <v>106069</v>
      </c>
      <c r="R31" s="28"/>
      <c r="S31" s="28"/>
      <c r="T31" s="28"/>
      <c r="U31" s="28"/>
      <c r="V31" s="28"/>
      <c r="W31" s="28"/>
      <c r="X31" s="28">
        <f t="shared" si="1"/>
        <v>637946</v>
      </c>
    </row>
    <row r="32" spans="1:24" x14ac:dyDescent="0.25">
      <c r="A32" s="27" t="s">
        <v>23</v>
      </c>
      <c r="B32" s="27" t="s">
        <v>24</v>
      </c>
      <c r="C32" s="27" t="s">
        <v>39</v>
      </c>
      <c r="D32" s="27" t="s">
        <v>40</v>
      </c>
      <c r="E32" s="27" t="s">
        <v>27</v>
      </c>
      <c r="F32" s="27" t="s">
        <v>28</v>
      </c>
      <c r="G32" s="27" t="s">
        <v>29</v>
      </c>
      <c r="H32" s="30" t="str">
        <f t="shared" si="0"/>
        <v>510</v>
      </c>
      <c r="I32" s="27" t="s">
        <v>30</v>
      </c>
      <c r="J32" s="27" t="s">
        <v>31</v>
      </c>
      <c r="K32" s="27" t="s">
        <v>33</v>
      </c>
      <c r="L32" s="28">
        <v>3157</v>
      </c>
      <c r="M32" s="28">
        <v>6142</v>
      </c>
      <c r="N32" s="28">
        <v>3157</v>
      </c>
      <c r="O32" s="28">
        <v>3157</v>
      </c>
      <c r="P32" s="28">
        <v>3157</v>
      </c>
      <c r="Q32" s="28">
        <v>3157</v>
      </c>
      <c r="R32" s="28"/>
      <c r="S32" s="28"/>
      <c r="T32" s="28"/>
      <c r="U32" s="28"/>
      <c r="V32" s="28"/>
      <c r="W32" s="28"/>
      <c r="X32" s="28">
        <f t="shared" si="1"/>
        <v>21927</v>
      </c>
    </row>
    <row r="33" spans="1:24" x14ac:dyDescent="0.25">
      <c r="A33" s="27" t="s">
        <v>23</v>
      </c>
      <c r="B33" s="27" t="s">
        <v>24</v>
      </c>
      <c r="C33" s="27" t="s">
        <v>39</v>
      </c>
      <c r="D33" s="27" t="s">
        <v>40</v>
      </c>
      <c r="E33" s="27" t="s">
        <v>27</v>
      </c>
      <c r="F33" s="27" t="s">
        <v>28</v>
      </c>
      <c r="G33" s="27" t="s">
        <v>29</v>
      </c>
      <c r="H33" s="30" t="str">
        <f t="shared" si="0"/>
        <v>510</v>
      </c>
      <c r="I33" s="27" t="s">
        <v>36</v>
      </c>
      <c r="J33" s="27" t="s">
        <v>31</v>
      </c>
      <c r="K33" s="27" t="s">
        <v>32</v>
      </c>
      <c r="L33" s="28"/>
      <c r="M33" s="28"/>
      <c r="N33" s="28"/>
      <c r="O33" s="28"/>
      <c r="P33" s="28"/>
      <c r="Q33" s="28"/>
      <c r="R33" s="28">
        <v>130152</v>
      </c>
      <c r="S33" s="28">
        <v>163247</v>
      </c>
      <c r="T33" s="28">
        <v>140219</v>
      </c>
      <c r="U33" s="28">
        <v>153119</v>
      </c>
      <c r="V33" s="28">
        <v>139292</v>
      </c>
      <c r="W33" s="28">
        <v>120378</v>
      </c>
      <c r="X33" s="28">
        <f t="shared" si="1"/>
        <v>846407</v>
      </c>
    </row>
    <row r="34" spans="1:24" x14ac:dyDescent="0.25">
      <c r="A34" s="27" t="s">
        <v>23</v>
      </c>
      <c r="B34" s="27" t="s">
        <v>24</v>
      </c>
      <c r="C34" s="27" t="s">
        <v>39</v>
      </c>
      <c r="D34" s="27" t="s">
        <v>40</v>
      </c>
      <c r="E34" s="27" t="s">
        <v>27</v>
      </c>
      <c r="F34" s="27" t="s">
        <v>28</v>
      </c>
      <c r="G34" s="27" t="s">
        <v>29</v>
      </c>
      <c r="H34" s="30" t="str">
        <f t="shared" si="0"/>
        <v>510</v>
      </c>
      <c r="I34" s="27" t="s">
        <v>36</v>
      </c>
      <c r="J34" s="27" t="s">
        <v>31</v>
      </c>
      <c r="K34" s="27" t="s">
        <v>33</v>
      </c>
      <c r="L34" s="28">
        <v>159593</v>
      </c>
      <c r="M34" s="28">
        <v>136354</v>
      </c>
      <c r="N34" s="28">
        <v>156108</v>
      </c>
      <c r="O34" s="28">
        <v>137076</v>
      </c>
      <c r="P34" s="28">
        <v>158815</v>
      </c>
      <c r="Q34" s="28">
        <v>139189</v>
      </c>
      <c r="R34" s="28"/>
      <c r="S34" s="28"/>
      <c r="T34" s="28"/>
      <c r="U34" s="28"/>
      <c r="V34" s="28"/>
      <c r="W34" s="28"/>
      <c r="X34" s="28">
        <f t="shared" si="1"/>
        <v>887135</v>
      </c>
    </row>
    <row r="35" spans="1:24" x14ac:dyDescent="0.25">
      <c r="A35" s="27" t="s">
        <v>23</v>
      </c>
      <c r="B35" s="27" t="s">
        <v>24</v>
      </c>
      <c r="C35" s="27" t="s">
        <v>39</v>
      </c>
      <c r="D35" s="27" t="s">
        <v>40</v>
      </c>
      <c r="E35" s="27" t="s">
        <v>27</v>
      </c>
      <c r="F35" s="27" t="s">
        <v>28</v>
      </c>
      <c r="G35" s="27" t="s">
        <v>38</v>
      </c>
      <c r="H35" s="30" t="str">
        <f t="shared" si="0"/>
        <v>511</v>
      </c>
      <c r="I35" s="27" t="s">
        <v>30</v>
      </c>
      <c r="J35" s="27" t="s">
        <v>31</v>
      </c>
      <c r="K35" s="27" t="s">
        <v>32</v>
      </c>
      <c r="L35" s="28"/>
      <c r="M35" s="28"/>
      <c r="N35" s="28"/>
      <c r="O35" s="28"/>
      <c r="P35" s="28"/>
      <c r="Q35" s="28"/>
      <c r="R35" s="28">
        <v>171237</v>
      </c>
      <c r="S35" s="28">
        <v>171237</v>
      </c>
      <c r="T35" s="28">
        <v>171237</v>
      </c>
      <c r="U35" s="28">
        <v>171237</v>
      </c>
      <c r="V35" s="28">
        <v>171237</v>
      </c>
      <c r="W35" s="28">
        <v>171237</v>
      </c>
      <c r="X35" s="28">
        <f t="shared" si="1"/>
        <v>1027422</v>
      </c>
    </row>
    <row r="36" spans="1:24" x14ac:dyDescent="0.25">
      <c r="A36" s="27" t="s">
        <v>23</v>
      </c>
      <c r="B36" s="27" t="s">
        <v>24</v>
      </c>
      <c r="C36" s="27" t="s">
        <v>39</v>
      </c>
      <c r="D36" s="27" t="s">
        <v>40</v>
      </c>
      <c r="E36" s="27" t="s">
        <v>27</v>
      </c>
      <c r="F36" s="27" t="s">
        <v>28</v>
      </c>
      <c r="G36" s="27" t="s">
        <v>38</v>
      </c>
      <c r="H36" s="30" t="str">
        <f t="shared" si="0"/>
        <v>511</v>
      </c>
      <c r="I36" s="27" t="s">
        <v>30</v>
      </c>
      <c r="J36" s="27" t="s">
        <v>31</v>
      </c>
      <c r="K36" s="27" t="s">
        <v>33</v>
      </c>
      <c r="L36" s="28">
        <v>175430</v>
      </c>
      <c r="M36" s="28">
        <v>175430</v>
      </c>
      <c r="N36" s="28">
        <v>175430</v>
      </c>
      <c r="O36" s="28">
        <v>175430</v>
      </c>
      <c r="P36" s="28">
        <v>175430</v>
      </c>
      <c r="Q36" s="28">
        <v>175430</v>
      </c>
      <c r="R36" s="28"/>
      <c r="S36" s="28"/>
      <c r="T36" s="28"/>
      <c r="U36" s="28"/>
      <c r="V36" s="28"/>
      <c r="W36" s="28"/>
      <c r="X36" s="28">
        <f t="shared" si="1"/>
        <v>1052580</v>
      </c>
    </row>
    <row r="37" spans="1:24" x14ac:dyDescent="0.25">
      <c r="A37" s="27" t="s">
        <v>23</v>
      </c>
      <c r="B37" s="27" t="s">
        <v>24</v>
      </c>
      <c r="C37" s="27" t="s">
        <v>41</v>
      </c>
      <c r="D37" s="27" t="s">
        <v>42</v>
      </c>
      <c r="E37" s="27" t="s">
        <v>27</v>
      </c>
      <c r="F37" s="27" t="s">
        <v>43</v>
      </c>
      <c r="G37" s="27" t="s">
        <v>29</v>
      </c>
      <c r="H37" s="30" t="str">
        <f t="shared" si="0"/>
        <v>510</v>
      </c>
      <c r="I37" s="27" t="s">
        <v>30</v>
      </c>
      <c r="J37" s="27" t="s">
        <v>34</v>
      </c>
      <c r="K37" s="27" t="s">
        <v>32</v>
      </c>
      <c r="L37" s="28"/>
      <c r="M37" s="28"/>
      <c r="N37" s="28"/>
      <c r="O37" s="28"/>
      <c r="P37" s="28"/>
      <c r="Q37" s="28"/>
      <c r="R37" s="28">
        <v>0</v>
      </c>
      <c r="S37" s="28">
        <v>0</v>
      </c>
      <c r="T37" s="28">
        <v>-268750</v>
      </c>
      <c r="U37" s="28">
        <v>0</v>
      </c>
      <c r="V37" s="28">
        <v>0</v>
      </c>
      <c r="W37" s="28">
        <v>0</v>
      </c>
      <c r="X37" s="28">
        <f t="shared" si="1"/>
        <v>-268750</v>
      </c>
    </row>
    <row r="38" spans="1:24" x14ac:dyDescent="0.25">
      <c r="A38" s="27" t="s">
        <v>23</v>
      </c>
      <c r="B38" s="27" t="s">
        <v>24</v>
      </c>
      <c r="C38" s="27" t="s">
        <v>41</v>
      </c>
      <c r="D38" s="27" t="s">
        <v>42</v>
      </c>
      <c r="E38" s="27" t="s">
        <v>27</v>
      </c>
      <c r="F38" s="27" t="s">
        <v>43</v>
      </c>
      <c r="G38" s="27" t="s">
        <v>29</v>
      </c>
      <c r="H38" s="30" t="str">
        <f t="shared" si="0"/>
        <v>510</v>
      </c>
      <c r="I38" s="27" t="s">
        <v>30</v>
      </c>
      <c r="J38" s="27" t="s">
        <v>44</v>
      </c>
      <c r="K38" s="27" t="s">
        <v>32</v>
      </c>
      <c r="L38" s="28"/>
      <c r="M38" s="28"/>
      <c r="N38" s="28"/>
      <c r="O38" s="28"/>
      <c r="P38" s="28"/>
      <c r="Q38" s="28"/>
      <c r="R38" s="28">
        <v>-506</v>
      </c>
      <c r="S38" s="28">
        <v>-1048</v>
      </c>
      <c r="T38" s="28">
        <v>-1208</v>
      </c>
      <c r="U38" s="28">
        <v>-2358</v>
      </c>
      <c r="V38" s="28">
        <v>-2368</v>
      </c>
      <c r="W38" s="28">
        <v>-2567</v>
      </c>
      <c r="X38" s="28">
        <f t="shared" si="1"/>
        <v>-10055</v>
      </c>
    </row>
    <row r="39" spans="1:24" x14ac:dyDescent="0.25">
      <c r="A39" s="27" t="s">
        <v>23</v>
      </c>
      <c r="B39" s="27" t="s">
        <v>24</v>
      </c>
      <c r="C39" s="27" t="s">
        <v>41</v>
      </c>
      <c r="D39" s="27" t="s">
        <v>42</v>
      </c>
      <c r="E39" s="27" t="s">
        <v>27</v>
      </c>
      <c r="F39" s="27" t="s">
        <v>43</v>
      </c>
      <c r="G39" s="27" t="s">
        <v>29</v>
      </c>
      <c r="H39" s="30" t="str">
        <f t="shared" si="0"/>
        <v>510</v>
      </c>
      <c r="I39" s="27" t="s">
        <v>30</v>
      </c>
      <c r="J39" s="27" t="s">
        <v>44</v>
      </c>
      <c r="K39" s="27" t="s">
        <v>33</v>
      </c>
      <c r="L39" s="28">
        <v>-346</v>
      </c>
      <c r="M39" s="28">
        <v>-774</v>
      </c>
      <c r="N39" s="28">
        <v>-843</v>
      </c>
      <c r="O39" s="28">
        <v>-511</v>
      </c>
      <c r="P39" s="28">
        <v>-565</v>
      </c>
      <c r="Q39" s="28">
        <v>-2308</v>
      </c>
      <c r="R39" s="28"/>
      <c r="S39" s="28"/>
      <c r="T39" s="28"/>
      <c r="U39" s="28"/>
      <c r="V39" s="28"/>
      <c r="W39" s="28"/>
      <c r="X39" s="28">
        <f t="shared" si="1"/>
        <v>-5347</v>
      </c>
    </row>
    <row r="40" spans="1:24" x14ac:dyDescent="0.25">
      <c r="A40" s="27" t="s">
        <v>23</v>
      </c>
      <c r="B40" s="27" t="s">
        <v>24</v>
      </c>
      <c r="C40" s="27" t="s">
        <v>41</v>
      </c>
      <c r="D40" s="27" t="s">
        <v>42</v>
      </c>
      <c r="E40" s="27" t="s">
        <v>27</v>
      </c>
      <c r="F40" s="27" t="s">
        <v>43</v>
      </c>
      <c r="G40" s="27" t="s">
        <v>29</v>
      </c>
      <c r="H40" s="30" t="str">
        <f t="shared" si="0"/>
        <v>510</v>
      </c>
      <c r="I40" s="27" t="s">
        <v>30</v>
      </c>
      <c r="J40" s="27" t="s">
        <v>45</v>
      </c>
      <c r="K40" s="27" t="s">
        <v>32</v>
      </c>
      <c r="L40" s="28"/>
      <c r="M40" s="28"/>
      <c r="N40" s="28"/>
      <c r="O40" s="28"/>
      <c r="P40" s="28"/>
      <c r="Q40" s="28"/>
      <c r="R40" s="28">
        <v>-144</v>
      </c>
      <c r="S40" s="28">
        <v>-299</v>
      </c>
      <c r="T40" s="28">
        <v>-344</v>
      </c>
      <c r="U40" s="28">
        <v>-672</v>
      </c>
      <c r="V40" s="28">
        <v>-675</v>
      </c>
      <c r="W40" s="28">
        <v>-732</v>
      </c>
      <c r="X40" s="28">
        <f t="shared" si="1"/>
        <v>-2866</v>
      </c>
    </row>
    <row r="41" spans="1:24" x14ac:dyDescent="0.25">
      <c r="A41" s="27" t="s">
        <v>23</v>
      </c>
      <c r="B41" s="27" t="s">
        <v>24</v>
      </c>
      <c r="C41" s="27" t="s">
        <v>41</v>
      </c>
      <c r="D41" s="27" t="s">
        <v>42</v>
      </c>
      <c r="E41" s="27" t="s">
        <v>27</v>
      </c>
      <c r="F41" s="27" t="s">
        <v>43</v>
      </c>
      <c r="G41" s="27" t="s">
        <v>29</v>
      </c>
      <c r="H41" s="30" t="str">
        <f t="shared" si="0"/>
        <v>510</v>
      </c>
      <c r="I41" s="27" t="s">
        <v>30</v>
      </c>
      <c r="J41" s="27" t="s">
        <v>45</v>
      </c>
      <c r="K41" s="27" t="s">
        <v>33</v>
      </c>
      <c r="L41" s="28">
        <v>-98</v>
      </c>
      <c r="M41" s="28">
        <v>-221</v>
      </c>
      <c r="N41" s="28">
        <v>-240</v>
      </c>
      <c r="O41" s="28">
        <v>-146</v>
      </c>
      <c r="P41" s="28">
        <v>-161</v>
      </c>
      <c r="Q41" s="28">
        <v>-658</v>
      </c>
      <c r="R41" s="28"/>
      <c r="S41" s="28"/>
      <c r="T41" s="28"/>
      <c r="U41" s="28"/>
      <c r="V41" s="28"/>
      <c r="W41" s="28"/>
      <c r="X41" s="28">
        <f t="shared" si="1"/>
        <v>-1524</v>
      </c>
    </row>
    <row r="42" spans="1:24" x14ac:dyDescent="0.25">
      <c r="A42" s="27" t="s">
        <v>23</v>
      </c>
      <c r="B42" s="27" t="s">
        <v>24</v>
      </c>
      <c r="C42" s="27" t="s">
        <v>41</v>
      </c>
      <c r="D42" s="27" t="s">
        <v>42</v>
      </c>
      <c r="E42" s="27" t="s">
        <v>27</v>
      </c>
      <c r="F42" s="27" t="s">
        <v>43</v>
      </c>
      <c r="G42" s="27" t="s">
        <v>29</v>
      </c>
      <c r="H42" s="30" t="str">
        <f t="shared" si="0"/>
        <v>510</v>
      </c>
      <c r="I42" s="27" t="s">
        <v>36</v>
      </c>
      <c r="J42" s="27" t="s">
        <v>44</v>
      </c>
      <c r="K42" s="27" t="s">
        <v>32</v>
      </c>
      <c r="L42" s="28"/>
      <c r="M42" s="28"/>
      <c r="N42" s="28"/>
      <c r="O42" s="28"/>
      <c r="P42" s="28"/>
      <c r="Q42" s="28"/>
      <c r="R42" s="28">
        <v>-13015</v>
      </c>
      <c r="S42" s="28">
        <v>-16325</v>
      </c>
      <c r="T42" s="28">
        <v>-14022</v>
      </c>
      <c r="U42" s="28">
        <v>-15312</v>
      </c>
      <c r="V42" s="28">
        <v>-13929</v>
      </c>
      <c r="W42" s="28">
        <v>-12038</v>
      </c>
      <c r="X42" s="28">
        <f t="shared" si="1"/>
        <v>-84641</v>
      </c>
    </row>
    <row r="43" spans="1:24" x14ac:dyDescent="0.25">
      <c r="A43" s="27" t="s">
        <v>23</v>
      </c>
      <c r="B43" s="27" t="s">
        <v>24</v>
      </c>
      <c r="C43" s="27" t="s">
        <v>41</v>
      </c>
      <c r="D43" s="27" t="s">
        <v>42</v>
      </c>
      <c r="E43" s="27" t="s">
        <v>27</v>
      </c>
      <c r="F43" s="27" t="s">
        <v>43</v>
      </c>
      <c r="G43" s="27" t="s">
        <v>29</v>
      </c>
      <c r="H43" s="30" t="str">
        <f t="shared" si="0"/>
        <v>510</v>
      </c>
      <c r="I43" s="27" t="s">
        <v>36</v>
      </c>
      <c r="J43" s="27" t="s">
        <v>44</v>
      </c>
      <c r="K43" s="27" t="s">
        <v>33</v>
      </c>
      <c r="L43" s="28">
        <v>-15959</v>
      </c>
      <c r="M43" s="28">
        <v>-13635</v>
      </c>
      <c r="N43" s="28">
        <v>-15611</v>
      </c>
      <c r="O43" s="28">
        <v>-13708</v>
      </c>
      <c r="P43" s="28">
        <v>-15882</v>
      </c>
      <c r="Q43" s="28">
        <v>-13919</v>
      </c>
      <c r="R43" s="28"/>
      <c r="S43" s="28"/>
      <c r="T43" s="28"/>
      <c r="U43" s="28"/>
      <c r="V43" s="28"/>
      <c r="W43" s="28"/>
      <c r="X43" s="28">
        <f t="shared" si="1"/>
        <v>-88714</v>
      </c>
    </row>
    <row r="44" spans="1:24" x14ac:dyDescent="0.25">
      <c r="A44" s="27" t="s">
        <v>23</v>
      </c>
      <c r="B44" s="27" t="s">
        <v>24</v>
      </c>
      <c r="C44" s="27" t="s">
        <v>41</v>
      </c>
      <c r="D44" s="27" t="s">
        <v>42</v>
      </c>
      <c r="E44" s="27" t="s">
        <v>27</v>
      </c>
      <c r="F44" s="27" t="s">
        <v>43</v>
      </c>
      <c r="G44" s="27" t="s">
        <v>29</v>
      </c>
      <c r="H44" s="30" t="str">
        <f t="shared" si="0"/>
        <v>510</v>
      </c>
      <c r="I44" s="27" t="s">
        <v>36</v>
      </c>
      <c r="J44" s="27" t="s">
        <v>45</v>
      </c>
      <c r="K44" s="27" t="s">
        <v>32</v>
      </c>
      <c r="L44" s="28"/>
      <c r="M44" s="28"/>
      <c r="N44" s="28"/>
      <c r="O44" s="28"/>
      <c r="P44" s="28"/>
      <c r="Q44" s="28"/>
      <c r="R44" s="28">
        <v>-3709</v>
      </c>
      <c r="S44" s="28">
        <v>-4653</v>
      </c>
      <c r="T44" s="28">
        <v>-3996</v>
      </c>
      <c r="U44" s="28">
        <v>-4364</v>
      </c>
      <c r="V44" s="28">
        <v>-3970</v>
      </c>
      <c r="W44" s="28">
        <v>-3431</v>
      </c>
      <c r="X44" s="28">
        <f t="shared" si="1"/>
        <v>-24123</v>
      </c>
    </row>
    <row r="45" spans="1:24" x14ac:dyDescent="0.25">
      <c r="A45" s="27" t="s">
        <v>23</v>
      </c>
      <c r="B45" s="27" t="s">
        <v>24</v>
      </c>
      <c r="C45" s="27" t="s">
        <v>41</v>
      </c>
      <c r="D45" s="27" t="s">
        <v>42</v>
      </c>
      <c r="E45" s="27" t="s">
        <v>27</v>
      </c>
      <c r="F45" s="27" t="s">
        <v>43</v>
      </c>
      <c r="G45" s="27" t="s">
        <v>29</v>
      </c>
      <c r="H45" s="30" t="str">
        <f t="shared" si="0"/>
        <v>510</v>
      </c>
      <c r="I45" s="27" t="s">
        <v>36</v>
      </c>
      <c r="J45" s="27" t="s">
        <v>45</v>
      </c>
      <c r="K45" s="27" t="s">
        <v>33</v>
      </c>
      <c r="L45" s="28">
        <v>-4548</v>
      </c>
      <c r="M45" s="28">
        <v>-3886</v>
      </c>
      <c r="N45" s="28">
        <v>-4449</v>
      </c>
      <c r="O45" s="28">
        <v>-3907</v>
      </c>
      <c r="P45" s="28">
        <v>-4526</v>
      </c>
      <c r="Q45" s="28">
        <v>-3967</v>
      </c>
      <c r="R45" s="28"/>
      <c r="S45" s="28"/>
      <c r="T45" s="28"/>
      <c r="U45" s="28"/>
      <c r="V45" s="28"/>
      <c r="W45" s="28"/>
      <c r="X45" s="28">
        <f t="shared" si="1"/>
        <v>-25283</v>
      </c>
    </row>
    <row r="46" spans="1:24" x14ac:dyDescent="0.25">
      <c r="A46" s="27" t="s">
        <v>23</v>
      </c>
      <c r="B46" s="27" t="s">
        <v>24</v>
      </c>
      <c r="C46" s="27" t="s">
        <v>41</v>
      </c>
      <c r="D46" s="27" t="s">
        <v>42</v>
      </c>
      <c r="E46" s="27" t="s">
        <v>27</v>
      </c>
      <c r="F46" s="27" t="s">
        <v>43</v>
      </c>
      <c r="G46" s="27" t="s">
        <v>37</v>
      </c>
      <c r="H46" s="30" t="str">
        <f t="shared" si="0"/>
        <v>510</v>
      </c>
      <c r="I46" s="27" t="s">
        <v>30</v>
      </c>
      <c r="J46" s="27" t="s">
        <v>44</v>
      </c>
      <c r="K46" s="27" t="s">
        <v>32</v>
      </c>
      <c r="L46" s="28"/>
      <c r="M46" s="28"/>
      <c r="N46" s="28"/>
      <c r="O46" s="28"/>
      <c r="P46" s="28"/>
      <c r="Q46" s="28"/>
      <c r="R46" s="28">
        <v>-420</v>
      </c>
      <c r="S46" s="28">
        <v>-420</v>
      </c>
      <c r="T46" s="28">
        <v>-1057</v>
      </c>
      <c r="U46" s="28">
        <v>-420</v>
      </c>
      <c r="V46" s="28">
        <v>-1057</v>
      </c>
      <c r="W46" s="28">
        <v>-420</v>
      </c>
      <c r="X46" s="28">
        <f t="shared" si="1"/>
        <v>-3794</v>
      </c>
    </row>
    <row r="47" spans="1:24" x14ac:dyDescent="0.25">
      <c r="A47" s="27" t="s">
        <v>23</v>
      </c>
      <c r="B47" s="27" t="s">
        <v>24</v>
      </c>
      <c r="C47" s="27" t="s">
        <v>41</v>
      </c>
      <c r="D47" s="27" t="s">
        <v>42</v>
      </c>
      <c r="E47" s="27" t="s">
        <v>27</v>
      </c>
      <c r="F47" s="27" t="s">
        <v>43</v>
      </c>
      <c r="G47" s="27" t="s">
        <v>37</v>
      </c>
      <c r="H47" s="30" t="str">
        <f t="shared" si="0"/>
        <v>510</v>
      </c>
      <c r="I47" s="27" t="s">
        <v>30</v>
      </c>
      <c r="J47" s="27" t="s">
        <v>44</v>
      </c>
      <c r="K47" s="27" t="s">
        <v>33</v>
      </c>
      <c r="L47" s="28">
        <v>-220</v>
      </c>
      <c r="M47" s="28">
        <v>-366</v>
      </c>
      <c r="N47" s="28">
        <v>-1181</v>
      </c>
      <c r="O47" s="28">
        <v>-366</v>
      </c>
      <c r="P47" s="28">
        <v>-366</v>
      </c>
      <c r="Q47" s="28">
        <v>-1181</v>
      </c>
      <c r="R47" s="28"/>
      <c r="S47" s="28"/>
      <c r="T47" s="28"/>
      <c r="U47" s="28"/>
      <c r="V47" s="28"/>
      <c r="W47" s="28"/>
      <c r="X47" s="28">
        <f t="shared" si="1"/>
        <v>-3680</v>
      </c>
    </row>
    <row r="48" spans="1:24" x14ac:dyDescent="0.25">
      <c r="A48" s="27" t="s">
        <v>23</v>
      </c>
      <c r="B48" s="27" t="s">
        <v>24</v>
      </c>
      <c r="C48" s="27" t="s">
        <v>41</v>
      </c>
      <c r="D48" s="27" t="s">
        <v>42</v>
      </c>
      <c r="E48" s="27" t="s">
        <v>27</v>
      </c>
      <c r="F48" s="27" t="s">
        <v>43</v>
      </c>
      <c r="G48" s="27" t="s">
        <v>37</v>
      </c>
      <c r="H48" s="30" t="str">
        <f t="shared" si="0"/>
        <v>510</v>
      </c>
      <c r="I48" s="27" t="s">
        <v>30</v>
      </c>
      <c r="J48" s="27" t="s">
        <v>45</v>
      </c>
      <c r="K48" s="27" t="s">
        <v>32</v>
      </c>
      <c r="L48" s="28"/>
      <c r="M48" s="28"/>
      <c r="N48" s="28"/>
      <c r="O48" s="28"/>
      <c r="P48" s="28"/>
      <c r="Q48" s="28"/>
      <c r="R48" s="28">
        <v>-120</v>
      </c>
      <c r="S48" s="28">
        <v>-120</v>
      </c>
      <c r="T48" s="28">
        <v>-301</v>
      </c>
      <c r="U48" s="28">
        <v>-120</v>
      </c>
      <c r="V48" s="28">
        <v>-301</v>
      </c>
      <c r="W48" s="28">
        <v>-120</v>
      </c>
      <c r="X48" s="28">
        <f t="shared" si="1"/>
        <v>-1082</v>
      </c>
    </row>
    <row r="49" spans="1:24" x14ac:dyDescent="0.25">
      <c r="A49" s="27" t="s">
        <v>23</v>
      </c>
      <c r="B49" s="27" t="s">
        <v>24</v>
      </c>
      <c r="C49" s="27" t="s">
        <v>41</v>
      </c>
      <c r="D49" s="27" t="s">
        <v>42</v>
      </c>
      <c r="E49" s="27" t="s">
        <v>27</v>
      </c>
      <c r="F49" s="27" t="s">
        <v>43</v>
      </c>
      <c r="G49" s="27" t="s">
        <v>37</v>
      </c>
      <c r="H49" s="30" t="str">
        <f t="shared" si="0"/>
        <v>510</v>
      </c>
      <c r="I49" s="27" t="s">
        <v>30</v>
      </c>
      <c r="J49" s="27" t="s">
        <v>45</v>
      </c>
      <c r="K49" s="27" t="s">
        <v>33</v>
      </c>
      <c r="L49" s="28">
        <v>-63</v>
      </c>
      <c r="M49" s="28">
        <v>-104</v>
      </c>
      <c r="N49" s="28">
        <v>-337</v>
      </c>
      <c r="O49" s="28">
        <v>-104</v>
      </c>
      <c r="P49" s="28">
        <v>-104</v>
      </c>
      <c r="Q49" s="28">
        <v>-337</v>
      </c>
      <c r="R49" s="28"/>
      <c r="S49" s="28"/>
      <c r="T49" s="28"/>
      <c r="U49" s="28"/>
      <c r="V49" s="28"/>
      <c r="W49" s="28"/>
      <c r="X49" s="28">
        <f t="shared" si="1"/>
        <v>-1049</v>
      </c>
    </row>
    <row r="50" spans="1:24" x14ac:dyDescent="0.25">
      <c r="A50" s="27" t="s">
        <v>23</v>
      </c>
      <c r="B50" s="27" t="s">
        <v>24</v>
      </c>
      <c r="C50" s="27" t="s">
        <v>41</v>
      </c>
      <c r="D50" s="27" t="s">
        <v>42</v>
      </c>
      <c r="E50" s="27" t="s">
        <v>27</v>
      </c>
      <c r="F50" s="27" t="s">
        <v>43</v>
      </c>
      <c r="G50" s="27" t="s">
        <v>37</v>
      </c>
      <c r="H50" s="30" t="str">
        <f t="shared" si="0"/>
        <v>510</v>
      </c>
      <c r="I50" s="27" t="s">
        <v>36</v>
      </c>
      <c r="J50" s="27" t="s">
        <v>44</v>
      </c>
      <c r="K50" s="27" t="s">
        <v>32</v>
      </c>
      <c r="L50" s="28"/>
      <c r="M50" s="28"/>
      <c r="N50" s="28"/>
      <c r="O50" s="28"/>
      <c r="P50" s="28"/>
      <c r="Q50" s="28"/>
      <c r="R50" s="28">
        <v>-1999</v>
      </c>
      <c r="S50" s="28">
        <v>-2408</v>
      </c>
      <c r="T50" s="28">
        <v>-2066</v>
      </c>
      <c r="U50" s="28">
        <v>-2228</v>
      </c>
      <c r="V50" s="28">
        <v>-2110</v>
      </c>
      <c r="W50" s="28">
        <v>-1902</v>
      </c>
      <c r="X50" s="28">
        <f t="shared" si="1"/>
        <v>-12713</v>
      </c>
    </row>
    <row r="51" spans="1:24" x14ac:dyDescent="0.25">
      <c r="A51" s="27" t="s">
        <v>23</v>
      </c>
      <c r="B51" s="27" t="s">
        <v>24</v>
      </c>
      <c r="C51" s="27" t="s">
        <v>41</v>
      </c>
      <c r="D51" s="27" t="s">
        <v>42</v>
      </c>
      <c r="E51" s="27" t="s">
        <v>27</v>
      </c>
      <c r="F51" s="27" t="s">
        <v>43</v>
      </c>
      <c r="G51" s="27" t="s">
        <v>37</v>
      </c>
      <c r="H51" s="30" t="str">
        <f t="shared" si="0"/>
        <v>510</v>
      </c>
      <c r="I51" s="27" t="s">
        <v>36</v>
      </c>
      <c r="J51" s="27" t="s">
        <v>44</v>
      </c>
      <c r="K51" s="27" t="s">
        <v>33</v>
      </c>
      <c r="L51" s="28">
        <v>-1743</v>
      </c>
      <c r="M51" s="28">
        <v>-1509</v>
      </c>
      <c r="N51" s="28">
        <v>-1730</v>
      </c>
      <c r="O51" s="28">
        <v>-1497</v>
      </c>
      <c r="P51" s="28">
        <v>-1774</v>
      </c>
      <c r="Q51" s="28">
        <v>-1545</v>
      </c>
      <c r="R51" s="28"/>
      <c r="S51" s="28"/>
      <c r="T51" s="28"/>
      <c r="U51" s="28"/>
      <c r="V51" s="28"/>
      <c r="W51" s="28"/>
      <c r="X51" s="28">
        <f t="shared" si="1"/>
        <v>-9798</v>
      </c>
    </row>
    <row r="52" spans="1:24" x14ac:dyDescent="0.25">
      <c r="A52" s="27" t="s">
        <v>23</v>
      </c>
      <c r="B52" s="27" t="s">
        <v>24</v>
      </c>
      <c r="C52" s="27" t="s">
        <v>41</v>
      </c>
      <c r="D52" s="27" t="s">
        <v>42</v>
      </c>
      <c r="E52" s="27" t="s">
        <v>27</v>
      </c>
      <c r="F52" s="27" t="s">
        <v>43</v>
      </c>
      <c r="G52" s="27" t="s">
        <v>37</v>
      </c>
      <c r="H52" s="30" t="str">
        <f t="shared" si="0"/>
        <v>510</v>
      </c>
      <c r="I52" s="27" t="s">
        <v>36</v>
      </c>
      <c r="J52" s="27" t="s">
        <v>45</v>
      </c>
      <c r="K52" s="27" t="s">
        <v>32</v>
      </c>
      <c r="L52" s="28"/>
      <c r="M52" s="28"/>
      <c r="N52" s="28"/>
      <c r="O52" s="28"/>
      <c r="P52" s="28"/>
      <c r="Q52" s="28"/>
      <c r="R52" s="28">
        <v>-570</v>
      </c>
      <c r="S52" s="28">
        <v>-686</v>
      </c>
      <c r="T52" s="28">
        <v>-589</v>
      </c>
      <c r="U52" s="28">
        <v>-635</v>
      </c>
      <c r="V52" s="28">
        <v>-601</v>
      </c>
      <c r="W52" s="28">
        <v>-542</v>
      </c>
      <c r="X52" s="28">
        <f t="shared" si="1"/>
        <v>-3623</v>
      </c>
    </row>
    <row r="53" spans="1:24" x14ac:dyDescent="0.25">
      <c r="A53" s="27" t="s">
        <v>23</v>
      </c>
      <c r="B53" s="27" t="s">
        <v>24</v>
      </c>
      <c r="C53" s="27" t="s">
        <v>41</v>
      </c>
      <c r="D53" s="27" t="s">
        <v>42</v>
      </c>
      <c r="E53" s="27" t="s">
        <v>27</v>
      </c>
      <c r="F53" s="27" t="s">
        <v>43</v>
      </c>
      <c r="G53" s="27" t="s">
        <v>37</v>
      </c>
      <c r="H53" s="30" t="str">
        <f t="shared" si="0"/>
        <v>510</v>
      </c>
      <c r="I53" s="27" t="s">
        <v>36</v>
      </c>
      <c r="J53" s="27" t="s">
        <v>45</v>
      </c>
      <c r="K53" s="27" t="s">
        <v>33</v>
      </c>
      <c r="L53" s="28">
        <v>-497</v>
      </c>
      <c r="M53" s="28">
        <v>-430</v>
      </c>
      <c r="N53" s="28">
        <v>-493</v>
      </c>
      <c r="O53" s="28">
        <v>-427</v>
      </c>
      <c r="P53" s="28">
        <v>-506</v>
      </c>
      <c r="Q53" s="28">
        <v>-440</v>
      </c>
      <c r="R53" s="28"/>
      <c r="S53" s="28"/>
      <c r="T53" s="28"/>
      <c r="U53" s="28"/>
      <c r="V53" s="28"/>
      <c r="W53" s="28"/>
      <c r="X53" s="28">
        <f t="shared" si="1"/>
        <v>-2793</v>
      </c>
    </row>
    <row r="54" spans="1:24" x14ac:dyDescent="0.25">
      <c r="A54" s="27" t="s">
        <v>23</v>
      </c>
      <c r="B54" s="27" t="s">
        <v>24</v>
      </c>
      <c r="C54" s="27" t="s">
        <v>41</v>
      </c>
      <c r="D54" s="27" t="s">
        <v>42</v>
      </c>
      <c r="E54" s="27" t="s">
        <v>27</v>
      </c>
      <c r="F54" s="27" t="s">
        <v>43</v>
      </c>
      <c r="G54" s="27" t="s">
        <v>38</v>
      </c>
      <c r="H54" s="30" t="str">
        <f t="shared" si="0"/>
        <v>511</v>
      </c>
      <c r="I54" s="27" t="s">
        <v>30</v>
      </c>
      <c r="J54" s="27" t="s">
        <v>44</v>
      </c>
      <c r="K54" s="27" t="s">
        <v>32</v>
      </c>
      <c r="L54" s="28"/>
      <c r="M54" s="28"/>
      <c r="N54" s="28"/>
      <c r="O54" s="28"/>
      <c r="P54" s="28"/>
      <c r="Q54" s="28"/>
      <c r="R54" s="28">
        <v>-17340</v>
      </c>
      <c r="S54" s="28">
        <v>-17250</v>
      </c>
      <c r="T54" s="28">
        <v>-17296</v>
      </c>
      <c r="U54" s="28">
        <v>-17299</v>
      </c>
      <c r="V54" s="28">
        <v>-17291</v>
      </c>
      <c r="W54" s="28">
        <v>-17218</v>
      </c>
      <c r="X54" s="28">
        <f t="shared" si="1"/>
        <v>-103694</v>
      </c>
    </row>
    <row r="55" spans="1:24" x14ac:dyDescent="0.25">
      <c r="A55" s="27" t="s">
        <v>23</v>
      </c>
      <c r="B55" s="27" t="s">
        <v>24</v>
      </c>
      <c r="C55" s="27" t="s">
        <v>41</v>
      </c>
      <c r="D55" s="27" t="s">
        <v>42</v>
      </c>
      <c r="E55" s="27" t="s">
        <v>27</v>
      </c>
      <c r="F55" s="27" t="s">
        <v>43</v>
      </c>
      <c r="G55" s="27" t="s">
        <v>38</v>
      </c>
      <c r="H55" s="30" t="str">
        <f t="shared" si="0"/>
        <v>511</v>
      </c>
      <c r="I55" s="27" t="s">
        <v>30</v>
      </c>
      <c r="J55" s="27" t="s">
        <v>44</v>
      </c>
      <c r="K55" s="27" t="s">
        <v>33</v>
      </c>
      <c r="L55" s="28">
        <v>-17763</v>
      </c>
      <c r="M55" s="28">
        <v>-17667</v>
      </c>
      <c r="N55" s="28">
        <v>-17721</v>
      </c>
      <c r="O55" s="28">
        <v>-17721</v>
      </c>
      <c r="P55" s="28">
        <v>-17775</v>
      </c>
      <c r="Q55" s="28">
        <v>-17678</v>
      </c>
      <c r="R55" s="28"/>
      <c r="S55" s="28"/>
      <c r="T55" s="28"/>
      <c r="U55" s="28"/>
      <c r="V55" s="28"/>
      <c r="W55" s="28"/>
      <c r="X55" s="28">
        <f t="shared" si="1"/>
        <v>-106325</v>
      </c>
    </row>
    <row r="56" spans="1:24" x14ac:dyDescent="0.25">
      <c r="A56" s="27" t="s">
        <v>23</v>
      </c>
      <c r="B56" s="27" t="s">
        <v>24</v>
      </c>
      <c r="C56" s="27" t="s">
        <v>41</v>
      </c>
      <c r="D56" s="27" t="s">
        <v>42</v>
      </c>
      <c r="E56" s="27" t="s">
        <v>27</v>
      </c>
      <c r="F56" s="27" t="s">
        <v>43</v>
      </c>
      <c r="G56" s="27" t="s">
        <v>38</v>
      </c>
      <c r="H56" s="30" t="str">
        <f t="shared" si="0"/>
        <v>511</v>
      </c>
      <c r="I56" s="27" t="s">
        <v>30</v>
      </c>
      <c r="J56" s="27" t="s">
        <v>45</v>
      </c>
      <c r="K56" s="27" t="s">
        <v>32</v>
      </c>
      <c r="L56" s="28"/>
      <c r="M56" s="28"/>
      <c r="N56" s="28"/>
      <c r="O56" s="28"/>
      <c r="P56" s="28"/>
      <c r="Q56" s="28"/>
      <c r="R56" s="28">
        <v>-4942</v>
      </c>
      <c r="S56" s="28">
        <v>-4916</v>
      </c>
      <c r="T56" s="28">
        <v>-4929</v>
      </c>
      <c r="U56" s="28">
        <v>-4930</v>
      </c>
      <c r="V56" s="28">
        <v>-4928</v>
      </c>
      <c r="W56" s="28">
        <v>-4907</v>
      </c>
      <c r="X56" s="28">
        <f t="shared" si="1"/>
        <v>-29552</v>
      </c>
    </row>
    <row r="57" spans="1:24" x14ac:dyDescent="0.25">
      <c r="A57" s="27" t="s">
        <v>23</v>
      </c>
      <c r="B57" s="27" t="s">
        <v>24</v>
      </c>
      <c r="C57" s="27" t="s">
        <v>41</v>
      </c>
      <c r="D57" s="27" t="s">
        <v>42</v>
      </c>
      <c r="E57" s="27" t="s">
        <v>27</v>
      </c>
      <c r="F57" s="27" t="s">
        <v>43</v>
      </c>
      <c r="G57" s="27" t="s">
        <v>38</v>
      </c>
      <c r="H57" s="30" t="str">
        <f t="shared" si="0"/>
        <v>511</v>
      </c>
      <c r="I57" s="27" t="s">
        <v>30</v>
      </c>
      <c r="J57" s="27" t="s">
        <v>45</v>
      </c>
      <c r="K57" s="27" t="s">
        <v>33</v>
      </c>
      <c r="L57" s="28">
        <v>-5062</v>
      </c>
      <c r="M57" s="28">
        <v>-5035</v>
      </c>
      <c r="N57" s="28">
        <v>-5050</v>
      </c>
      <c r="O57" s="28">
        <v>-5050</v>
      </c>
      <c r="P57" s="28">
        <v>-5066</v>
      </c>
      <c r="Q57" s="28">
        <v>-5038</v>
      </c>
      <c r="R57" s="28"/>
      <c r="S57" s="28"/>
      <c r="T57" s="28"/>
      <c r="U57" s="28"/>
      <c r="V57" s="28"/>
      <c r="W57" s="28"/>
      <c r="X57" s="28">
        <f t="shared" si="1"/>
        <v>-30301</v>
      </c>
    </row>
    <row r="58" spans="1:24" x14ac:dyDescent="0.25">
      <c r="A58" s="27" t="s">
        <v>23</v>
      </c>
      <c r="B58" s="27" t="s">
        <v>24</v>
      </c>
      <c r="C58" s="27" t="s">
        <v>46</v>
      </c>
      <c r="D58" s="27" t="s">
        <v>47</v>
      </c>
      <c r="E58" s="27" t="s">
        <v>27</v>
      </c>
      <c r="F58" s="27" t="s">
        <v>43</v>
      </c>
      <c r="G58" s="27" t="s">
        <v>29</v>
      </c>
      <c r="H58" s="30" t="str">
        <f t="shared" si="0"/>
        <v>510</v>
      </c>
      <c r="I58" s="27" t="s">
        <v>30</v>
      </c>
      <c r="J58" s="27" t="s">
        <v>31</v>
      </c>
      <c r="K58" s="27" t="s">
        <v>32</v>
      </c>
      <c r="L58" s="28"/>
      <c r="M58" s="28"/>
      <c r="N58" s="28"/>
      <c r="O58" s="28"/>
      <c r="P58" s="28"/>
      <c r="Q58" s="28"/>
      <c r="R58" s="28">
        <v>5057</v>
      </c>
      <c r="S58" s="28">
        <v>5175</v>
      </c>
      <c r="T58" s="28">
        <v>5709</v>
      </c>
      <c r="U58" s="28">
        <v>230</v>
      </c>
      <c r="V58" s="28">
        <v>7318</v>
      </c>
      <c r="W58" s="28">
        <v>24607</v>
      </c>
      <c r="X58" s="28">
        <f t="shared" si="1"/>
        <v>48096</v>
      </c>
    </row>
    <row r="59" spans="1:24" x14ac:dyDescent="0.25">
      <c r="A59" s="27" t="s">
        <v>23</v>
      </c>
      <c r="B59" s="27" t="s">
        <v>24</v>
      </c>
      <c r="C59" s="27" t="s">
        <v>46</v>
      </c>
      <c r="D59" s="27" t="s">
        <v>47</v>
      </c>
      <c r="E59" s="27" t="s">
        <v>27</v>
      </c>
      <c r="F59" s="27" t="s">
        <v>43</v>
      </c>
      <c r="G59" s="27" t="s">
        <v>29</v>
      </c>
      <c r="H59" s="30" t="str">
        <f t="shared" si="0"/>
        <v>510</v>
      </c>
      <c r="I59" s="27" t="s">
        <v>30</v>
      </c>
      <c r="J59" s="27" t="s">
        <v>31</v>
      </c>
      <c r="K59" s="27" t="s">
        <v>33</v>
      </c>
      <c r="L59" s="28">
        <v>298</v>
      </c>
      <c r="M59" s="28">
        <v>1601</v>
      </c>
      <c r="N59" s="28">
        <v>5274</v>
      </c>
      <c r="O59" s="28">
        <v>1957</v>
      </c>
      <c r="P59" s="28">
        <v>2494</v>
      </c>
      <c r="Q59" s="28">
        <v>9313</v>
      </c>
      <c r="R59" s="28"/>
      <c r="S59" s="28"/>
      <c r="T59" s="28"/>
      <c r="U59" s="28"/>
      <c r="V59" s="28"/>
      <c r="W59" s="28"/>
      <c r="X59" s="28">
        <f t="shared" si="1"/>
        <v>20937</v>
      </c>
    </row>
    <row r="60" spans="1:24" x14ac:dyDescent="0.25">
      <c r="A60" s="27" t="s">
        <v>23</v>
      </c>
      <c r="B60" s="27" t="s">
        <v>24</v>
      </c>
      <c r="C60" s="27" t="s">
        <v>46</v>
      </c>
      <c r="D60" s="27" t="s">
        <v>47</v>
      </c>
      <c r="E60" s="27" t="s">
        <v>27</v>
      </c>
      <c r="F60" s="27" t="s">
        <v>43</v>
      </c>
      <c r="G60" s="27" t="s">
        <v>37</v>
      </c>
      <c r="H60" s="30" t="str">
        <f t="shared" si="0"/>
        <v>510</v>
      </c>
      <c r="I60" s="27" t="s">
        <v>30</v>
      </c>
      <c r="J60" s="27" t="s">
        <v>31</v>
      </c>
      <c r="K60" s="27" t="s">
        <v>32</v>
      </c>
      <c r="L60" s="28"/>
      <c r="M60" s="28"/>
      <c r="N60" s="28"/>
      <c r="O60" s="28"/>
      <c r="P60" s="28"/>
      <c r="Q60" s="28"/>
      <c r="R60" s="28">
        <v>4200</v>
      </c>
      <c r="S60" s="28">
        <v>4200</v>
      </c>
      <c r="T60" s="28">
        <v>10568</v>
      </c>
      <c r="U60" s="28">
        <v>4200</v>
      </c>
      <c r="V60" s="28">
        <v>10568</v>
      </c>
      <c r="W60" s="28">
        <v>4200</v>
      </c>
      <c r="X60" s="28">
        <f t="shared" si="1"/>
        <v>37936</v>
      </c>
    </row>
    <row r="61" spans="1:24" x14ac:dyDescent="0.25">
      <c r="A61" s="27" t="s">
        <v>23</v>
      </c>
      <c r="B61" s="27" t="s">
        <v>24</v>
      </c>
      <c r="C61" s="27" t="s">
        <v>46</v>
      </c>
      <c r="D61" s="27" t="s">
        <v>47</v>
      </c>
      <c r="E61" s="27" t="s">
        <v>27</v>
      </c>
      <c r="F61" s="27" t="s">
        <v>43</v>
      </c>
      <c r="G61" s="27" t="s">
        <v>37</v>
      </c>
      <c r="H61" s="30" t="str">
        <f t="shared" si="0"/>
        <v>510</v>
      </c>
      <c r="I61" s="27" t="s">
        <v>30</v>
      </c>
      <c r="J61" s="27" t="s">
        <v>31</v>
      </c>
      <c r="K61" s="27" t="s">
        <v>33</v>
      </c>
      <c r="L61" s="28">
        <v>2198</v>
      </c>
      <c r="M61" s="28">
        <v>3664</v>
      </c>
      <c r="N61" s="28">
        <v>11809</v>
      </c>
      <c r="O61" s="28">
        <v>3664</v>
      </c>
      <c r="P61" s="28">
        <v>3664</v>
      </c>
      <c r="Q61" s="28">
        <v>11809</v>
      </c>
      <c r="R61" s="28"/>
      <c r="S61" s="28"/>
      <c r="T61" s="28"/>
      <c r="U61" s="28"/>
      <c r="V61" s="28"/>
      <c r="W61" s="28"/>
      <c r="X61" s="28">
        <f t="shared" si="1"/>
        <v>36808</v>
      </c>
    </row>
    <row r="62" spans="1:24" x14ac:dyDescent="0.25">
      <c r="A62" s="27" t="s">
        <v>23</v>
      </c>
      <c r="B62" s="27" t="s">
        <v>24</v>
      </c>
      <c r="C62" s="27" t="s">
        <v>46</v>
      </c>
      <c r="D62" s="27" t="s">
        <v>47</v>
      </c>
      <c r="E62" s="27" t="s">
        <v>27</v>
      </c>
      <c r="F62" s="27" t="s">
        <v>43</v>
      </c>
      <c r="G62" s="27" t="s">
        <v>37</v>
      </c>
      <c r="H62" s="30" t="str">
        <f t="shared" si="0"/>
        <v>510</v>
      </c>
      <c r="I62" s="27" t="s">
        <v>36</v>
      </c>
      <c r="J62" s="27" t="s">
        <v>31</v>
      </c>
      <c r="K62" s="27" t="s">
        <v>32</v>
      </c>
      <c r="L62" s="28"/>
      <c r="M62" s="28"/>
      <c r="N62" s="28"/>
      <c r="O62" s="28"/>
      <c r="P62" s="28"/>
      <c r="Q62" s="28"/>
      <c r="R62" s="28">
        <v>19986</v>
      </c>
      <c r="S62" s="28">
        <v>24081</v>
      </c>
      <c r="T62" s="28">
        <v>20662</v>
      </c>
      <c r="U62" s="28">
        <v>22280</v>
      </c>
      <c r="V62" s="28">
        <v>21104</v>
      </c>
      <c r="W62" s="28">
        <v>19020</v>
      </c>
      <c r="X62" s="28">
        <f t="shared" si="1"/>
        <v>127133</v>
      </c>
    </row>
    <row r="63" spans="1:24" x14ac:dyDescent="0.25">
      <c r="A63" s="27" t="s">
        <v>23</v>
      </c>
      <c r="B63" s="27" t="s">
        <v>24</v>
      </c>
      <c r="C63" s="27" t="s">
        <v>46</v>
      </c>
      <c r="D63" s="27" t="s">
        <v>47</v>
      </c>
      <c r="E63" s="27" t="s">
        <v>27</v>
      </c>
      <c r="F63" s="27" t="s">
        <v>43</v>
      </c>
      <c r="G63" s="27" t="s">
        <v>37</v>
      </c>
      <c r="H63" s="30" t="str">
        <f t="shared" si="0"/>
        <v>510</v>
      </c>
      <c r="I63" s="27" t="s">
        <v>36</v>
      </c>
      <c r="J63" s="27" t="s">
        <v>31</v>
      </c>
      <c r="K63" s="27" t="s">
        <v>33</v>
      </c>
      <c r="L63" s="28">
        <v>17433</v>
      </c>
      <c r="M63" s="28">
        <v>15086</v>
      </c>
      <c r="N63" s="28">
        <v>17304</v>
      </c>
      <c r="O63" s="28">
        <v>14972</v>
      </c>
      <c r="P63" s="28">
        <v>17741</v>
      </c>
      <c r="Q63" s="28">
        <v>15452</v>
      </c>
      <c r="R63" s="28"/>
      <c r="S63" s="28"/>
      <c r="T63" s="28"/>
      <c r="U63" s="28"/>
      <c r="V63" s="28"/>
      <c r="W63" s="28"/>
      <c r="X63" s="28">
        <f t="shared" si="1"/>
        <v>97988</v>
      </c>
    </row>
    <row r="64" spans="1:24" x14ac:dyDescent="0.25">
      <c r="A64" s="27" t="s">
        <v>23</v>
      </c>
      <c r="B64" s="27" t="s">
        <v>24</v>
      </c>
      <c r="C64" s="27" t="s">
        <v>46</v>
      </c>
      <c r="D64" s="27" t="s">
        <v>47</v>
      </c>
      <c r="E64" s="27" t="s">
        <v>27</v>
      </c>
      <c r="F64" s="27" t="s">
        <v>43</v>
      </c>
      <c r="G64" s="27" t="s">
        <v>38</v>
      </c>
      <c r="H64" s="30" t="str">
        <f t="shared" si="0"/>
        <v>511</v>
      </c>
      <c r="I64" s="27" t="s">
        <v>30</v>
      </c>
      <c r="J64" s="27" t="s">
        <v>31</v>
      </c>
      <c r="K64" s="27" t="s">
        <v>32</v>
      </c>
      <c r="L64" s="28"/>
      <c r="M64" s="28"/>
      <c r="N64" s="28"/>
      <c r="O64" s="28"/>
      <c r="P64" s="28"/>
      <c r="Q64" s="28"/>
      <c r="R64" s="28">
        <v>2167</v>
      </c>
      <c r="S64" s="28">
        <v>1260</v>
      </c>
      <c r="T64" s="28">
        <v>1720</v>
      </c>
      <c r="U64" s="28">
        <v>1751</v>
      </c>
      <c r="V64" s="28">
        <v>1675</v>
      </c>
      <c r="W64" s="28">
        <v>944</v>
      </c>
      <c r="X64" s="28">
        <f t="shared" si="1"/>
        <v>9517</v>
      </c>
    </row>
    <row r="65" spans="1:24" x14ac:dyDescent="0.25">
      <c r="A65" s="27" t="s">
        <v>23</v>
      </c>
      <c r="B65" s="27" t="s">
        <v>24</v>
      </c>
      <c r="C65" s="27" t="s">
        <v>46</v>
      </c>
      <c r="D65" s="27" t="s">
        <v>47</v>
      </c>
      <c r="E65" s="27" t="s">
        <v>27</v>
      </c>
      <c r="F65" s="27" t="s">
        <v>43</v>
      </c>
      <c r="G65" s="27" t="s">
        <v>38</v>
      </c>
      <c r="H65" s="30" t="str">
        <f t="shared" si="0"/>
        <v>511</v>
      </c>
      <c r="I65" s="27" t="s">
        <v>30</v>
      </c>
      <c r="J65" s="27" t="s">
        <v>31</v>
      </c>
      <c r="K65" s="27" t="s">
        <v>33</v>
      </c>
      <c r="L65" s="28">
        <v>2201</v>
      </c>
      <c r="M65" s="28">
        <v>1244</v>
      </c>
      <c r="N65" s="28">
        <v>1776</v>
      </c>
      <c r="O65" s="28">
        <v>1777</v>
      </c>
      <c r="P65" s="28">
        <v>2317</v>
      </c>
      <c r="Q65" s="28">
        <v>1352</v>
      </c>
      <c r="R65" s="28"/>
      <c r="S65" s="28"/>
      <c r="T65" s="28"/>
      <c r="U65" s="28"/>
      <c r="V65" s="28"/>
      <c r="W65" s="28"/>
      <c r="X65" s="28">
        <f t="shared" si="1"/>
        <v>10667</v>
      </c>
    </row>
    <row r="66" spans="1:24" x14ac:dyDescent="0.25">
      <c r="A66" s="27" t="s">
        <v>23</v>
      </c>
      <c r="B66" s="27" t="s">
        <v>24</v>
      </c>
      <c r="C66" s="27" t="s">
        <v>48</v>
      </c>
      <c r="D66" s="27" t="s">
        <v>49</v>
      </c>
      <c r="E66" s="27" t="s">
        <v>50</v>
      </c>
      <c r="F66" s="27" t="s">
        <v>43</v>
      </c>
      <c r="G66" s="27" t="s">
        <v>29</v>
      </c>
      <c r="H66" s="30" t="str">
        <f t="shared" si="0"/>
        <v>510</v>
      </c>
      <c r="I66" s="27" t="s">
        <v>30</v>
      </c>
      <c r="J66" s="27" t="s">
        <v>31</v>
      </c>
      <c r="K66" s="27" t="s">
        <v>32</v>
      </c>
      <c r="L66" s="28"/>
      <c r="M66" s="28"/>
      <c r="N66" s="28"/>
      <c r="O66" s="28"/>
      <c r="P66" s="28"/>
      <c r="Q66" s="28"/>
      <c r="R66" s="28">
        <v>0</v>
      </c>
      <c r="S66" s="28">
        <v>5306</v>
      </c>
      <c r="T66" s="28">
        <v>6367</v>
      </c>
      <c r="U66" s="28">
        <v>23347</v>
      </c>
      <c r="V66" s="28">
        <v>16363</v>
      </c>
      <c r="W66" s="28">
        <v>1061</v>
      </c>
      <c r="X66" s="28">
        <f t="shared" si="1"/>
        <v>52444</v>
      </c>
    </row>
    <row r="67" spans="1:24" x14ac:dyDescent="0.25">
      <c r="A67" s="27" t="s">
        <v>23</v>
      </c>
      <c r="B67" s="27" t="s">
        <v>24</v>
      </c>
      <c r="C67" s="27" t="s">
        <v>48</v>
      </c>
      <c r="D67" s="27" t="s">
        <v>49</v>
      </c>
      <c r="E67" s="27" t="s">
        <v>50</v>
      </c>
      <c r="F67" s="27" t="s">
        <v>43</v>
      </c>
      <c r="G67" s="27" t="s">
        <v>29</v>
      </c>
      <c r="H67" s="30" t="str">
        <f t="shared" ref="H67:H82" si="2">LEFT(G67,3)</f>
        <v>510</v>
      </c>
      <c r="I67" s="27" t="s">
        <v>30</v>
      </c>
      <c r="J67" s="27" t="s">
        <v>31</v>
      </c>
      <c r="K67" s="27" t="s">
        <v>33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10612</v>
      </c>
      <c r="R67" s="28"/>
      <c r="S67" s="28"/>
      <c r="T67" s="28"/>
      <c r="U67" s="28"/>
      <c r="V67" s="28"/>
      <c r="W67" s="28"/>
      <c r="X67" s="28">
        <f t="shared" ref="X67:X82" si="3">SUM(L67:W67)</f>
        <v>10612</v>
      </c>
    </row>
    <row r="68" spans="1:24" x14ac:dyDescent="0.25">
      <c r="A68" s="27" t="s">
        <v>23</v>
      </c>
      <c r="B68" s="27" t="s">
        <v>24</v>
      </c>
      <c r="C68" s="27" t="s">
        <v>48</v>
      </c>
      <c r="D68" s="27" t="s">
        <v>49</v>
      </c>
      <c r="E68" s="27" t="s">
        <v>50</v>
      </c>
      <c r="F68" s="27" t="s">
        <v>43</v>
      </c>
      <c r="G68" s="27" t="s">
        <v>29</v>
      </c>
      <c r="H68" s="30" t="str">
        <f t="shared" si="2"/>
        <v>510</v>
      </c>
      <c r="I68" s="27" t="s">
        <v>30</v>
      </c>
      <c r="J68" s="27" t="s">
        <v>34</v>
      </c>
      <c r="K68" s="27" t="s">
        <v>32</v>
      </c>
      <c r="L68" s="28"/>
      <c r="M68" s="28"/>
      <c r="N68" s="28"/>
      <c r="O68" s="28"/>
      <c r="P68" s="28"/>
      <c r="Q68" s="28"/>
      <c r="R68" s="28">
        <v>0</v>
      </c>
      <c r="S68" s="28">
        <v>0</v>
      </c>
      <c r="T68" s="28">
        <v>1075000</v>
      </c>
      <c r="U68" s="28">
        <v>0</v>
      </c>
      <c r="V68" s="28">
        <v>0</v>
      </c>
      <c r="W68" s="28">
        <v>0</v>
      </c>
      <c r="X68" s="28">
        <f t="shared" si="3"/>
        <v>1075000</v>
      </c>
    </row>
    <row r="69" spans="1:24" x14ac:dyDescent="0.25">
      <c r="A69" s="27" t="s">
        <v>51</v>
      </c>
      <c r="B69" s="27" t="s">
        <v>52</v>
      </c>
      <c r="C69" s="27" t="s">
        <v>53</v>
      </c>
      <c r="D69" s="27" t="s">
        <v>42</v>
      </c>
      <c r="E69" s="27" t="s">
        <v>27</v>
      </c>
      <c r="F69" s="27" t="s">
        <v>43</v>
      </c>
      <c r="G69" s="27" t="s">
        <v>29</v>
      </c>
      <c r="H69" s="30" t="str">
        <f t="shared" si="2"/>
        <v>510</v>
      </c>
      <c r="I69" s="27" t="s">
        <v>30</v>
      </c>
      <c r="J69" s="27" t="s">
        <v>45</v>
      </c>
      <c r="K69" s="27" t="s">
        <v>32</v>
      </c>
      <c r="L69" s="28"/>
      <c r="M69" s="28"/>
      <c r="N69" s="28"/>
      <c r="O69" s="28"/>
      <c r="P69" s="28"/>
      <c r="Q69" s="28"/>
      <c r="R69" s="28">
        <v>-614</v>
      </c>
      <c r="S69" s="28">
        <v>-1273</v>
      </c>
      <c r="T69" s="28">
        <v>-1467</v>
      </c>
      <c r="U69" s="28">
        <v>-2865</v>
      </c>
      <c r="V69" s="28">
        <v>-2877</v>
      </c>
      <c r="W69" s="28">
        <v>-3119</v>
      </c>
      <c r="X69" s="28">
        <f t="shared" si="3"/>
        <v>-12215</v>
      </c>
    </row>
    <row r="70" spans="1:24" x14ac:dyDescent="0.25">
      <c r="A70" s="27" t="s">
        <v>51</v>
      </c>
      <c r="B70" s="27" t="s">
        <v>52</v>
      </c>
      <c r="C70" s="27" t="s">
        <v>53</v>
      </c>
      <c r="D70" s="27" t="s">
        <v>42</v>
      </c>
      <c r="E70" s="27" t="s">
        <v>27</v>
      </c>
      <c r="F70" s="27" t="s">
        <v>43</v>
      </c>
      <c r="G70" s="27" t="s">
        <v>29</v>
      </c>
      <c r="H70" s="30" t="str">
        <f t="shared" si="2"/>
        <v>510</v>
      </c>
      <c r="I70" s="27" t="s">
        <v>30</v>
      </c>
      <c r="J70" s="27" t="s">
        <v>45</v>
      </c>
      <c r="K70" s="27" t="s">
        <v>33</v>
      </c>
      <c r="L70" s="28">
        <v>-420</v>
      </c>
      <c r="M70" s="28">
        <v>-941</v>
      </c>
      <c r="N70" s="28">
        <v>-1024</v>
      </c>
      <c r="O70" s="28">
        <v>-621</v>
      </c>
      <c r="P70" s="28">
        <v>-687</v>
      </c>
      <c r="Q70" s="28">
        <v>-2804</v>
      </c>
      <c r="R70" s="28"/>
      <c r="S70" s="28"/>
      <c r="T70" s="28"/>
      <c r="U70" s="28"/>
      <c r="V70" s="28"/>
      <c r="W70" s="28"/>
      <c r="X70" s="28">
        <f t="shared" si="3"/>
        <v>-6497</v>
      </c>
    </row>
    <row r="71" spans="1:24" x14ac:dyDescent="0.25">
      <c r="A71" s="27" t="s">
        <v>51</v>
      </c>
      <c r="B71" s="27" t="s">
        <v>52</v>
      </c>
      <c r="C71" s="27" t="s">
        <v>53</v>
      </c>
      <c r="D71" s="27" t="s">
        <v>42</v>
      </c>
      <c r="E71" s="27" t="s">
        <v>27</v>
      </c>
      <c r="F71" s="27" t="s">
        <v>43</v>
      </c>
      <c r="G71" s="27" t="s">
        <v>29</v>
      </c>
      <c r="H71" s="30" t="str">
        <f t="shared" si="2"/>
        <v>510</v>
      </c>
      <c r="I71" s="27" t="s">
        <v>36</v>
      </c>
      <c r="J71" s="27" t="s">
        <v>45</v>
      </c>
      <c r="K71" s="27" t="s">
        <v>32</v>
      </c>
      <c r="L71" s="28"/>
      <c r="M71" s="28"/>
      <c r="N71" s="28"/>
      <c r="O71" s="28"/>
      <c r="P71" s="28"/>
      <c r="Q71" s="28"/>
      <c r="R71" s="28">
        <v>-15813</v>
      </c>
      <c r="S71" s="28">
        <v>-19835</v>
      </c>
      <c r="T71" s="28">
        <v>-17037</v>
      </c>
      <c r="U71" s="28">
        <v>-18604</v>
      </c>
      <c r="V71" s="28">
        <v>-16924</v>
      </c>
      <c r="W71" s="28">
        <v>-14626</v>
      </c>
      <c r="X71" s="28">
        <f t="shared" si="3"/>
        <v>-102839</v>
      </c>
    </row>
    <row r="72" spans="1:24" x14ac:dyDescent="0.25">
      <c r="A72" s="27" t="s">
        <v>51</v>
      </c>
      <c r="B72" s="27" t="s">
        <v>52</v>
      </c>
      <c r="C72" s="27" t="s">
        <v>53</v>
      </c>
      <c r="D72" s="27" t="s">
        <v>42</v>
      </c>
      <c r="E72" s="27" t="s">
        <v>27</v>
      </c>
      <c r="F72" s="27" t="s">
        <v>43</v>
      </c>
      <c r="G72" s="27" t="s">
        <v>29</v>
      </c>
      <c r="H72" s="30" t="str">
        <f t="shared" si="2"/>
        <v>510</v>
      </c>
      <c r="I72" s="27" t="s">
        <v>36</v>
      </c>
      <c r="J72" s="27" t="s">
        <v>45</v>
      </c>
      <c r="K72" s="27" t="s">
        <v>33</v>
      </c>
      <c r="L72" s="28">
        <v>-19391</v>
      </c>
      <c r="M72" s="28">
        <v>-16567</v>
      </c>
      <c r="N72" s="28">
        <v>-18967</v>
      </c>
      <c r="O72" s="28">
        <v>-16655</v>
      </c>
      <c r="P72" s="28">
        <v>-19296</v>
      </c>
      <c r="Q72" s="28">
        <v>-16911</v>
      </c>
      <c r="R72" s="28"/>
      <c r="S72" s="28"/>
      <c r="T72" s="28"/>
      <c r="U72" s="28"/>
      <c r="V72" s="28"/>
      <c r="W72" s="28"/>
      <c r="X72" s="28">
        <f t="shared" si="3"/>
        <v>-107787</v>
      </c>
    </row>
    <row r="73" spans="1:24" x14ac:dyDescent="0.25">
      <c r="A73" s="27" t="s">
        <v>51</v>
      </c>
      <c r="B73" s="27" t="s">
        <v>52</v>
      </c>
      <c r="C73" s="27" t="s">
        <v>53</v>
      </c>
      <c r="D73" s="27" t="s">
        <v>42</v>
      </c>
      <c r="E73" s="27" t="s">
        <v>27</v>
      </c>
      <c r="F73" s="27" t="s">
        <v>43</v>
      </c>
      <c r="G73" s="27" t="s">
        <v>37</v>
      </c>
      <c r="H73" s="30" t="str">
        <f t="shared" si="2"/>
        <v>510</v>
      </c>
      <c r="I73" s="27" t="s">
        <v>30</v>
      </c>
      <c r="J73" s="27" t="s">
        <v>45</v>
      </c>
      <c r="K73" s="27" t="s">
        <v>32</v>
      </c>
      <c r="L73" s="28"/>
      <c r="M73" s="28"/>
      <c r="N73" s="28"/>
      <c r="O73" s="28"/>
      <c r="P73" s="28"/>
      <c r="Q73" s="28"/>
      <c r="R73" s="28">
        <v>-510</v>
      </c>
      <c r="S73" s="28">
        <v>-510</v>
      </c>
      <c r="T73" s="28">
        <v>-1284</v>
      </c>
      <c r="U73" s="28">
        <v>-510</v>
      </c>
      <c r="V73" s="28">
        <v>-1284</v>
      </c>
      <c r="W73" s="28">
        <v>-510</v>
      </c>
      <c r="X73" s="28">
        <f t="shared" si="3"/>
        <v>-4608</v>
      </c>
    </row>
    <row r="74" spans="1:24" x14ac:dyDescent="0.25">
      <c r="A74" s="27" t="s">
        <v>51</v>
      </c>
      <c r="B74" s="27" t="s">
        <v>52</v>
      </c>
      <c r="C74" s="27" t="s">
        <v>53</v>
      </c>
      <c r="D74" s="27" t="s">
        <v>42</v>
      </c>
      <c r="E74" s="27" t="s">
        <v>27</v>
      </c>
      <c r="F74" s="27" t="s">
        <v>43</v>
      </c>
      <c r="G74" s="27" t="s">
        <v>37</v>
      </c>
      <c r="H74" s="30" t="str">
        <f t="shared" si="2"/>
        <v>510</v>
      </c>
      <c r="I74" s="27" t="s">
        <v>30</v>
      </c>
      <c r="J74" s="27" t="s">
        <v>45</v>
      </c>
      <c r="K74" s="27" t="s">
        <v>33</v>
      </c>
      <c r="L74" s="28">
        <v>-267</v>
      </c>
      <c r="M74" s="28">
        <v>-445</v>
      </c>
      <c r="N74" s="28">
        <v>-1435</v>
      </c>
      <c r="O74" s="28">
        <v>-445</v>
      </c>
      <c r="P74" s="28">
        <v>-445</v>
      </c>
      <c r="Q74" s="28">
        <v>-1435</v>
      </c>
      <c r="R74" s="28"/>
      <c r="S74" s="28"/>
      <c r="T74" s="28"/>
      <c r="U74" s="28"/>
      <c r="V74" s="28"/>
      <c r="W74" s="28"/>
      <c r="X74" s="28">
        <f t="shared" si="3"/>
        <v>-4472</v>
      </c>
    </row>
    <row r="75" spans="1:24" x14ac:dyDescent="0.25">
      <c r="A75" s="27" t="s">
        <v>51</v>
      </c>
      <c r="B75" s="27" t="s">
        <v>52</v>
      </c>
      <c r="C75" s="27" t="s">
        <v>53</v>
      </c>
      <c r="D75" s="27" t="s">
        <v>42</v>
      </c>
      <c r="E75" s="27" t="s">
        <v>27</v>
      </c>
      <c r="F75" s="27" t="s">
        <v>43</v>
      </c>
      <c r="G75" s="27" t="s">
        <v>37</v>
      </c>
      <c r="H75" s="30" t="str">
        <f t="shared" si="2"/>
        <v>510</v>
      </c>
      <c r="I75" s="27" t="s">
        <v>36</v>
      </c>
      <c r="J75" s="27" t="s">
        <v>45</v>
      </c>
      <c r="K75" s="27" t="s">
        <v>32</v>
      </c>
      <c r="L75" s="28"/>
      <c r="M75" s="28"/>
      <c r="N75" s="28"/>
      <c r="O75" s="28"/>
      <c r="P75" s="28"/>
      <c r="Q75" s="28"/>
      <c r="R75" s="28">
        <v>-2428</v>
      </c>
      <c r="S75" s="28">
        <v>-2926</v>
      </c>
      <c r="T75" s="28">
        <v>-2510</v>
      </c>
      <c r="U75" s="28">
        <v>-2707</v>
      </c>
      <c r="V75" s="28">
        <v>-2564</v>
      </c>
      <c r="W75" s="28">
        <v>-2311</v>
      </c>
      <c r="X75" s="28">
        <f t="shared" si="3"/>
        <v>-15446</v>
      </c>
    </row>
    <row r="76" spans="1:24" x14ac:dyDescent="0.25">
      <c r="A76" s="27" t="s">
        <v>51</v>
      </c>
      <c r="B76" s="27" t="s">
        <v>52</v>
      </c>
      <c r="C76" s="27" t="s">
        <v>53</v>
      </c>
      <c r="D76" s="27" t="s">
        <v>42</v>
      </c>
      <c r="E76" s="27" t="s">
        <v>27</v>
      </c>
      <c r="F76" s="27" t="s">
        <v>43</v>
      </c>
      <c r="G76" s="27" t="s">
        <v>37</v>
      </c>
      <c r="H76" s="30" t="str">
        <f t="shared" si="2"/>
        <v>510</v>
      </c>
      <c r="I76" s="27" t="s">
        <v>36</v>
      </c>
      <c r="J76" s="27" t="s">
        <v>45</v>
      </c>
      <c r="K76" s="27" t="s">
        <v>33</v>
      </c>
      <c r="L76" s="28">
        <v>-2118</v>
      </c>
      <c r="M76" s="28">
        <v>-1833</v>
      </c>
      <c r="N76" s="28">
        <v>-2102</v>
      </c>
      <c r="O76" s="28">
        <v>-1819</v>
      </c>
      <c r="P76" s="28">
        <v>-2156</v>
      </c>
      <c r="Q76" s="28">
        <v>-1877</v>
      </c>
      <c r="R76" s="28"/>
      <c r="S76" s="28"/>
      <c r="T76" s="28"/>
      <c r="U76" s="28"/>
      <c r="V76" s="28"/>
      <c r="W76" s="28"/>
      <c r="X76" s="28">
        <f t="shared" si="3"/>
        <v>-11905</v>
      </c>
    </row>
    <row r="77" spans="1:24" x14ac:dyDescent="0.25">
      <c r="A77" s="27" t="s">
        <v>51</v>
      </c>
      <c r="B77" s="27" t="s">
        <v>52</v>
      </c>
      <c r="C77" s="27" t="s">
        <v>53</v>
      </c>
      <c r="D77" s="27" t="s">
        <v>42</v>
      </c>
      <c r="E77" s="27" t="s">
        <v>27</v>
      </c>
      <c r="F77" s="27" t="s">
        <v>43</v>
      </c>
      <c r="G77" s="27" t="s">
        <v>38</v>
      </c>
      <c r="H77" s="30" t="str">
        <f t="shared" si="2"/>
        <v>511</v>
      </c>
      <c r="I77" s="27" t="s">
        <v>30</v>
      </c>
      <c r="J77" s="27" t="s">
        <v>45</v>
      </c>
      <c r="K77" s="27" t="s">
        <v>32</v>
      </c>
      <c r="L77" s="28"/>
      <c r="M77" s="28"/>
      <c r="N77" s="28"/>
      <c r="O77" s="28"/>
      <c r="P77" s="28"/>
      <c r="Q77" s="28"/>
      <c r="R77" s="28">
        <v>-21069</v>
      </c>
      <c r="S77" s="28">
        <v>-20958</v>
      </c>
      <c r="T77" s="28">
        <v>-21014</v>
      </c>
      <c r="U77" s="28">
        <v>-21018</v>
      </c>
      <c r="V77" s="28">
        <v>-21009</v>
      </c>
      <c r="W77" s="28">
        <v>-20920</v>
      </c>
      <c r="X77" s="28">
        <f t="shared" si="3"/>
        <v>-125988</v>
      </c>
    </row>
    <row r="78" spans="1:24" x14ac:dyDescent="0.25">
      <c r="A78" s="27" t="s">
        <v>51</v>
      </c>
      <c r="B78" s="27" t="s">
        <v>52</v>
      </c>
      <c r="C78" s="27" t="s">
        <v>53</v>
      </c>
      <c r="D78" s="27" t="s">
        <v>42</v>
      </c>
      <c r="E78" s="27" t="s">
        <v>27</v>
      </c>
      <c r="F78" s="27" t="s">
        <v>43</v>
      </c>
      <c r="G78" s="27" t="s">
        <v>38</v>
      </c>
      <c r="H78" s="30" t="str">
        <f t="shared" si="2"/>
        <v>511</v>
      </c>
      <c r="I78" s="27" t="s">
        <v>30</v>
      </c>
      <c r="J78" s="27" t="s">
        <v>45</v>
      </c>
      <c r="K78" s="27" t="s">
        <v>33</v>
      </c>
      <c r="L78" s="28">
        <v>-21582</v>
      </c>
      <c r="M78" s="28">
        <v>-21466</v>
      </c>
      <c r="N78" s="28">
        <v>-21530</v>
      </c>
      <c r="O78" s="28">
        <v>-21531</v>
      </c>
      <c r="P78" s="28">
        <v>-21596</v>
      </c>
      <c r="Q78" s="28">
        <v>-21479</v>
      </c>
      <c r="R78" s="28"/>
      <c r="S78" s="28"/>
      <c r="T78" s="28"/>
      <c r="U78" s="28"/>
      <c r="V78" s="28"/>
      <c r="W78" s="28"/>
      <c r="X78" s="28">
        <f t="shared" si="3"/>
        <v>-129184</v>
      </c>
    </row>
    <row r="79" spans="1:24" x14ac:dyDescent="0.25">
      <c r="A79" s="27" t="s">
        <v>51</v>
      </c>
      <c r="B79" s="27" t="s">
        <v>52</v>
      </c>
      <c r="C79" s="27" t="s">
        <v>54</v>
      </c>
      <c r="D79" s="27" t="s">
        <v>55</v>
      </c>
      <c r="E79" s="27" t="s">
        <v>27</v>
      </c>
      <c r="F79" s="27" t="s">
        <v>28</v>
      </c>
      <c r="G79" s="27" t="s">
        <v>29</v>
      </c>
      <c r="H79" s="30" t="str">
        <f t="shared" si="2"/>
        <v>510</v>
      </c>
      <c r="I79" s="27" t="s">
        <v>30</v>
      </c>
      <c r="J79" s="27" t="s">
        <v>35</v>
      </c>
      <c r="K79" s="27" t="s">
        <v>32</v>
      </c>
      <c r="L79" s="28"/>
      <c r="M79" s="28"/>
      <c r="N79" s="28"/>
      <c r="O79" s="28"/>
      <c r="P79" s="28"/>
      <c r="Q79" s="28"/>
      <c r="R79" s="28">
        <v>88773</v>
      </c>
      <c r="S79" s="28">
        <v>90969</v>
      </c>
      <c r="T79" s="28">
        <v>95062</v>
      </c>
      <c r="U79" s="28">
        <v>97572</v>
      </c>
      <c r="V79" s="28">
        <v>100680</v>
      </c>
      <c r="W79" s="28">
        <v>98196</v>
      </c>
      <c r="X79" s="28">
        <f t="shared" si="3"/>
        <v>571252</v>
      </c>
    </row>
    <row r="80" spans="1:24" x14ac:dyDescent="0.25">
      <c r="A80" s="27" t="s">
        <v>51</v>
      </c>
      <c r="B80" s="27" t="s">
        <v>52</v>
      </c>
      <c r="C80" s="27" t="s">
        <v>54</v>
      </c>
      <c r="D80" s="27" t="s">
        <v>55</v>
      </c>
      <c r="E80" s="27" t="s">
        <v>27</v>
      </c>
      <c r="F80" s="27" t="s">
        <v>28</v>
      </c>
      <c r="G80" s="27" t="s">
        <v>29</v>
      </c>
      <c r="H80" s="30" t="str">
        <f t="shared" si="2"/>
        <v>510</v>
      </c>
      <c r="I80" s="27" t="s">
        <v>30</v>
      </c>
      <c r="J80" s="27" t="s">
        <v>35</v>
      </c>
      <c r="K80" s="27" t="s">
        <v>33</v>
      </c>
      <c r="L80" s="28">
        <v>89076</v>
      </c>
      <c r="M80" s="28">
        <v>91407</v>
      </c>
      <c r="N80" s="28">
        <v>95958</v>
      </c>
      <c r="O80" s="28">
        <v>90389</v>
      </c>
      <c r="P80" s="28">
        <v>90912</v>
      </c>
      <c r="Q80" s="28">
        <v>102873</v>
      </c>
      <c r="R80" s="28"/>
      <c r="S80" s="28"/>
      <c r="T80" s="28"/>
      <c r="U80" s="28"/>
      <c r="V80" s="28"/>
      <c r="W80" s="28"/>
      <c r="X80" s="28">
        <f t="shared" si="3"/>
        <v>560615</v>
      </c>
    </row>
    <row r="81" spans="1:24" x14ac:dyDescent="0.25">
      <c r="A81" s="27" t="s">
        <v>51</v>
      </c>
      <c r="B81" s="27" t="s">
        <v>52</v>
      </c>
      <c r="C81" s="27" t="s">
        <v>54</v>
      </c>
      <c r="D81" s="27" t="s">
        <v>55</v>
      </c>
      <c r="E81" s="27" t="s">
        <v>27</v>
      </c>
      <c r="F81" s="27" t="s">
        <v>28</v>
      </c>
      <c r="G81" s="27" t="s">
        <v>29</v>
      </c>
      <c r="H81" s="30" t="str">
        <f t="shared" si="2"/>
        <v>510</v>
      </c>
      <c r="I81" s="27" t="s">
        <v>36</v>
      </c>
      <c r="J81" s="27" t="s">
        <v>35</v>
      </c>
      <c r="K81" s="27" t="s">
        <v>32</v>
      </c>
      <c r="L81" s="28"/>
      <c r="M81" s="28"/>
      <c r="N81" s="28"/>
      <c r="O81" s="28"/>
      <c r="P81" s="28"/>
      <c r="Q81" s="28"/>
      <c r="R81" s="28">
        <v>72967</v>
      </c>
      <c r="S81" s="28">
        <v>91041</v>
      </c>
      <c r="T81" s="28">
        <v>78188</v>
      </c>
      <c r="U81" s="28">
        <v>85244</v>
      </c>
      <c r="V81" s="28">
        <v>77952</v>
      </c>
      <c r="W81" s="28">
        <v>67748</v>
      </c>
      <c r="X81" s="28">
        <f t="shared" si="3"/>
        <v>473140</v>
      </c>
    </row>
    <row r="82" spans="1:24" x14ac:dyDescent="0.25">
      <c r="A82" s="27" t="s">
        <v>51</v>
      </c>
      <c r="B82" s="27" t="s">
        <v>52</v>
      </c>
      <c r="C82" s="27" t="s">
        <v>54</v>
      </c>
      <c r="D82" s="27" t="s">
        <v>55</v>
      </c>
      <c r="E82" s="27" t="s">
        <v>27</v>
      </c>
      <c r="F82" s="27" t="s">
        <v>28</v>
      </c>
      <c r="G82" s="27" t="s">
        <v>29</v>
      </c>
      <c r="H82" s="30" t="str">
        <f t="shared" si="2"/>
        <v>510</v>
      </c>
      <c r="I82" s="27" t="s">
        <v>36</v>
      </c>
      <c r="J82" s="27" t="s">
        <v>35</v>
      </c>
      <c r="K82" s="27" t="s">
        <v>33</v>
      </c>
      <c r="L82" s="28">
        <v>86035</v>
      </c>
      <c r="M82" s="28">
        <v>73600</v>
      </c>
      <c r="N82" s="28">
        <v>84278</v>
      </c>
      <c r="O82" s="28">
        <v>73896</v>
      </c>
      <c r="P82" s="28">
        <v>85806</v>
      </c>
      <c r="Q82" s="28">
        <v>75156</v>
      </c>
      <c r="R82" s="28"/>
      <c r="S82" s="28"/>
      <c r="T82" s="28"/>
      <c r="U82" s="28"/>
      <c r="V82" s="28"/>
      <c r="W82" s="28"/>
      <c r="X82" s="28">
        <f t="shared" si="3"/>
        <v>478771</v>
      </c>
    </row>
  </sheetData>
  <printOptions horizontalCentered="1"/>
  <pageMargins left="0.5" right="0.5" top="1" bottom="0.5" header="0.5" footer="0.5"/>
  <pageSetup scale="29" orientation="landscape" r:id="rId1"/>
  <headerFooter>
    <oddFooter>&amp;R&amp;"Times New Roman,Bold"&amp;12Attachment to Response to PSC-2 Question No. 18
&amp;P of &amp;N
Bellar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018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17EBCCF1-3808-4D9F-8E52-7B029ADCE4A7}"/>
</file>

<file path=customXml/itemProps2.xml><?xml version="1.0" encoding="utf-8"?>
<ds:datastoreItem xmlns:ds="http://schemas.openxmlformats.org/officeDocument/2006/customXml" ds:itemID="{C95FFEAC-CFE0-49A3-93B1-BE63312881AF}"/>
</file>

<file path=customXml/itemProps3.xml><?xml version="1.0" encoding="utf-8"?>
<ds:datastoreItem xmlns:ds="http://schemas.openxmlformats.org/officeDocument/2006/customXml" ds:itemID="{6931B3B4-E924-4973-8615-55E9BD3EF6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FERC 510 and 511</vt:lpstr>
      <vt:lpstr>TC 510 and 511</vt:lpstr>
      <vt:lpstr>Base year 510 and 511</vt:lpstr>
      <vt:lpstr>Test year 510 and 511</vt:lpstr>
      <vt:lpstr>Test year data TC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Neal, Susan</dc:creator>
  <cp:lastModifiedBy>Courtney Suyeyasu</cp:lastModifiedBy>
  <cp:lastPrinted>2017-01-17T00:56:24Z</cp:lastPrinted>
  <dcterms:created xsi:type="dcterms:W3CDTF">2017-01-15T16:19:05Z</dcterms:created>
  <dcterms:modified xsi:type="dcterms:W3CDTF">2017-01-18T20:51:54Z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