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9135" activeTab="1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Res Unit Costs" sheetId="14" r:id="rId6"/>
    <sheet name="GS Unit Costs" sheetId="27" r:id="rId7"/>
    <sheet name="AES Unit Costs" sheetId="29" r:id="rId8"/>
    <sheet name="PSS Unit Costs" sheetId="17" r:id="rId9"/>
    <sheet name="PSP Unit Costs" sheetId="19" r:id="rId10"/>
    <sheet name="TODS Unit Costs" sheetId="20" r:id="rId11"/>
    <sheet name="TODP Unit Costs" sheetId="21" r:id="rId12"/>
    <sheet name="RTS Unit Costs" sheetId="25" r:id="rId13"/>
    <sheet name="FLS Unit Costs" sheetId="26" r:id="rId14"/>
    <sheet name="LE Unit Costs" sheetId="30" r:id="rId15"/>
    <sheet name="TLE Unit Costs" sheetId="31" r:id="rId16"/>
    <sheet name="Meters" sheetId="6" r:id="rId17"/>
    <sheet name="Services" sheetId="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" localSheetId="7">[1]EGSplit!#REF!</definedName>
    <definedName name="\" localSheetId="13">[1]EGSplit!#REF!</definedName>
    <definedName name="\" localSheetId="6">[1]EGSplit!#REF!</definedName>
    <definedName name="\" localSheetId="14">[1]EGSplit!#REF!</definedName>
    <definedName name="\" localSheetId="9">[1]EGSplit!#REF!</definedName>
    <definedName name="\" localSheetId="8">[1]EGSplit!#REF!</definedName>
    <definedName name="\" localSheetId="12">[1]EGSplit!#REF!</definedName>
    <definedName name="\" localSheetId="15">[1]EGSplit!#REF!</definedName>
    <definedName name="\" localSheetId="11">[1]EGSplit!#REF!</definedName>
    <definedName name="\" localSheetId="10">[1]EGSplit!#REF!</definedName>
    <definedName name="\">[1]EGSplit!#REF!</definedName>
    <definedName name="\\" localSheetId="14" hidden="1">#REF!</definedName>
    <definedName name="\\" localSheetId="15" hidden="1">#REF!</definedName>
    <definedName name="\\" hidden="1">#REF!</definedName>
    <definedName name="\\\" localSheetId="14" hidden="1">#REF!</definedName>
    <definedName name="\\\" localSheetId="15" hidden="1">#REF!</definedName>
    <definedName name="\\\" hidden="1">#REF!</definedName>
    <definedName name="\\\\" localSheetId="7" hidden="1">#REF!</definedName>
    <definedName name="\\\\" localSheetId="13" hidden="1">#REF!</definedName>
    <definedName name="\\\\" localSheetId="6" hidden="1">#REF!</definedName>
    <definedName name="\\\\" localSheetId="14" hidden="1">#REF!</definedName>
    <definedName name="\\\\" localSheetId="9" hidden="1">#REF!</definedName>
    <definedName name="\\\\" localSheetId="8" hidden="1">#REF!</definedName>
    <definedName name="\\\\" localSheetId="12" hidden="1">#REF!</definedName>
    <definedName name="\\\\" localSheetId="15" hidden="1">#REF!</definedName>
    <definedName name="\\\\" localSheetId="11" hidden="1">#REF!</definedName>
    <definedName name="\\\\" localSheetId="10" hidden="1">#REF!</definedName>
    <definedName name="\\\\" hidden="1">#REF!</definedName>
    <definedName name="\0" localSheetId="14">#REF!</definedName>
    <definedName name="\0" localSheetId="15">#REF!</definedName>
    <definedName name="\0">#REF!</definedName>
    <definedName name="\A" localSheetId="14">#REF!</definedName>
    <definedName name="\A" localSheetId="15">#REF!</definedName>
    <definedName name="\A">#REF!</definedName>
    <definedName name="\C" localSheetId="14">#REF!</definedName>
    <definedName name="\C" localSheetId="15">#REF!</definedName>
    <definedName name="\C">#REF!</definedName>
    <definedName name="\D" localSheetId="14">#REF!</definedName>
    <definedName name="\D" localSheetId="15">#REF!</definedName>
    <definedName name="\D">#REF!</definedName>
    <definedName name="\E" localSheetId="14">#REF!</definedName>
    <definedName name="\E" localSheetId="15">#REF!</definedName>
    <definedName name="\E">#REF!</definedName>
    <definedName name="\M" localSheetId="14">#REF!</definedName>
    <definedName name="\M" localSheetId="15">#REF!</definedName>
    <definedName name="\M">#REF!</definedName>
    <definedName name="\P" localSheetId="7">[2]dbase!#REF!</definedName>
    <definedName name="\P" localSheetId="13">[2]dbase!#REF!</definedName>
    <definedName name="\P" localSheetId="6">[2]dbase!#REF!</definedName>
    <definedName name="\P" localSheetId="14">[2]dbase!#REF!</definedName>
    <definedName name="\P" localSheetId="9">[2]dbase!#REF!</definedName>
    <definedName name="\P" localSheetId="8">[2]dbase!#REF!</definedName>
    <definedName name="\P" localSheetId="12">[2]dbase!#REF!</definedName>
    <definedName name="\P" localSheetId="15">[2]dbase!#REF!</definedName>
    <definedName name="\P" localSheetId="11">[2]dbase!#REF!</definedName>
    <definedName name="\P" localSheetId="10">[2]dbase!#REF!</definedName>
    <definedName name="\P">[2]dbase!#REF!</definedName>
    <definedName name="\R" localSheetId="7">#REF!</definedName>
    <definedName name="\R" localSheetId="13">#REF!</definedName>
    <definedName name="\R" localSheetId="6">#REF!</definedName>
    <definedName name="\R" localSheetId="14">#REF!</definedName>
    <definedName name="\R" localSheetId="9">#REF!</definedName>
    <definedName name="\R" localSheetId="8">#REF!</definedName>
    <definedName name="\R" localSheetId="12">#REF!</definedName>
    <definedName name="\R" localSheetId="15">#REF!</definedName>
    <definedName name="\R" localSheetId="11">#REF!</definedName>
    <definedName name="\R" localSheetId="10">#REF!</definedName>
    <definedName name="\R">#REF!</definedName>
    <definedName name="\S" localSheetId="7">[2]dbase!#REF!</definedName>
    <definedName name="\S" localSheetId="13">[2]dbase!#REF!</definedName>
    <definedName name="\S" localSheetId="6">[2]dbase!#REF!</definedName>
    <definedName name="\S" localSheetId="14">[2]dbase!#REF!</definedName>
    <definedName name="\S" localSheetId="9">[2]dbase!#REF!</definedName>
    <definedName name="\S" localSheetId="8">[2]dbase!#REF!</definedName>
    <definedName name="\S" localSheetId="12">[2]dbase!#REF!</definedName>
    <definedName name="\S" localSheetId="15">[2]dbase!#REF!</definedName>
    <definedName name="\S" localSheetId="11">[2]dbase!#REF!</definedName>
    <definedName name="\S" localSheetId="10">[2]dbase!#REF!</definedName>
    <definedName name="\S">[2]dbase!#REF!</definedName>
    <definedName name="\T" localSheetId="14">#REF!</definedName>
    <definedName name="\T" localSheetId="15">#REF!</definedName>
    <definedName name="\T">#REF!</definedName>
    <definedName name="\Y" localSheetId="7">[3]d20!#REF!</definedName>
    <definedName name="\Y" localSheetId="13">[3]d20!#REF!</definedName>
    <definedName name="\Y" localSheetId="6">[3]d20!#REF!</definedName>
    <definedName name="\Y" localSheetId="14">[3]d20!#REF!</definedName>
    <definedName name="\Y" localSheetId="9">[3]d20!#REF!</definedName>
    <definedName name="\Y" localSheetId="8">[3]d20!#REF!</definedName>
    <definedName name="\Y" localSheetId="12">[3]d20!#REF!</definedName>
    <definedName name="\Y" localSheetId="15">[3]d20!#REF!</definedName>
    <definedName name="\Y" localSheetId="11">[3]d20!#REF!</definedName>
    <definedName name="\Y" localSheetId="10">[3]d20!#REF!</definedName>
    <definedName name="\Y">[3]d20!#REF!</definedName>
    <definedName name="__123Graph_A" localSheetId="14" hidden="1">#REF!</definedName>
    <definedName name="__123Graph_A" localSheetId="15" hidden="1">#REF!</definedName>
    <definedName name="__123Graph_A" hidden="1">#REF!</definedName>
    <definedName name="__123Graph_B" localSheetId="14" hidden="1">#REF!</definedName>
    <definedName name="__123Graph_B" localSheetId="15" hidden="1">#REF!</definedName>
    <definedName name="__123Graph_B" hidden="1">#REF!</definedName>
    <definedName name="__123Graph_C" localSheetId="7" hidden="1">#REF!</definedName>
    <definedName name="__123Graph_C" localSheetId="13" hidden="1">#REF!</definedName>
    <definedName name="__123Graph_C" localSheetId="6" hidden="1">#REF!</definedName>
    <definedName name="__123Graph_C" localSheetId="14" hidden="1">#REF!</definedName>
    <definedName name="__123Graph_C" localSheetId="9" hidden="1">#REF!</definedName>
    <definedName name="__123Graph_C" localSheetId="8" hidden="1">#REF!</definedName>
    <definedName name="__123Graph_C" localSheetId="12" hidden="1">#REF!</definedName>
    <definedName name="__123Graph_C" localSheetId="15" hidden="1">#REF!</definedName>
    <definedName name="__123Graph_C" localSheetId="11" hidden="1">#REF!</definedName>
    <definedName name="__123Graph_C" localSheetId="10" hidden="1">#REF!</definedName>
    <definedName name="__123Graph_C" hidden="1">#REF!</definedName>
    <definedName name="__123Graph_D" localSheetId="14" hidden="1">#REF!</definedName>
    <definedName name="__123Graph_D" localSheetId="15" hidden="1">#REF!</definedName>
    <definedName name="__123Graph_D" hidden="1">#REF!</definedName>
    <definedName name="__123Graph_E" localSheetId="7" hidden="1">#REF!</definedName>
    <definedName name="__123Graph_E" localSheetId="13" hidden="1">#REF!</definedName>
    <definedName name="__123Graph_E" localSheetId="6" hidden="1">#REF!</definedName>
    <definedName name="__123Graph_E" localSheetId="14" hidden="1">#REF!</definedName>
    <definedName name="__123Graph_E" localSheetId="9" hidden="1">#REF!</definedName>
    <definedName name="__123Graph_E" localSheetId="8" hidden="1">#REF!</definedName>
    <definedName name="__123Graph_E" localSheetId="12" hidden="1">#REF!</definedName>
    <definedName name="__123Graph_E" localSheetId="15" hidden="1">#REF!</definedName>
    <definedName name="__123Graph_E" localSheetId="11" hidden="1">#REF!</definedName>
    <definedName name="__123Graph_E" localSheetId="10" hidden="1">#REF!</definedName>
    <definedName name="__123Graph_E" hidden="1">#REF!</definedName>
    <definedName name="__123Graph_F" localSheetId="14" hidden="1">#REF!</definedName>
    <definedName name="__123Graph_F" localSheetId="15" hidden="1">#REF!</definedName>
    <definedName name="__123Graph_F" hidden="1">#REF!</definedName>
    <definedName name="__123Graph_X" localSheetId="14" hidden="1">#REF!</definedName>
    <definedName name="__123Graph_X" localSheetId="15" hidden="1">#REF!</definedName>
    <definedName name="__123Graph_X" hidden="1">#REF!</definedName>
    <definedName name="_10NON_UTILITY" localSheetId="14">#REF!</definedName>
    <definedName name="_10NON_UTILITY" localSheetId="15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 localSheetId="14">#REF!</definedName>
    <definedName name="_1GAS_FINANCING" localSheetId="15">#REF!</definedName>
    <definedName name="_1GAS_FINANCING">#REF!</definedName>
    <definedName name="_2NON_UTILITY" localSheetId="7">#REF!</definedName>
    <definedName name="_3NON_UTILITY" localSheetId="13">#REF!</definedName>
    <definedName name="_3NON_UTILITY" localSheetId="14">#REF!</definedName>
    <definedName name="_3NON_UTILITY" localSheetId="15">#REF!</definedName>
    <definedName name="_4NON_UTILITY" localSheetId="6">#REF!</definedName>
    <definedName name="_5NON_UTILITY" localSheetId="9">#REF!</definedName>
    <definedName name="_6NON_UTILITY" localSheetId="8">#REF!</definedName>
    <definedName name="_7NON_UTILITY" localSheetId="12">#REF!</definedName>
    <definedName name="_8NON_UTILITY" localSheetId="11">#REF!</definedName>
    <definedName name="_9NON_UTILITY" localSheetId="10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 localSheetId="14">#REF!</definedName>
    <definedName name="_may1" localSheetId="15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13">#REF!</definedName>
    <definedName name="_P" localSheetId="6">#REF!</definedName>
    <definedName name="_P" localSheetId="14">#REF!</definedName>
    <definedName name="_P" localSheetId="9">#REF!</definedName>
    <definedName name="_P" localSheetId="8">#REF!</definedName>
    <definedName name="_P" localSheetId="12">#REF!</definedName>
    <definedName name="_P" localSheetId="15">#REF!</definedName>
    <definedName name="_P" localSheetId="11">#REF!</definedName>
    <definedName name="_P" localSheetId="10">#REF!</definedName>
    <definedName name="_P">#REF!</definedName>
    <definedName name="_PG1" localSheetId="14">#REF!</definedName>
    <definedName name="_PG1" localSheetId="15">#REF!</definedName>
    <definedName name="_PG1">#REF!</definedName>
    <definedName name="_PG2" localSheetId="14">#REF!</definedName>
    <definedName name="_PG2" localSheetId="15">#REF!</definedName>
    <definedName name="_PG2">#REF!</definedName>
    <definedName name="A" localSheetId="14">#REF!</definedName>
    <definedName name="A" localSheetId="15">#REF!</definedName>
    <definedName name="A">#REF!</definedName>
    <definedName name="ACTUAL">"'Vol_Revs'!R5C3:R5C14"</definedName>
    <definedName name="ADJSUTW3" localSheetId="14">#REF!</definedName>
    <definedName name="ADJSUTW3" localSheetId="15">#REF!</definedName>
    <definedName name="ADJSUTW3">#REF!</definedName>
    <definedName name="ADJUSRN" localSheetId="14">#REF!</definedName>
    <definedName name="ADJUSRN" localSheetId="15">#REF!</definedName>
    <definedName name="ADJUSRN">#REF!</definedName>
    <definedName name="Adjust2" localSheetId="7">#REF!</definedName>
    <definedName name="Adjust2" localSheetId="13">#REF!</definedName>
    <definedName name="Adjust2" localSheetId="6">#REF!</definedName>
    <definedName name="Adjust2" localSheetId="14">#REF!</definedName>
    <definedName name="Adjust2" localSheetId="9">#REF!</definedName>
    <definedName name="Adjust2" localSheetId="8">#REF!</definedName>
    <definedName name="Adjust2" localSheetId="12">#REF!</definedName>
    <definedName name="Adjust2" localSheetId="15">#REF!</definedName>
    <definedName name="Adjust2" localSheetId="11">#REF!</definedName>
    <definedName name="Adjust2" localSheetId="10">#REF!</definedName>
    <definedName name="Adjust2">#REF!</definedName>
    <definedName name="ADJUSTA" localSheetId="14">#REF!</definedName>
    <definedName name="ADJUSTA" localSheetId="15">#REF!</definedName>
    <definedName name="ADJUSTA">#REF!</definedName>
    <definedName name="ADJUSTAA" localSheetId="14">#REF!</definedName>
    <definedName name="ADJUSTAA" localSheetId="15">#REF!</definedName>
    <definedName name="ADJUSTAA">#REF!</definedName>
    <definedName name="ADJUSTB" localSheetId="7">#REF!</definedName>
    <definedName name="ADJUSTB" localSheetId="13">#REF!</definedName>
    <definedName name="ADJUSTB" localSheetId="6">#REF!</definedName>
    <definedName name="ADJUSTB" localSheetId="14">#REF!</definedName>
    <definedName name="ADJUSTB" localSheetId="9">#REF!</definedName>
    <definedName name="ADJUSTB" localSheetId="8">#REF!</definedName>
    <definedName name="ADJUSTB" localSheetId="12">#REF!</definedName>
    <definedName name="ADJUSTB" localSheetId="15">#REF!</definedName>
    <definedName name="ADJUSTB" localSheetId="11">#REF!</definedName>
    <definedName name="ADJUSTB" localSheetId="10">#REF!</definedName>
    <definedName name="ADJUSTB">#REF!</definedName>
    <definedName name="ADJUSTC" localSheetId="14">#REF!</definedName>
    <definedName name="ADJUSTC" localSheetId="15">#REF!</definedName>
    <definedName name="ADJUSTC">#REF!</definedName>
    <definedName name="ADJUSTD1" localSheetId="14">#REF!</definedName>
    <definedName name="ADJUSTD1" localSheetId="15">#REF!</definedName>
    <definedName name="ADJUSTD1">#REF!</definedName>
    <definedName name="ADJUSTD2" localSheetId="14">#REF!</definedName>
    <definedName name="ADJUSTD2" localSheetId="15">#REF!</definedName>
    <definedName name="ADJUSTD2">#REF!</definedName>
    <definedName name="ADJUSTD3" localSheetId="14">#REF!</definedName>
    <definedName name="ADJUSTD3" localSheetId="15">#REF!</definedName>
    <definedName name="ADJUSTD3">#REF!</definedName>
    <definedName name="ADJUSTD4" localSheetId="14">#REF!</definedName>
    <definedName name="ADJUSTD4" localSheetId="15">#REF!</definedName>
    <definedName name="ADJUSTD4">#REF!</definedName>
    <definedName name="ADJUSTG1" localSheetId="14">#REF!</definedName>
    <definedName name="ADJUSTG1" localSheetId="15">#REF!</definedName>
    <definedName name="ADJUSTG1">#REF!</definedName>
    <definedName name="ADJUSTG2" localSheetId="14">#REF!</definedName>
    <definedName name="ADJUSTG2" localSheetId="15">#REF!</definedName>
    <definedName name="ADJUSTG2">#REF!</definedName>
    <definedName name="ADJUSTG3" localSheetId="14">#REF!</definedName>
    <definedName name="ADJUSTG3" localSheetId="15">#REF!</definedName>
    <definedName name="ADJUSTG3">#REF!</definedName>
    <definedName name="ADJUSTG4" localSheetId="14">#REF!</definedName>
    <definedName name="ADJUSTG4" localSheetId="15">#REF!</definedName>
    <definedName name="ADJUSTG4">#REF!</definedName>
    <definedName name="ADJUSTH" localSheetId="14">#REF!</definedName>
    <definedName name="ADJUSTH" localSheetId="15">#REF!</definedName>
    <definedName name="ADJUSTH">#REF!</definedName>
    <definedName name="ADJUSTI" localSheetId="14">#REF!</definedName>
    <definedName name="ADJUSTI" localSheetId="15">#REF!</definedName>
    <definedName name="ADJUSTI">#REF!</definedName>
    <definedName name="ADJUSTK" localSheetId="14">#REF!</definedName>
    <definedName name="ADJUSTK" localSheetId="15">#REF!</definedName>
    <definedName name="ADJUSTK">#REF!</definedName>
    <definedName name="ADJUSTM" localSheetId="14">#REF!</definedName>
    <definedName name="ADJUSTM" localSheetId="15">#REF!</definedName>
    <definedName name="ADJUSTM">#REF!</definedName>
    <definedName name="ADJUSTN" localSheetId="14">#REF!</definedName>
    <definedName name="ADJUSTN" localSheetId="15">#REF!</definedName>
    <definedName name="ADJUSTN">#REF!</definedName>
    <definedName name="ADJUSTO" localSheetId="14">#REF!</definedName>
    <definedName name="ADJUSTO" localSheetId="15">#REF!</definedName>
    <definedName name="ADJUSTO">#REF!</definedName>
    <definedName name="ADJUSTP" localSheetId="14">#REF!</definedName>
    <definedName name="ADJUSTP" localSheetId="15">#REF!</definedName>
    <definedName name="ADJUSTP">#REF!</definedName>
    <definedName name="ADJUSTQ" localSheetId="14">#REF!</definedName>
    <definedName name="ADJUSTQ" localSheetId="15">#REF!</definedName>
    <definedName name="ADJUSTQ">#REF!</definedName>
    <definedName name="ADJUSTR" localSheetId="14">#REF!</definedName>
    <definedName name="ADJUSTR" localSheetId="15">#REF!</definedName>
    <definedName name="ADJUSTR">#REF!</definedName>
    <definedName name="ADJUSTS" localSheetId="7">#REF!</definedName>
    <definedName name="ADJUSTS" localSheetId="13">#REF!</definedName>
    <definedName name="ADJUSTS" localSheetId="6">#REF!</definedName>
    <definedName name="ADJUSTS" localSheetId="14">#REF!</definedName>
    <definedName name="ADJUSTS" localSheetId="9">#REF!</definedName>
    <definedName name="ADJUSTS" localSheetId="8">#REF!</definedName>
    <definedName name="ADJUSTS" localSheetId="12">#REF!</definedName>
    <definedName name="ADJUSTS" localSheetId="15">#REF!</definedName>
    <definedName name="ADJUSTS" localSheetId="11">#REF!</definedName>
    <definedName name="ADJUSTS" localSheetId="10">#REF!</definedName>
    <definedName name="ADJUSTS">#REF!</definedName>
    <definedName name="ADJUSTT" localSheetId="14">#REF!</definedName>
    <definedName name="ADJUSTT" localSheetId="15">#REF!</definedName>
    <definedName name="ADJUSTT">#REF!</definedName>
    <definedName name="ADJUSTW1" localSheetId="14">#REF!</definedName>
    <definedName name="ADJUSTW1" localSheetId="15">#REF!</definedName>
    <definedName name="ADJUSTW1">#REF!</definedName>
    <definedName name="ADJUSTW2" localSheetId="14">#REF!</definedName>
    <definedName name="ADJUSTW2" localSheetId="15">#REF!</definedName>
    <definedName name="ADJUSTW2">#REF!</definedName>
    <definedName name="ADJUSTX" localSheetId="14">#REF!</definedName>
    <definedName name="ADJUSTX" localSheetId="15">#REF!</definedName>
    <definedName name="ADJUSTX">#REF!</definedName>
    <definedName name="ADJUSTY" localSheetId="14">#REF!</definedName>
    <definedName name="ADJUSTY" localSheetId="15">#REF!</definedName>
    <definedName name="ADJUSTY">#REF!</definedName>
    <definedName name="ALERT2" localSheetId="14">#REF!</definedName>
    <definedName name="ALERT2" localSheetId="15">#REF!</definedName>
    <definedName name="ALERT2">#REF!</definedName>
    <definedName name="Annual_Sales_KU" localSheetId="7">'[5]LGE Sales'!#REF!</definedName>
    <definedName name="Annual_Sales_KU" localSheetId="13">'[5]LGE Sales'!#REF!</definedName>
    <definedName name="Annual_Sales_KU" localSheetId="6">'[5]LGE Sales'!#REF!</definedName>
    <definedName name="Annual_Sales_KU" localSheetId="14">'[5]LGE Sales'!#REF!</definedName>
    <definedName name="Annual_Sales_KU" localSheetId="9">'[5]LGE Sales'!#REF!</definedName>
    <definedName name="Annual_Sales_KU" localSheetId="8">'[5]LGE Sales'!#REF!</definedName>
    <definedName name="Annual_Sales_KU" localSheetId="12">'[5]LGE Sales'!#REF!</definedName>
    <definedName name="Annual_Sales_KU" localSheetId="15">'[5]LGE Sales'!#REF!</definedName>
    <definedName name="Annual_Sales_KU" localSheetId="11">'[5]LGE Sales'!#REF!</definedName>
    <definedName name="Annual_Sales_KU" localSheetId="10">'[5]LGE Sales'!#REF!</definedName>
    <definedName name="Annual_Sales_KU">'[5]LGE Sales'!#REF!</definedName>
    <definedName name="assets" localSheetId="14">#REF!</definedName>
    <definedName name="assets" localSheetId="15">#REF!</definedName>
    <definedName name="assets">#REF!</definedName>
    <definedName name="B" localSheetId="14">#REF!</definedName>
    <definedName name="B" localSheetId="15">#REF!</definedName>
    <definedName name="B">#REF!</definedName>
    <definedName name="Billed_Revenues_Dollars" localSheetId="14">#REF!</definedName>
    <definedName name="Billed_Revenues_Dollars" localSheetId="15">#REF!</definedName>
    <definedName name="Billed_Revenues_Dollars">#REF!</definedName>
    <definedName name="Billed_Sales__KWh" localSheetId="14">#REF!</definedName>
    <definedName name="Billed_Sales__KWh" localSheetId="15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14">#REF!</definedName>
    <definedName name="C_" localSheetId="15">#REF!</definedName>
    <definedName name="C_">#REF!</definedName>
    <definedName name="Choices_Wrapper">[0]!Choices_Wrapper</definedName>
    <definedName name="CM" localSheetId="14">#REF!</definedName>
    <definedName name="CM" localSheetId="15">#REF!</definedName>
    <definedName name="CM">#REF!</definedName>
    <definedName name="Coal_Annual_KU" localSheetId="7">'[5]LGE Coal'!#REF!</definedName>
    <definedName name="Coal_Annual_KU" localSheetId="13">'[5]LGE Coal'!#REF!</definedName>
    <definedName name="Coal_Annual_KU" localSheetId="6">'[5]LGE Coal'!#REF!</definedName>
    <definedName name="Coal_Annual_KU" localSheetId="14">'[5]LGE Coal'!#REF!</definedName>
    <definedName name="Coal_Annual_KU" localSheetId="9">'[5]LGE Coal'!#REF!</definedName>
    <definedName name="Coal_Annual_KU" localSheetId="8">'[5]LGE Coal'!#REF!</definedName>
    <definedName name="Coal_Annual_KU" localSheetId="12">'[5]LGE Coal'!#REF!</definedName>
    <definedName name="Coal_Annual_KU" localSheetId="15">'[5]LGE Coal'!#REF!</definedName>
    <definedName name="Coal_Annual_KU" localSheetId="11">'[5]LGE Coal'!#REF!</definedName>
    <definedName name="Coal_Annual_KU" localSheetId="10">'[5]LGE Coal'!#REF!</definedName>
    <definedName name="Coal_Annual_KU">'[5]LGE Coal'!#REF!</definedName>
    <definedName name="coal_hide_ku_01" localSheetId="7">'[5]LGE Coal'!#REF!</definedName>
    <definedName name="coal_hide_ku_01" localSheetId="13">'[5]LGE Coal'!#REF!</definedName>
    <definedName name="coal_hide_ku_01" localSheetId="6">'[5]LGE Coal'!#REF!</definedName>
    <definedName name="coal_hide_ku_01" localSheetId="14">'[5]LGE Coal'!#REF!</definedName>
    <definedName name="coal_hide_ku_01" localSheetId="9">'[5]LGE Coal'!#REF!</definedName>
    <definedName name="coal_hide_ku_01" localSheetId="8">'[5]LGE Coal'!#REF!</definedName>
    <definedName name="coal_hide_ku_01" localSheetId="12">'[5]LGE Coal'!#REF!</definedName>
    <definedName name="coal_hide_ku_01" localSheetId="15">'[5]LGE Coal'!#REF!</definedName>
    <definedName name="coal_hide_ku_01" localSheetId="11">'[5]LGE Coal'!#REF!</definedName>
    <definedName name="coal_hide_ku_01" localSheetId="10">'[5]LGE Coal'!#REF!</definedName>
    <definedName name="coal_hide_ku_01">'[5]LGE Coal'!#REF!</definedName>
    <definedName name="coal_hide_lge_01" localSheetId="7">'[5]LGE Coal'!#REF!</definedName>
    <definedName name="coal_hide_lge_01" localSheetId="13">'[5]LGE Coal'!#REF!</definedName>
    <definedName name="coal_hide_lge_01" localSheetId="6">'[5]LGE Coal'!#REF!</definedName>
    <definedName name="coal_hide_lge_01" localSheetId="14">'[5]LGE Coal'!#REF!</definedName>
    <definedName name="coal_hide_lge_01" localSheetId="9">'[5]LGE Coal'!#REF!</definedName>
    <definedName name="coal_hide_lge_01" localSheetId="8">'[5]LGE Coal'!#REF!</definedName>
    <definedName name="coal_hide_lge_01" localSheetId="12">'[5]LGE Coal'!#REF!</definedName>
    <definedName name="coal_hide_lge_01" localSheetId="15">'[5]LGE Coal'!#REF!</definedName>
    <definedName name="coal_hide_lge_01" localSheetId="11">'[5]LGE Coal'!#REF!</definedName>
    <definedName name="coal_hide_lge_01" localSheetId="10">'[5]LGE Coal'!#REF!</definedName>
    <definedName name="coal_hide_lge_01">'[5]LGE Coal'!#REF!</definedName>
    <definedName name="coal_ku_01" localSheetId="7">'[5]LGE Coal'!#REF!</definedName>
    <definedName name="coal_ku_01" localSheetId="13">'[5]LGE Coal'!#REF!</definedName>
    <definedName name="coal_ku_01" localSheetId="6">'[5]LGE Coal'!#REF!</definedName>
    <definedName name="coal_ku_01" localSheetId="14">'[5]LGE Coal'!#REF!</definedName>
    <definedName name="coal_ku_01" localSheetId="9">'[5]LGE Coal'!#REF!</definedName>
    <definedName name="coal_ku_01" localSheetId="8">'[5]LGE Coal'!#REF!</definedName>
    <definedName name="coal_ku_01" localSheetId="12">'[5]LGE Coal'!#REF!</definedName>
    <definedName name="coal_ku_01" localSheetId="15">'[5]LGE Coal'!#REF!</definedName>
    <definedName name="coal_ku_01" localSheetId="11">'[5]LGE Coal'!#REF!</definedName>
    <definedName name="coal_ku_01" localSheetId="10">'[5]LGE Coal'!#REF!</definedName>
    <definedName name="coal_ku_01">'[5]LGE Coal'!#REF!</definedName>
    <definedName name="ColumnAttributes1" localSheetId="14">#REF!</definedName>
    <definedName name="ColumnAttributes1" localSheetId="15">#REF!</definedName>
    <definedName name="ColumnAttributes1">#REF!</definedName>
    <definedName name="ColumnHeadings1" localSheetId="14">#REF!</definedName>
    <definedName name="ColumnHeadings1" localSheetId="15">#REF!</definedName>
    <definedName name="ColumnHeadings1">#REF!</definedName>
    <definedName name="Comp">[0]!Comp</definedName>
    <definedName name="ConsEarnings" localSheetId="14">#REF!</definedName>
    <definedName name="ConsEarnings" localSheetId="15">#REF!</definedName>
    <definedName name="ConsEarnings">#REF!</definedName>
    <definedName name="CONSOLIDATED" localSheetId="14">#REF!</definedName>
    <definedName name="CONSOLIDATED" localSheetId="15">#REF!</definedName>
    <definedName name="CONSOLIDATED">#REF!</definedName>
    <definedName name="CORPORATE" localSheetId="14">#REF!</definedName>
    <definedName name="CORPORATE" localSheetId="15">#REF!</definedName>
    <definedName name="CORPORATE">#REF!</definedName>
    <definedName name="counter" localSheetId="14">#REF!</definedName>
    <definedName name="counter" localSheetId="15">#REF!</definedName>
    <definedName name="counter">#REF!</definedName>
    <definedName name="CREDIT" localSheetId="14">#REF!</definedName>
    <definedName name="CREDIT" localSheetId="15">#REF!</definedName>
    <definedName name="CREDIT">#REF!</definedName>
    <definedName name="CurReptgMo">[6]Input!$K$19</definedName>
    <definedName name="CurReptgYr">[6]Input!$K$21</definedName>
    <definedName name="D" localSheetId="14">#REF!</definedName>
    <definedName name="D" localSheetId="15">#REF!</definedName>
    <definedName name="D">#REF!</definedName>
    <definedName name="data" localSheetId="14">#REF!</definedName>
    <definedName name="data" localSheetId="15">#REF!</definedName>
    <definedName name="data">#REF!</definedName>
    <definedName name="data1" localSheetId="7">'[7]1'!#REF!</definedName>
    <definedName name="data1" localSheetId="13">'[7]1'!#REF!</definedName>
    <definedName name="data1" localSheetId="6">'[7]1'!#REF!</definedName>
    <definedName name="data1" localSheetId="14">'[7]1'!#REF!</definedName>
    <definedName name="data1" localSheetId="9">'[7]1'!#REF!</definedName>
    <definedName name="data1" localSheetId="8">'[7]1'!#REF!</definedName>
    <definedName name="data1" localSheetId="12">'[7]1'!#REF!</definedName>
    <definedName name="data1" localSheetId="15">'[7]1'!#REF!</definedName>
    <definedName name="data1" localSheetId="11">'[7]1'!#REF!</definedName>
    <definedName name="data1" localSheetId="10">'[7]1'!#REF!</definedName>
    <definedName name="data1">'[7]1'!#REF!</definedName>
    <definedName name="DateTimeNow">[6]Input!$AE$12</definedName>
    <definedName name="DEBIT" localSheetId="14">#REF!</definedName>
    <definedName name="DEBIT" localSheetId="15">#REF!</definedName>
    <definedName name="DEBIT">#REF!</definedName>
    <definedName name="Detail" localSheetId="14">#REF!</definedName>
    <definedName name="Detail" localSheetId="15">#REF!</definedName>
    <definedName name="Detail">#REF!</definedName>
    <definedName name="ELEC_NET_OP_INC" localSheetId="7">#REF!</definedName>
    <definedName name="ELEC_NET_OP_INC" localSheetId="13">#REF!</definedName>
    <definedName name="ELEC_NET_OP_INC" localSheetId="6">#REF!</definedName>
    <definedName name="ELEC_NET_OP_INC" localSheetId="14">#REF!</definedName>
    <definedName name="ELEC_NET_OP_INC" localSheetId="9">#REF!</definedName>
    <definedName name="ELEC_NET_OP_INC" localSheetId="8">#REF!</definedName>
    <definedName name="ELEC_NET_OP_INC" localSheetId="12">#REF!</definedName>
    <definedName name="ELEC_NET_OP_INC" localSheetId="15">#REF!</definedName>
    <definedName name="ELEC_NET_OP_INC" localSheetId="11">#REF!</definedName>
    <definedName name="ELEC_NET_OP_INC" localSheetId="10">#REF!</definedName>
    <definedName name="ELEC_NET_OP_INC">#REF!</definedName>
    <definedName name="ELIMS" localSheetId="14">#REF!</definedName>
    <definedName name="ELIMS" localSheetId="15">#REF!</definedName>
    <definedName name="ELIMS">#REF!</definedName>
    <definedName name="EXHIB1A" localSheetId="7">'[8]#REF'!#REF!</definedName>
    <definedName name="EXHIB1A" localSheetId="13">'[8]#REF'!#REF!</definedName>
    <definedName name="EXHIB1A" localSheetId="6">'[8]#REF'!#REF!</definedName>
    <definedName name="EXHIB1A" localSheetId="14">'[8]#REF'!#REF!</definedName>
    <definedName name="EXHIB1A" localSheetId="9">'[8]#REF'!#REF!</definedName>
    <definedName name="EXHIB1A" localSheetId="8">'[8]#REF'!#REF!</definedName>
    <definedName name="EXHIB1A" localSheetId="12">'[8]#REF'!#REF!</definedName>
    <definedName name="EXHIB1A" localSheetId="15">'[8]#REF'!#REF!</definedName>
    <definedName name="EXHIB1A" localSheetId="11">'[8]#REF'!#REF!</definedName>
    <definedName name="EXHIB1A" localSheetId="10">'[8]#REF'!#REF!</definedName>
    <definedName name="EXHIB1A">'[8]#REF'!#REF!</definedName>
    <definedName name="EXHIB1B" localSheetId="14">#REF!</definedName>
    <definedName name="EXHIB1B" localSheetId="15">#REF!</definedName>
    <definedName name="EXHIB1B">#REF!</definedName>
    <definedName name="EXHIB1C" localSheetId="7">#REF!</definedName>
    <definedName name="EXHIB1C" localSheetId="13">#REF!</definedName>
    <definedName name="EXHIB1C" localSheetId="6">#REF!</definedName>
    <definedName name="EXHIB1C" localSheetId="14">#REF!</definedName>
    <definedName name="EXHIB1C" localSheetId="9">#REF!</definedName>
    <definedName name="EXHIB1C" localSheetId="8">#REF!</definedName>
    <definedName name="EXHIB1C" localSheetId="12">#REF!</definedName>
    <definedName name="EXHIB1C" localSheetId="15">#REF!</definedName>
    <definedName name="EXHIB1C" localSheetId="11">#REF!</definedName>
    <definedName name="EXHIB1C" localSheetId="10">#REF!</definedName>
    <definedName name="EXHIB1C">#REF!</definedName>
    <definedName name="EXHIB2B" localSheetId="7">'[9]Ex 2'!#REF!</definedName>
    <definedName name="EXHIB2B" localSheetId="13">'[9]Ex 2'!#REF!</definedName>
    <definedName name="EXHIB2B" localSheetId="6">'[9]Ex 2'!#REF!</definedName>
    <definedName name="EXHIB2B" localSheetId="14">'[9]Ex 2'!#REF!</definedName>
    <definedName name="EXHIB2B" localSheetId="9">'[9]Ex 2'!#REF!</definedName>
    <definedName name="EXHIB2B" localSheetId="8">'[9]Ex 2'!#REF!</definedName>
    <definedName name="EXHIB2B" localSheetId="12">'[9]Ex 2'!#REF!</definedName>
    <definedName name="EXHIB2B" localSheetId="15">'[9]Ex 2'!#REF!</definedName>
    <definedName name="EXHIB2B" localSheetId="11">'[9]Ex 2'!#REF!</definedName>
    <definedName name="EXHIB2B" localSheetId="10">'[9]Ex 2'!#REF!</definedName>
    <definedName name="EXHIB2B">'[9]Ex 2'!#REF!</definedName>
    <definedName name="EXHIB3" localSheetId="14">#REF!</definedName>
    <definedName name="EXHIB3" localSheetId="15">#REF!</definedName>
    <definedName name="EXHIB3">#REF!</definedName>
    <definedName name="EXHIB6" localSheetId="7">'[9]not used Ex 4'!#REF!</definedName>
    <definedName name="EXHIB6" localSheetId="13">'[9]not used Ex 4'!#REF!</definedName>
    <definedName name="EXHIB6" localSheetId="6">'[9]not used Ex 4'!#REF!</definedName>
    <definedName name="EXHIB6" localSheetId="14">'[9]not used Ex 4'!#REF!</definedName>
    <definedName name="EXHIB6" localSheetId="9">'[9]not used Ex 4'!#REF!</definedName>
    <definedName name="EXHIB6" localSheetId="8">'[9]not used Ex 4'!#REF!</definedName>
    <definedName name="EXHIB6" localSheetId="12">'[9]not used Ex 4'!#REF!</definedName>
    <definedName name="EXHIB6" localSheetId="15">'[9]not used Ex 4'!#REF!</definedName>
    <definedName name="EXHIB6" localSheetId="11">'[9]not used Ex 4'!#REF!</definedName>
    <definedName name="EXHIB6" localSheetId="10">'[9]not used Ex 4'!#REF!</definedName>
    <definedName name="EXHIB6">'[9]not used Ex 4'!#REF!</definedName>
    <definedName name="F" localSheetId="14">#REF!</definedName>
    <definedName name="F" localSheetId="15">#REF!</definedName>
    <definedName name="F">#REF!</definedName>
    <definedName name="Fac_2000" localSheetId="7">'[5]LGE Base Fuel &amp; FAC'!#REF!</definedName>
    <definedName name="Fac_2000" localSheetId="13">'[5]LGE Base Fuel &amp; FAC'!#REF!</definedName>
    <definedName name="Fac_2000" localSheetId="6">'[5]LGE Base Fuel &amp; FAC'!#REF!</definedName>
    <definedName name="Fac_2000" localSheetId="14">'[5]LGE Base Fuel &amp; FAC'!#REF!</definedName>
    <definedName name="Fac_2000" localSheetId="9">'[5]LGE Base Fuel &amp; FAC'!#REF!</definedName>
    <definedName name="Fac_2000" localSheetId="8">'[5]LGE Base Fuel &amp; FAC'!#REF!</definedName>
    <definedName name="Fac_2000" localSheetId="12">'[5]LGE Base Fuel &amp; FAC'!#REF!</definedName>
    <definedName name="Fac_2000" localSheetId="15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>'[5]LGE Base Fuel &amp; FAC'!#REF!</definedName>
    <definedName name="fac_annual_ku" localSheetId="7">'[5]LGE Base Fuel &amp; FAC'!#REF!</definedName>
    <definedName name="fac_annual_ku" localSheetId="13">'[5]LGE Base Fuel &amp; FAC'!#REF!</definedName>
    <definedName name="fac_annual_ku" localSheetId="6">'[5]LGE Base Fuel &amp; FAC'!#REF!</definedName>
    <definedName name="fac_annual_ku" localSheetId="14">'[5]LGE Base Fuel &amp; FAC'!#REF!</definedName>
    <definedName name="fac_annual_ku" localSheetId="9">'[5]LGE Base Fuel &amp; FAC'!#REF!</definedName>
    <definedName name="fac_annual_ku" localSheetId="8">'[5]LGE Base Fuel &amp; FAC'!#REF!</definedName>
    <definedName name="fac_annual_ku" localSheetId="12">'[5]LGE Base Fuel &amp; FAC'!#REF!</definedName>
    <definedName name="fac_annual_ku" localSheetId="15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>'[5]LGE Base Fuel &amp; FAC'!#REF!</definedName>
    <definedName name="fac_hide_ku_01" localSheetId="7">'[5]LGE Base Fuel &amp; FAC'!#REF!</definedName>
    <definedName name="fac_hide_ku_01" localSheetId="13">'[5]LGE Base Fuel &amp; FAC'!#REF!</definedName>
    <definedName name="fac_hide_ku_01" localSheetId="6">'[5]LGE Base Fuel &amp; FAC'!#REF!</definedName>
    <definedName name="fac_hide_ku_01" localSheetId="14">'[5]LGE Base Fuel &amp; FAC'!#REF!</definedName>
    <definedName name="fac_hide_ku_01" localSheetId="9">'[5]LGE Base Fuel &amp; FAC'!#REF!</definedName>
    <definedName name="fac_hide_ku_01" localSheetId="8">'[5]LGE Base Fuel &amp; FAC'!#REF!</definedName>
    <definedName name="fac_hide_ku_01" localSheetId="12">'[5]LGE Base Fuel &amp; FAC'!#REF!</definedName>
    <definedName name="fac_hide_ku_01" localSheetId="15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>'[5]LGE Base Fuel &amp; FAC'!#REF!</definedName>
    <definedName name="fac_hide_lge_01" localSheetId="7">'[5]LGE Base Fuel &amp; FAC'!#REF!</definedName>
    <definedName name="fac_hide_lge_01" localSheetId="13">'[5]LGE Base Fuel &amp; FAC'!#REF!</definedName>
    <definedName name="fac_hide_lge_01" localSheetId="6">'[5]LGE Base Fuel &amp; FAC'!#REF!</definedName>
    <definedName name="fac_hide_lge_01" localSheetId="14">'[5]LGE Base Fuel &amp; FAC'!#REF!</definedName>
    <definedName name="fac_hide_lge_01" localSheetId="9">'[5]LGE Base Fuel &amp; FAC'!#REF!</definedName>
    <definedName name="fac_hide_lge_01" localSheetId="8">'[5]LGE Base Fuel &amp; FAC'!#REF!</definedName>
    <definedName name="fac_hide_lge_01" localSheetId="12">'[5]LGE Base Fuel &amp; FAC'!#REF!</definedName>
    <definedName name="fac_hide_lge_01" localSheetId="15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>'[5]LGE Base Fuel &amp; FAC'!#REF!</definedName>
    <definedName name="fac_ku_01" localSheetId="7">'[5]LGE Base Fuel &amp; FAC'!#REF!</definedName>
    <definedName name="fac_ku_01" localSheetId="13">'[5]LGE Base Fuel &amp; FAC'!#REF!</definedName>
    <definedName name="fac_ku_01" localSheetId="6">'[5]LGE Base Fuel &amp; FAC'!#REF!</definedName>
    <definedName name="fac_ku_01" localSheetId="14">'[5]LGE Base Fuel &amp; FAC'!#REF!</definedName>
    <definedName name="fac_ku_01" localSheetId="9">'[5]LGE Base Fuel &amp; FAC'!#REF!</definedName>
    <definedName name="fac_ku_01" localSheetId="8">'[5]LGE Base Fuel &amp; FAC'!#REF!</definedName>
    <definedName name="fac_ku_01" localSheetId="12">'[5]LGE Base Fuel &amp; FAC'!#REF!</definedName>
    <definedName name="fac_ku_01" localSheetId="15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>'[5]LGE Base Fuel &amp; FAC'!#REF!</definedName>
    <definedName name="FOOTER" localSheetId="7">#REF!</definedName>
    <definedName name="FOOTER" localSheetId="13">#REF!</definedName>
    <definedName name="FOOTER" localSheetId="6">#REF!</definedName>
    <definedName name="FOOTER" localSheetId="14">#REF!</definedName>
    <definedName name="FOOTER" localSheetId="9">#REF!</definedName>
    <definedName name="FOOTER" localSheetId="8">#REF!</definedName>
    <definedName name="FOOTER" localSheetId="12">#REF!</definedName>
    <definedName name="FOOTER" localSheetId="15">#REF!</definedName>
    <definedName name="FOOTER" localSheetId="11">#REF!</definedName>
    <definedName name="FOOTER" localSheetId="10">#REF!</definedName>
    <definedName name="FOOTER">#REF!</definedName>
    <definedName name="FORECAST">"'IFPSReport'!R5C3:R5C14"</definedName>
    <definedName name="fuelcost" localSheetId="14">#REF!</definedName>
    <definedName name="fuelcost" localSheetId="15">#REF!</definedName>
    <definedName name="fuelcost">#REF!</definedName>
    <definedName name="Gas_Annual_NetRev" localSheetId="14">#REF!</definedName>
    <definedName name="Gas_Annual_NetRev" localSheetId="15">#REF!</definedName>
    <definedName name="Gas_Annual_NetRev">#REF!</definedName>
    <definedName name="Gas_Annual_Revenue" localSheetId="14">#REF!</definedName>
    <definedName name="Gas_Annual_Revenue" localSheetId="15">#REF!</definedName>
    <definedName name="Gas_Annual_Revenue">#REF!</definedName>
    <definedName name="gas_data" localSheetId="7">#REF!</definedName>
    <definedName name="gas_data" localSheetId="13">#REF!</definedName>
    <definedName name="gas_data" localSheetId="6">#REF!</definedName>
    <definedName name="gas_data" localSheetId="14">#REF!</definedName>
    <definedName name="gas_data" localSheetId="9">#REF!</definedName>
    <definedName name="gas_data" localSheetId="8">#REF!</definedName>
    <definedName name="gas_data" localSheetId="12">#REF!</definedName>
    <definedName name="gas_data" localSheetId="15">#REF!</definedName>
    <definedName name="gas_data" localSheetId="11">#REF!</definedName>
    <definedName name="gas_data" localSheetId="10">#REF!</definedName>
    <definedName name="gas_data">#REF!</definedName>
    <definedName name="Gas_Monthly_NetRevenue" localSheetId="14">#REF!</definedName>
    <definedName name="Gas_Monthly_NetRevenue" localSheetId="15">#REF!</definedName>
    <definedName name="Gas_Monthly_NetRevenue">#REF!</definedName>
    <definedName name="GAS_NET_OP_INC" localSheetId="7">#REF!</definedName>
    <definedName name="GAS_NET_OP_INC" localSheetId="13">#REF!</definedName>
    <definedName name="GAS_NET_OP_INC" localSheetId="6">#REF!</definedName>
    <definedName name="GAS_NET_OP_INC" localSheetId="14">#REF!</definedName>
    <definedName name="GAS_NET_OP_INC" localSheetId="9">#REF!</definedName>
    <definedName name="GAS_NET_OP_INC" localSheetId="8">#REF!</definedName>
    <definedName name="GAS_NET_OP_INC" localSheetId="12">#REF!</definedName>
    <definedName name="GAS_NET_OP_INC" localSheetId="15">#REF!</definedName>
    <definedName name="GAS_NET_OP_INC" localSheetId="11">#REF!</definedName>
    <definedName name="GAS_NET_OP_INC" localSheetId="10">#REF!</definedName>
    <definedName name="GAS_NET_OP_INC">#REF!</definedName>
    <definedName name="Gas_Sales_Revenues" localSheetId="14">#REF!</definedName>
    <definedName name="Gas_Sales_Revenues" localSheetId="15">#REF!</definedName>
    <definedName name="Gas_Sales_Revenues">#REF!</definedName>
    <definedName name="GenEx_Annual_KU" localSheetId="7">'[5]LGE Cost of Sales'!#REF!</definedName>
    <definedName name="GenEx_Annual_KU" localSheetId="13">'[5]LGE Cost of Sales'!#REF!</definedName>
    <definedName name="GenEx_Annual_KU" localSheetId="6">'[5]LGE Cost of Sales'!#REF!</definedName>
    <definedName name="GenEx_Annual_KU" localSheetId="14">'[5]LGE Cost of Sales'!#REF!</definedName>
    <definedName name="GenEx_Annual_KU" localSheetId="9">'[5]LGE Cost of Sales'!#REF!</definedName>
    <definedName name="GenEx_Annual_KU" localSheetId="8">'[5]LGE Cost of Sales'!#REF!</definedName>
    <definedName name="GenEx_Annual_KU" localSheetId="12">'[5]LGE Cost of Sales'!#REF!</definedName>
    <definedName name="GenEx_Annual_KU" localSheetId="15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>'[5]LGE Cost of Sales'!#REF!</definedName>
    <definedName name="genex_hide_ku_01" localSheetId="7">'[5]LGE Cost of Sales'!#REF!</definedName>
    <definedName name="genex_hide_ku_01" localSheetId="13">'[5]LGE Cost of Sales'!#REF!</definedName>
    <definedName name="genex_hide_ku_01" localSheetId="6">'[5]LGE Cost of Sales'!#REF!</definedName>
    <definedName name="genex_hide_ku_01" localSheetId="14">'[5]LGE Cost of Sales'!#REF!</definedName>
    <definedName name="genex_hide_ku_01" localSheetId="9">'[5]LGE Cost of Sales'!#REF!</definedName>
    <definedName name="genex_hide_ku_01" localSheetId="8">'[5]LGE Cost of Sales'!#REF!</definedName>
    <definedName name="genex_hide_ku_01" localSheetId="12">'[5]LGE Cost of Sales'!#REF!</definedName>
    <definedName name="genex_hide_ku_01" localSheetId="15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>'[5]LGE Cost of Sales'!#REF!</definedName>
    <definedName name="genex_hide_lge_01" localSheetId="7">'[5]LGE Cost of Sales'!#REF!</definedName>
    <definedName name="genex_hide_lge_01" localSheetId="13">'[5]LGE Cost of Sales'!#REF!</definedName>
    <definedName name="genex_hide_lge_01" localSheetId="6">'[5]LGE Cost of Sales'!#REF!</definedName>
    <definedName name="genex_hide_lge_01" localSheetId="14">'[5]LGE Cost of Sales'!#REF!</definedName>
    <definedName name="genex_hide_lge_01" localSheetId="9">'[5]LGE Cost of Sales'!#REF!</definedName>
    <definedName name="genex_hide_lge_01" localSheetId="8">'[5]LGE Cost of Sales'!#REF!</definedName>
    <definedName name="genex_hide_lge_01" localSheetId="12">'[5]LGE Cost of Sales'!#REF!</definedName>
    <definedName name="genex_hide_lge_01" localSheetId="15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>'[5]LGE Cost of Sales'!#REF!</definedName>
    <definedName name="genex_ku_01" localSheetId="7">'[5]LGE Cost of Sales'!#REF!</definedName>
    <definedName name="genex_ku_01" localSheetId="13">'[5]LGE Cost of Sales'!#REF!</definedName>
    <definedName name="genex_ku_01" localSheetId="6">'[5]LGE Cost of Sales'!#REF!</definedName>
    <definedName name="genex_ku_01" localSheetId="14">'[5]LGE Cost of Sales'!#REF!</definedName>
    <definedName name="genex_ku_01" localSheetId="9">'[5]LGE Cost of Sales'!#REF!</definedName>
    <definedName name="genex_ku_01" localSheetId="8">'[5]LGE Cost of Sales'!#REF!</definedName>
    <definedName name="genex_ku_01" localSheetId="12">'[5]LGE Cost of Sales'!#REF!</definedName>
    <definedName name="genex_ku_01" localSheetId="15">'[5]LGE Cost of Sales'!#REF!</definedName>
    <definedName name="genex_ku_01" localSheetId="11">'[5]LGE Cost of Sales'!#REF!</definedName>
    <definedName name="genex_ku_01" localSheetId="10">'[5]LGE Cost of Sales'!#REF!</definedName>
    <definedName name="genex_ku_01">'[5]LGE Cost of Sales'!#REF!</definedName>
    <definedName name="H" localSheetId="14">#REF!</definedName>
    <definedName name="H" localSheetId="15">#REF!</definedName>
    <definedName name="H">#REF!</definedName>
    <definedName name="Home_KU" localSheetId="14">#REF!</definedName>
    <definedName name="Home_KU" localSheetId="15">#REF!</definedName>
    <definedName name="Home_KU">#REF!</definedName>
    <definedName name="INPUT1" localSheetId="14">#REF!</definedName>
    <definedName name="INPUT1" localSheetId="15">#REF!</definedName>
    <definedName name="INPUT1">#REF!</definedName>
    <definedName name="INPUT2" localSheetId="14">#REF!</definedName>
    <definedName name="INPUT2" localSheetId="15">#REF!</definedName>
    <definedName name="INPUT2">#REF!</definedName>
    <definedName name="INPUTCOL" localSheetId="14">#REF!</definedName>
    <definedName name="INPUTCOL" localSheetId="15">#REF!</definedName>
    <definedName name="INPUTCOL">#REF!</definedName>
    <definedName name="INPUTROW" localSheetId="14">#REF!</definedName>
    <definedName name="INPUTROW" localSheetId="15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7">#REF!</definedName>
    <definedName name="KUELIMBAL" localSheetId="13">#REF!</definedName>
    <definedName name="KUELIMBAL" localSheetId="6">#REF!</definedName>
    <definedName name="KUELIMBAL" localSheetId="14">#REF!</definedName>
    <definedName name="KUELIMBAL" localSheetId="9">#REF!</definedName>
    <definedName name="KUELIMBAL" localSheetId="8">#REF!</definedName>
    <definedName name="KUELIMBAL" localSheetId="12">#REF!</definedName>
    <definedName name="KUELIMBAL" localSheetId="15">#REF!</definedName>
    <definedName name="KUELIMBAL" localSheetId="11">#REF!</definedName>
    <definedName name="KUELIMBAL" localSheetId="10">#REF!</definedName>
    <definedName name="KUELIMBAL">#REF!</definedName>
    <definedName name="KUELIMCASH" localSheetId="7">#REF!</definedName>
    <definedName name="KUELIMCASH" localSheetId="13">#REF!</definedName>
    <definedName name="KUELIMCASH" localSheetId="6">#REF!</definedName>
    <definedName name="KUELIMCASH" localSheetId="14">#REF!</definedName>
    <definedName name="KUELIMCASH" localSheetId="9">#REF!</definedName>
    <definedName name="KUELIMCASH" localSheetId="8">#REF!</definedName>
    <definedName name="KUELIMCASH" localSheetId="12">#REF!</definedName>
    <definedName name="KUELIMCASH" localSheetId="15">#REF!</definedName>
    <definedName name="KUELIMCASH" localSheetId="11">#REF!</definedName>
    <definedName name="KUELIMCASH" localSheetId="10">#REF!</definedName>
    <definedName name="KUELIMCASH">#REF!</definedName>
    <definedName name="KUPWRGENIS" localSheetId="14">#REF!</definedName>
    <definedName name="KUPWRGENIS" localSheetId="15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 localSheetId="14">#REF!</definedName>
    <definedName name="LEC" localSheetId="15">#REF!</definedName>
    <definedName name="LEC">#REF!</definedName>
    <definedName name="LECBAL" localSheetId="14">#REF!</definedName>
    <definedName name="LECBAL" localSheetId="15">#REF!</definedName>
    <definedName name="LECBAL">#REF!</definedName>
    <definedName name="LECCASH" localSheetId="14">#REF!</definedName>
    <definedName name="LECCASH" localSheetId="15">#REF!</definedName>
    <definedName name="LECCASH">#REF!</definedName>
    <definedName name="LES" localSheetId="14">#REF!</definedName>
    <definedName name="LES" localSheetId="15">#REF!</definedName>
    <definedName name="LES">#REF!</definedName>
    <definedName name="LGE" localSheetId="14">#REF!</definedName>
    <definedName name="LGE" localSheetId="15">#REF!</definedName>
    <definedName name="LGE">#REF!</definedName>
    <definedName name="LNGCL" localSheetId="7">#REF!</definedName>
    <definedName name="LNGCL" localSheetId="13">#REF!</definedName>
    <definedName name="LNGCL" localSheetId="6">#REF!</definedName>
    <definedName name="LNGCL" localSheetId="14">#REF!</definedName>
    <definedName name="LNGCL" localSheetId="9">#REF!</definedName>
    <definedName name="LNGCL" localSheetId="8">#REF!</definedName>
    <definedName name="LNGCL" localSheetId="12">#REF!</definedName>
    <definedName name="LNGCL" localSheetId="15">#REF!</definedName>
    <definedName name="LNGCL" localSheetId="11">#REF!</definedName>
    <definedName name="LNGCL" localSheetId="10">#REF!</definedName>
    <definedName name="LNGCL">#REF!</definedName>
    <definedName name="Losses_by_State" localSheetId="14">#REF!</definedName>
    <definedName name="Losses_by_State" localSheetId="15">#REF!</definedName>
    <definedName name="Losses_by_State">#REF!</definedName>
    <definedName name="LOUPHONECOBAL" localSheetId="14">#REF!</definedName>
    <definedName name="LOUPHONECOBAL" localSheetId="15">#REF!</definedName>
    <definedName name="LOUPHONECOBAL">#REF!</definedName>
    <definedName name="LOUPHONECOCASH" localSheetId="14">#REF!</definedName>
    <definedName name="LOUPHONECOCASH" localSheetId="15">#REF!</definedName>
    <definedName name="LOUPHONECOCASH">#REF!</definedName>
    <definedName name="LOUPHONECOIS" localSheetId="14">#REF!</definedName>
    <definedName name="LOUPHONECOIS" localSheetId="15">#REF!</definedName>
    <definedName name="LOUPHONECOIS">#REF!</definedName>
    <definedName name="LPI" localSheetId="14">#REF!</definedName>
    <definedName name="LPI" localSheetId="15">#REF!</definedName>
    <definedName name="LPI">#REF!</definedName>
    <definedName name="MAIN" localSheetId="14">#REF!</definedName>
    <definedName name="MAIN" localSheetId="15">#REF!</definedName>
    <definedName name="MAIN">#REF!</definedName>
    <definedName name="MESG1" localSheetId="14">#REF!</definedName>
    <definedName name="MESG1" localSheetId="15">#REF!</definedName>
    <definedName name="MESG1">#REF!</definedName>
    <definedName name="MESG2" localSheetId="14">#REF!</definedName>
    <definedName name="MESG2" localSheetId="15">#REF!</definedName>
    <definedName name="MESG2">#REF!</definedName>
    <definedName name="MONTH_NAME" localSheetId="14">#REF!</definedName>
    <definedName name="MONTH_NAME" localSheetId="15">#REF!</definedName>
    <definedName name="MONTH_NAME">#REF!</definedName>
    <definedName name="MONTHCOUNT" localSheetId="14">#REF!</definedName>
    <definedName name="MONTHCOUNT" localSheetId="15">#REF!</definedName>
    <definedName name="MONTHCOUNT">#REF!</definedName>
    <definedName name="NATURAL" localSheetId="14">#REF!</definedName>
    <definedName name="NATURAL" localSheetId="15">#REF!</definedName>
    <definedName name="NATURAL">#REF!</definedName>
    <definedName name="NET_OP_INC" localSheetId="7">#REF!</definedName>
    <definedName name="NET_OP_INC" localSheetId="13">#REF!</definedName>
    <definedName name="NET_OP_INC" localSheetId="6">#REF!</definedName>
    <definedName name="NET_OP_INC" localSheetId="14">#REF!</definedName>
    <definedName name="NET_OP_INC" localSheetId="9">#REF!</definedName>
    <definedName name="NET_OP_INC" localSheetId="8">#REF!</definedName>
    <definedName name="NET_OP_INC" localSheetId="12">#REF!</definedName>
    <definedName name="NET_OP_INC" localSheetId="15">#REF!</definedName>
    <definedName name="NET_OP_INC" localSheetId="11">#REF!</definedName>
    <definedName name="NET_OP_INC" localSheetId="10">#REF!</definedName>
    <definedName name="NET_OP_INC">#REF!</definedName>
    <definedName name="Net_Revenues" localSheetId="14">#REF!</definedName>
    <definedName name="Net_Revenues" localSheetId="15">#REF!</definedName>
    <definedName name="Net_Revenues">#REF!</definedName>
    <definedName name="Net_Unbilled_KWh" localSheetId="14">#REF!</definedName>
    <definedName name="Net_Unbilled_KWh" localSheetId="15">#REF!</definedName>
    <definedName name="Net_Unbilled_KWh">#REF!</definedName>
    <definedName name="Net_Unbilled_Revenue_Dollars" localSheetId="14">#REF!</definedName>
    <definedName name="Net_Unbilled_Revenue_Dollars" localSheetId="15">#REF!</definedName>
    <definedName name="Net_Unbilled_Revenue_Dollars">#REF!</definedName>
    <definedName name="netrev_hide_ku_01" localSheetId="7">'[5]LGE Gross Margin-Inc.Stmt'!#REF!</definedName>
    <definedName name="netrev_hide_ku_01" localSheetId="13">'[5]LGE Gross Margin-Inc.Stmt'!#REF!</definedName>
    <definedName name="netrev_hide_ku_01" localSheetId="6">'[5]LGE Gross Margin-Inc.Stmt'!#REF!</definedName>
    <definedName name="netrev_hide_ku_01" localSheetId="14">'[5]LGE Gross Margin-Inc.Stmt'!#REF!</definedName>
    <definedName name="netrev_hide_ku_01" localSheetId="9">'[5]LGE Gross Margin-Inc.Stmt'!#REF!</definedName>
    <definedName name="netrev_hide_ku_01" localSheetId="8">'[5]LGE Gross Margin-Inc.Stmt'!#REF!</definedName>
    <definedName name="netrev_hide_ku_01" localSheetId="12">'[5]LGE Gross Margin-Inc.Stmt'!#REF!</definedName>
    <definedName name="netrev_hide_ku_01" localSheetId="15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>'[5]LGE Gross Margin-Inc.Stmt'!#REF!</definedName>
    <definedName name="netrev_hide_lge_01" localSheetId="7">'[5]LGE Gross Margin-Inc.Stmt'!#REF!</definedName>
    <definedName name="netrev_hide_lge_01" localSheetId="13">'[5]LGE Gross Margin-Inc.Stmt'!#REF!</definedName>
    <definedName name="netrev_hide_lge_01" localSheetId="6">'[5]LGE Gross Margin-Inc.Stmt'!#REF!</definedName>
    <definedName name="netrev_hide_lge_01" localSheetId="14">'[5]LGE Gross Margin-Inc.Stmt'!#REF!</definedName>
    <definedName name="netrev_hide_lge_01" localSheetId="9">'[5]LGE Gross Margin-Inc.Stmt'!#REF!</definedName>
    <definedName name="netrev_hide_lge_01" localSheetId="8">'[5]LGE Gross Margin-Inc.Stmt'!#REF!</definedName>
    <definedName name="netrev_hide_lge_01" localSheetId="12">'[5]LGE Gross Margin-Inc.Stmt'!#REF!</definedName>
    <definedName name="netrev_hide_lge_01" localSheetId="15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>'[5]LGE Gross Margin-Inc.Stmt'!#REF!</definedName>
    <definedName name="netrev_ku_01" localSheetId="7">'[5]LGE Gross Margin-Inc.Stmt'!#REF!</definedName>
    <definedName name="netrev_ku_01" localSheetId="13">'[5]LGE Gross Margin-Inc.Stmt'!#REF!</definedName>
    <definedName name="netrev_ku_01" localSheetId="6">'[5]LGE Gross Margin-Inc.Stmt'!#REF!</definedName>
    <definedName name="netrev_ku_01" localSheetId="14">'[5]LGE Gross Margin-Inc.Stmt'!#REF!</definedName>
    <definedName name="netrev_ku_01" localSheetId="9">'[5]LGE Gross Margin-Inc.Stmt'!#REF!</definedName>
    <definedName name="netrev_ku_01" localSheetId="8">'[5]LGE Gross Margin-Inc.Stmt'!#REF!</definedName>
    <definedName name="netrev_ku_01" localSheetId="12">'[5]LGE Gross Margin-Inc.Stmt'!#REF!</definedName>
    <definedName name="netrev_ku_01" localSheetId="15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>'[5]LGE Gross Margin-Inc.Stmt'!#REF!</definedName>
    <definedName name="NetRevenue_Annual_KU" localSheetId="7">'[5]LGE Gross Margin-Inc.Stmt'!#REF!</definedName>
    <definedName name="NetRevenue_Annual_KU" localSheetId="13">'[5]LGE Gross Margin-Inc.Stmt'!#REF!</definedName>
    <definedName name="NetRevenue_Annual_KU" localSheetId="6">'[5]LGE Gross Margin-Inc.Stmt'!#REF!</definedName>
    <definedName name="NetRevenue_Annual_KU" localSheetId="14">'[5]LGE Gross Margin-Inc.Stmt'!#REF!</definedName>
    <definedName name="NetRevenue_Annual_KU" localSheetId="9">'[5]LGE Gross Margin-Inc.Stmt'!#REF!</definedName>
    <definedName name="NetRevenue_Annual_KU" localSheetId="8">'[5]LGE Gross Margin-Inc.Stmt'!#REF!</definedName>
    <definedName name="NetRevenue_Annual_KU" localSheetId="12">'[5]LGE Gross Margin-Inc.Stmt'!#REF!</definedName>
    <definedName name="NetRevenue_Annual_KU" localSheetId="15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>'[5]LGE Gross Margin-Inc.Stmt'!#REF!</definedName>
    <definedName name="NetRevenues" localSheetId="14">#REF!</definedName>
    <definedName name="NetRevenues" localSheetId="15">#REF!</definedName>
    <definedName name="NetRevenues">#REF!</definedName>
    <definedName name="NextReptgMo">[6]Input!$AE$19</definedName>
    <definedName name="NextReptgYr">[6]Input!$AE$21</definedName>
    <definedName name="Operating_Revenue_Dollars" localSheetId="14">#REF!</definedName>
    <definedName name="Operating_Revenue_Dollars" localSheetId="15">#REF!</definedName>
    <definedName name="Operating_Revenue_Dollars">#REF!</definedName>
    <definedName name="Operating_Sales__KWh" localSheetId="14">#REF!</definedName>
    <definedName name="Operating_Sales__KWh" localSheetId="15">#REF!</definedName>
    <definedName name="Operating_Sales__KWh">#REF!</definedName>
    <definedName name="PAGE" localSheetId="14">#REF!</definedName>
    <definedName name="PAGE" localSheetId="15">#REF!</definedName>
    <definedName name="PAGE">#REF!</definedName>
    <definedName name="PAGE10" localSheetId="14">#REF!</definedName>
    <definedName name="PAGE10" localSheetId="15">#REF!</definedName>
    <definedName name="PAGE10">#REF!</definedName>
    <definedName name="PAGE1B" localSheetId="7">[3]d20!#REF!</definedName>
    <definedName name="PAGE1B" localSheetId="13">[3]d20!#REF!</definedName>
    <definedName name="PAGE1B" localSheetId="6">[3]d20!#REF!</definedName>
    <definedName name="PAGE1B" localSheetId="14">[3]d20!#REF!</definedName>
    <definedName name="PAGE1B" localSheetId="9">[3]d20!#REF!</definedName>
    <definedName name="PAGE1B" localSheetId="8">[3]d20!#REF!</definedName>
    <definedName name="PAGE1B" localSheetId="12">[3]d20!#REF!</definedName>
    <definedName name="PAGE1B" localSheetId="15">[3]d20!#REF!</definedName>
    <definedName name="PAGE1B" localSheetId="11">[3]d20!#REF!</definedName>
    <definedName name="PAGE1B" localSheetId="10">[3]d20!#REF!</definedName>
    <definedName name="PAGE1B">[3]d20!#REF!</definedName>
    <definedName name="PAGE7" localSheetId="14">#REF!</definedName>
    <definedName name="PAGE7" localSheetId="15">#REF!</definedName>
    <definedName name="PAGE7">#REF!</definedName>
    <definedName name="page8" localSheetId="14">#REF!</definedName>
    <definedName name="page8" localSheetId="15">#REF!</definedName>
    <definedName name="page8">#REF!</definedName>
    <definedName name="PAGE9" localSheetId="14">#REF!</definedName>
    <definedName name="PAGE9" localSheetId="15">#REF!</definedName>
    <definedName name="PAGE9">#REF!</definedName>
    <definedName name="PgFERC_449" localSheetId="14">#REF!</definedName>
    <definedName name="PgFERC_449" localSheetId="15">#REF!</definedName>
    <definedName name="PgFERC_449">#REF!</definedName>
    <definedName name="Plan" localSheetId="14">#REF!</definedName>
    <definedName name="Plan" localSheetId="15">#REF!</definedName>
    <definedName name="Plan">#REF!</definedName>
    <definedName name="_xlnm.Print_Area" localSheetId="7">'AES Unit Costs'!$A$1:$K$62</definedName>
    <definedName name="_xlnm.Print_Area" localSheetId="2">'Allocation ProForma'!$F$4:$T$917</definedName>
    <definedName name="_xlnm.Print_Area" localSheetId="4">'Billing Det'!$A$1:$H$40</definedName>
    <definedName name="_xlnm.Print_Area" localSheetId="13">'FLS Unit Costs'!$A$1:$K$56</definedName>
    <definedName name="_xlnm.Print_Area" localSheetId="1">'Functional Assignment'!$F$5:$AJ$665</definedName>
    <definedName name="_xlnm.Print_Area" localSheetId="6">'GS Unit Costs'!$A$1:$K$62</definedName>
    <definedName name="_xlnm.Print_Area" localSheetId="0">'Jurisdictional Study'!$B$19:$Q$1432</definedName>
    <definedName name="_xlnm.Print_Area" localSheetId="14">'LE Unit Costs'!$A$1:$K$62</definedName>
    <definedName name="_xlnm.Print_Area" localSheetId="16">Meters!$A$1:$H$62</definedName>
    <definedName name="_xlnm.Print_Area" localSheetId="9">'PSP Unit Costs'!$A$1:$K$56</definedName>
    <definedName name="_xlnm.Print_Area" localSheetId="8">'PSS Unit Costs'!$A$1:$K$56</definedName>
    <definedName name="_xlnm.Print_Area" localSheetId="5">'Res Unit Costs'!$A$1:$K$56</definedName>
    <definedName name="_xlnm.Print_Area" localSheetId="12">'RTS Unit Costs'!$A$1:$K$56</definedName>
    <definedName name="_xlnm.Print_Area" localSheetId="17">Services!$A$1:$D$59</definedName>
    <definedName name="_xlnm.Print_Area" localSheetId="3">'Summary of Returns'!$A$1:$G$62</definedName>
    <definedName name="_xlnm.Print_Area" localSheetId="15">'TLE Unit Costs'!$A$1:$K$56</definedName>
    <definedName name="_xlnm.Print_Area" localSheetId="11">'TODP Unit Costs'!$A$1:$K$56</definedName>
    <definedName name="_xlnm.Print_Area" localSheetId="10">'TODS Unit Costs'!$A$1:$K$56</definedName>
    <definedName name="_xlnm.Print_Titles" localSheetId="2">'Allocation ProForma'!$A:$E,'Allocation ProForma'!$1:$3</definedName>
    <definedName name="_xlnm.Print_Titles" localSheetId="4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 localSheetId="14">#REF!</definedName>
    <definedName name="PRINT1" localSheetId="15">#REF!</definedName>
    <definedName name="PRINT1">#REF!</definedName>
    <definedName name="PWRGENBAL" localSheetId="14">#REF!</definedName>
    <definedName name="PWRGENBAL" localSheetId="15">#REF!</definedName>
    <definedName name="PWRGENBAL">#REF!</definedName>
    <definedName name="PWRGENCASH" localSheetId="14">#REF!</definedName>
    <definedName name="PWRGENCASH" localSheetId="15">#REF!</definedName>
    <definedName name="PWRGENCASH">#REF!</definedName>
    <definedName name="QtrbyMonth" localSheetId="14">#REF!</definedName>
    <definedName name="QtrbyMonth" localSheetId="15">#REF!</definedName>
    <definedName name="QtrbyMonth">#REF!</definedName>
    <definedName name="RangeRptgMo">[10]Main!$K$11</definedName>
    <definedName name="RangeRptgYr">[11]Main!$G$5</definedName>
    <definedName name="REPORT" localSheetId="14">#REF!</definedName>
    <definedName name="REPORT" localSheetId="15">#REF!</definedName>
    <definedName name="REPORT">#REF!</definedName>
    <definedName name="ReportTitle1" localSheetId="14">#REF!</definedName>
    <definedName name="ReportTitle1" localSheetId="15">#REF!</definedName>
    <definedName name="ReportTitle1">#REF!</definedName>
    <definedName name="require_hide_ku_01" localSheetId="7">'[5]LGE Require &amp; Source'!#REF!</definedName>
    <definedName name="require_hide_ku_01" localSheetId="13">'[5]LGE Require &amp; Source'!#REF!</definedName>
    <definedName name="require_hide_ku_01" localSheetId="6">'[5]LGE Require &amp; Source'!#REF!</definedName>
    <definedName name="require_hide_ku_01" localSheetId="14">'[5]LGE Require &amp; Source'!#REF!</definedName>
    <definedName name="require_hide_ku_01" localSheetId="9">'[5]LGE Require &amp; Source'!#REF!</definedName>
    <definedName name="require_hide_ku_01" localSheetId="8">'[5]LGE Require &amp; Source'!#REF!</definedName>
    <definedName name="require_hide_ku_01" localSheetId="12">'[5]LGE Require &amp; Source'!#REF!</definedName>
    <definedName name="require_hide_ku_01" localSheetId="15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>'[5]LGE Require &amp; Source'!#REF!</definedName>
    <definedName name="require_hide_lge_01" localSheetId="7">'[5]LGE Require &amp; Source'!#REF!</definedName>
    <definedName name="require_hide_lge_01" localSheetId="13">'[5]LGE Require &amp; Source'!#REF!</definedName>
    <definedName name="require_hide_lge_01" localSheetId="6">'[5]LGE Require &amp; Source'!#REF!</definedName>
    <definedName name="require_hide_lge_01" localSheetId="14">'[5]LGE Require &amp; Source'!#REF!</definedName>
    <definedName name="require_hide_lge_01" localSheetId="9">'[5]LGE Require &amp; Source'!#REF!</definedName>
    <definedName name="require_hide_lge_01" localSheetId="8">'[5]LGE Require &amp; Source'!#REF!</definedName>
    <definedName name="require_hide_lge_01" localSheetId="12">'[5]LGE Require &amp; Source'!#REF!</definedName>
    <definedName name="require_hide_lge_01" localSheetId="15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>'[5]LGE Require &amp; Source'!#REF!</definedName>
    <definedName name="require_ku_01" localSheetId="7">'[5]LGE Require &amp; Source'!#REF!</definedName>
    <definedName name="require_ku_01" localSheetId="13">'[5]LGE Require &amp; Source'!#REF!</definedName>
    <definedName name="require_ku_01" localSheetId="6">'[5]LGE Require &amp; Source'!#REF!</definedName>
    <definedName name="require_ku_01" localSheetId="14">'[5]LGE Require &amp; Source'!#REF!</definedName>
    <definedName name="require_ku_01" localSheetId="9">'[5]LGE Require &amp; Source'!#REF!</definedName>
    <definedName name="require_ku_01" localSheetId="8">'[5]LGE Require &amp; Source'!#REF!</definedName>
    <definedName name="require_ku_01" localSheetId="12">'[5]LGE Require &amp; Source'!#REF!</definedName>
    <definedName name="require_ku_01" localSheetId="15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>'[5]LGE Require &amp; Source'!#REF!</definedName>
    <definedName name="Requirements_Annual_KU" localSheetId="7">'[5]LGE Require &amp; Source'!#REF!</definedName>
    <definedName name="Requirements_Annual_KU" localSheetId="13">'[5]LGE Require &amp; Source'!#REF!</definedName>
    <definedName name="Requirements_Annual_KU" localSheetId="6">'[5]LGE Require &amp; Source'!#REF!</definedName>
    <definedName name="Requirements_Annual_KU" localSheetId="14">'[5]LGE Require &amp; Source'!#REF!</definedName>
    <definedName name="Requirements_Annual_KU" localSheetId="9">'[5]LGE Require &amp; Source'!#REF!</definedName>
    <definedName name="Requirements_Annual_KU" localSheetId="8">'[5]LGE Require &amp; Source'!#REF!</definedName>
    <definedName name="Requirements_Annual_KU" localSheetId="12">'[5]LGE Require &amp; Source'!#REF!</definedName>
    <definedName name="Requirements_Annual_KU" localSheetId="15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>'[5]LGE Require &amp; Source'!#REF!</definedName>
    <definedName name="Requirements_Data" localSheetId="7">'[5]LGE Require &amp; Source'!#REF!</definedName>
    <definedName name="Requirements_Data" localSheetId="13">'[5]LGE Require &amp; Source'!#REF!</definedName>
    <definedName name="Requirements_Data" localSheetId="6">'[5]LGE Require &amp; Source'!#REF!</definedName>
    <definedName name="Requirements_Data" localSheetId="14">'[5]LGE Require &amp; Source'!#REF!</definedName>
    <definedName name="Requirements_Data" localSheetId="9">'[5]LGE Require &amp; Source'!#REF!</definedName>
    <definedName name="Requirements_Data" localSheetId="8">'[5]LGE Require &amp; Source'!#REF!</definedName>
    <definedName name="Requirements_Data" localSheetId="12">'[5]LGE Require &amp; Source'!#REF!</definedName>
    <definedName name="Requirements_Data" localSheetId="15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>'[5]LGE Require &amp; Source'!#REF!</definedName>
    <definedName name="Requirements_KU" localSheetId="7">'[5]LGE Require &amp; Source'!#REF!</definedName>
    <definedName name="Requirements_KU" localSheetId="13">'[5]LGE Require &amp; Source'!#REF!</definedName>
    <definedName name="Requirements_KU" localSheetId="6">'[5]LGE Require &amp; Source'!#REF!</definedName>
    <definedName name="Requirements_KU" localSheetId="14">'[5]LGE Require &amp; Source'!#REF!</definedName>
    <definedName name="Requirements_KU" localSheetId="9">'[5]LGE Require &amp; Source'!#REF!</definedName>
    <definedName name="Requirements_KU" localSheetId="8">'[5]LGE Require &amp; Source'!#REF!</definedName>
    <definedName name="Requirements_KU" localSheetId="12">'[5]LGE Require &amp; Source'!#REF!</definedName>
    <definedName name="Requirements_KU" localSheetId="15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>'[5]LGE Require &amp; Source'!#REF!</definedName>
    <definedName name="RevCol01" localSheetId="14">#REF!</definedName>
    <definedName name="RevCol01" localSheetId="15">#REF!</definedName>
    <definedName name="RevCol01">#REF!</definedName>
    <definedName name="RevCol01A" localSheetId="14">#REF!</definedName>
    <definedName name="RevCol01A" localSheetId="15">#REF!</definedName>
    <definedName name="RevCol01A">#REF!</definedName>
    <definedName name="RevCol01B" localSheetId="7">#REF!</definedName>
    <definedName name="RevCol01B" localSheetId="13">#REF!</definedName>
    <definedName name="RevCol01B" localSheetId="6">#REF!</definedName>
    <definedName name="RevCol01B" localSheetId="14">#REF!</definedName>
    <definedName name="RevCol01B" localSheetId="9">#REF!</definedName>
    <definedName name="RevCol01B" localSheetId="8">#REF!</definedName>
    <definedName name="RevCol01B" localSheetId="12">#REF!</definedName>
    <definedName name="RevCol01B" localSheetId="15">#REF!</definedName>
    <definedName name="RevCol01B" localSheetId="11">#REF!</definedName>
    <definedName name="RevCol01B" localSheetId="10">#REF!</definedName>
    <definedName name="RevCol01B">#REF!</definedName>
    <definedName name="RevCol02" localSheetId="14">#REF!</definedName>
    <definedName name="RevCol02" localSheetId="15">#REF!</definedName>
    <definedName name="RevCol02">#REF!</definedName>
    <definedName name="RevCol02A" localSheetId="14">#REF!</definedName>
    <definedName name="RevCol02A" localSheetId="15">#REF!</definedName>
    <definedName name="RevCol02A">#REF!</definedName>
    <definedName name="RevCol02B" localSheetId="7">#REF!</definedName>
    <definedName name="RevCol02B" localSheetId="13">#REF!</definedName>
    <definedName name="RevCol02B" localSheetId="6">#REF!</definedName>
    <definedName name="RevCol02B" localSheetId="14">#REF!</definedName>
    <definedName name="RevCol02B" localSheetId="9">#REF!</definedName>
    <definedName name="RevCol02B" localSheetId="8">#REF!</definedName>
    <definedName name="RevCol02B" localSheetId="12">#REF!</definedName>
    <definedName name="RevCol02B" localSheetId="15">#REF!</definedName>
    <definedName name="RevCol02B" localSheetId="11">#REF!</definedName>
    <definedName name="RevCol02B" localSheetId="10">#REF!</definedName>
    <definedName name="RevCol02B">#REF!</definedName>
    <definedName name="RevCol03" localSheetId="14">#REF!</definedName>
    <definedName name="RevCol03" localSheetId="15">#REF!</definedName>
    <definedName name="RevCol03">#REF!</definedName>
    <definedName name="RevCol04" localSheetId="14">#REF!</definedName>
    <definedName name="RevCol04" localSheetId="15">#REF!</definedName>
    <definedName name="RevCol04">#REF!</definedName>
    <definedName name="RevCol05" localSheetId="14">#REF!</definedName>
    <definedName name="RevCol05" localSheetId="15">#REF!</definedName>
    <definedName name="RevCol05">#REF!</definedName>
    <definedName name="RevCol06" localSheetId="14">#REF!</definedName>
    <definedName name="RevCol06" localSheetId="15">#REF!</definedName>
    <definedName name="RevCol06">#REF!</definedName>
    <definedName name="RevCol07" localSheetId="14">#REF!</definedName>
    <definedName name="RevCol07" localSheetId="15">#REF!</definedName>
    <definedName name="RevCol07">#REF!</definedName>
    <definedName name="RevCol08" localSheetId="14">#REF!</definedName>
    <definedName name="RevCol08" localSheetId="15">#REF!</definedName>
    <definedName name="RevCol08">#REF!</definedName>
    <definedName name="RevCol09" localSheetId="14">#REF!</definedName>
    <definedName name="RevCol09" localSheetId="15">#REF!</definedName>
    <definedName name="RevCol09">#REF!</definedName>
    <definedName name="RevCol10" localSheetId="14">#REF!</definedName>
    <definedName name="RevCol10" localSheetId="15">#REF!</definedName>
    <definedName name="RevCol10">#REF!</definedName>
    <definedName name="RevCol11" localSheetId="14">#REF!</definedName>
    <definedName name="RevCol11" localSheetId="15">#REF!</definedName>
    <definedName name="RevCol11">#REF!</definedName>
    <definedName name="RevCol12" localSheetId="14">#REF!</definedName>
    <definedName name="RevCol12" localSheetId="15">#REF!</definedName>
    <definedName name="RevCol12">#REF!</definedName>
    <definedName name="RevCol13" localSheetId="14">#REF!</definedName>
    <definedName name="RevCol13" localSheetId="15">#REF!</definedName>
    <definedName name="RevCol13">#REF!</definedName>
    <definedName name="RevCol14" localSheetId="14">#REF!</definedName>
    <definedName name="RevCol14" localSheetId="15">#REF!</definedName>
    <definedName name="RevCol14">#REF!</definedName>
    <definedName name="RevCol15" localSheetId="14">#REF!</definedName>
    <definedName name="RevCol15" localSheetId="15">#REF!</definedName>
    <definedName name="RevCol15">#REF!</definedName>
    <definedName name="RevCol16" localSheetId="14">#REF!</definedName>
    <definedName name="RevCol16" localSheetId="15">#REF!</definedName>
    <definedName name="RevCol16">#REF!</definedName>
    <definedName name="RevCol17" localSheetId="14">#REF!</definedName>
    <definedName name="RevCol17" localSheetId="15">#REF!</definedName>
    <definedName name="RevCol17">#REF!</definedName>
    <definedName name="RevCol18" localSheetId="14">#REF!</definedName>
    <definedName name="RevCol18" localSheetId="15">#REF!</definedName>
    <definedName name="RevCol18">#REF!</definedName>
    <definedName name="RevCol19" localSheetId="14">#REF!</definedName>
    <definedName name="RevCol19" localSheetId="15">#REF!</definedName>
    <definedName name="RevCol19">#REF!</definedName>
    <definedName name="RevCol20" localSheetId="14">#REF!</definedName>
    <definedName name="RevCol20" localSheetId="15">#REF!</definedName>
    <definedName name="RevCol20">#REF!</definedName>
    <definedName name="RevCol21" localSheetId="14">#REF!</definedName>
    <definedName name="RevCol21" localSheetId="15">#REF!</definedName>
    <definedName name="RevCol21">#REF!</definedName>
    <definedName name="RevCol22" localSheetId="14">#REF!</definedName>
    <definedName name="RevCol22" localSheetId="15">#REF!</definedName>
    <definedName name="RevCol22">#REF!</definedName>
    <definedName name="RevCol23" localSheetId="14">#REF!</definedName>
    <definedName name="RevCol23" localSheetId="15">#REF!</definedName>
    <definedName name="RevCol23">#REF!</definedName>
    <definedName name="RevCol24" localSheetId="14">#REF!</definedName>
    <definedName name="RevCol24" localSheetId="15">#REF!</definedName>
    <definedName name="RevCol24">#REF!</definedName>
    <definedName name="RevCol25" localSheetId="14">#REF!</definedName>
    <definedName name="RevCol25" localSheetId="15">#REF!</definedName>
    <definedName name="RevCol25">#REF!</definedName>
    <definedName name="RevCol26" localSheetId="14">#REF!</definedName>
    <definedName name="RevCol26" localSheetId="15">#REF!</definedName>
    <definedName name="RevCol26">#REF!</definedName>
    <definedName name="RevCol27" localSheetId="14">#REF!</definedName>
    <definedName name="RevCol27" localSheetId="15">#REF!</definedName>
    <definedName name="RevCol27">#REF!</definedName>
    <definedName name="RevCol28" localSheetId="14">#REF!</definedName>
    <definedName name="RevCol28" localSheetId="15">#REF!</definedName>
    <definedName name="RevCol28">#REF!</definedName>
    <definedName name="RevCol29" localSheetId="14">#REF!</definedName>
    <definedName name="RevCol29" localSheetId="15">#REF!</definedName>
    <definedName name="RevCol29">#REF!</definedName>
    <definedName name="RevCol30" localSheetId="14">#REF!</definedName>
    <definedName name="RevCol30" localSheetId="15">#REF!</definedName>
    <definedName name="RevCol30">#REF!</definedName>
    <definedName name="RevCol31" localSheetId="14">#REF!</definedName>
    <definedName name="RevCol31" localSheetId="15">#REF!</definedName>
    <definedName name="RevCol31">#REF!</definedName>
    <definedName name="RevCol32" localSheetId="14">#REF!</definedName>
    <definedName name="RevCol32" localSheetId="15">#REF!</definedName>
    <definedName name="RevCol32">#REF!</definedName>
    <definedName name="RevCol33" localSheetId="14">#REF!</definedName>
    <definedName name="RevCol33" localSheetId="15">#REF!</definedName>
    <definedName name="RevCol33">#REF!</definedName>
    <definedName name="RevCol34" localSheetId="14">#REF!</definedName>
    <definedName name="RevCol34" localSheetId="15">#REF!</definedName>
    <definedName name="RevCol34">#REF!</definedName>
    <definedName name="RevCol35" localSheetId="14">#REF!</definedName>
    <definedName name="RevCol35" localSheetId="15">#REF!</definedName>
    <definedName name="RevCol35">#REF!</definedName>
    <definedName name="RevCol36" localSheetId="14">#REF!</definedName>
    <definedName name="RevCol36" localSheetId="15">#REF!</definedName>
    <definedName name="RevCol36">#REF!</definedName>
    <definedName name="RevCol37" localSheetId="14">#REF!</definedName>
    <definedName name="RevCol37" localSheetId="15">#REF!</definedName>
    <definedName name="RevCol37">#REF!</definedName>
    <definedName name="RevColTmp" localSheetId="7">#REF!</definedName>
    <definedName name="RevColTmp" localSheetId="13">#REF!</definedName>
    <definedName name="RevColTmp" localSheetId="6">#REF!</definedName>
    <definedName name="RevColTmp" localSheetId="14">#REF!</definedName>
    <definedName name="RevColTmp" localSheetId="9">#REF!</definedName>
    <definedName name="RevColTmp" localSheetId="8">#REF!</definedName>
    <definedName name="RevColTmp" localSheetId="12">#REF!</definedName>
    <definedName name="RevColTmp" localSheetId="15">#REF!</definedName>
    <definedName name="RevColTmp" localSheetId="11">#REF!</definedName>
    <definedName name="RevColTmp" localSheetId="10">#REF!</definedName>
    <definedName name="RevColTmp">#REF!</definedName>
    <definedName name="RevColTmpA" localSheetId="7">#REF!</definedName>
    <definedName name="RevColTmpA" localSheetId="13">#REF!</definedName>
    <definedName name="RevColTmpA" localSheetId="6">#REF!</definedName>
    <definedName name="RevColTmpA" localSheetId="14">#REF!</definedName>
    <definedName name="RevColTmpA" localSheetId="9">#REF!</definedName>
    <definedName name="RevColTmpA" localSheetId="8">#REF!</definedName>
    <definedName name="RevColTmpA" localSheetId="12">#REF!</definedName>
    <definedName name="RevColTmpA" localSheetId="15">#REF!</definedName>
    <definedName name="RevColTmpA" localSheetId="11">#REF!</definedName>
    <definedName name="RevColTmpA" localSheetId="10">#REF!</definedName>
    <definedName name="RevColTmpA">#REF!</definedName>
    <definedName name="RevColTmpB" localSheetId="7">#REF!</definedName>
    <definedName name="RevColTmpB" localSheetId="13">#REF!</definedName>
    <definedName name="RevColTmpB" localSheetId="6">#REF!</definedName>
    <definedName name="RevColTmpB" localSheetId="14">#REF!</definedName>
    <definedName name="RevColTmpB" localSheetId="9">#REF!</definedName>
    <definedName name="RevColTmpB" localSheetId="8">#REF!</definedName>
    <definedName name="RevColTmpB" localSheetId="12">#REF!</definedName>
    <definedName name="RevColTmpB" localSheetId="15">#REF!</definedName>
    <definedName name="RevColTmpB" localSheetId="11">#REF!</definedName>
    <definedName name="RevColTmpB" localSheetId="10">#REF!</definedName>
    <definedName name="RevColTmpB">#REF!</definedName>
    <definedName name="revenues_hide_ku_01" localSheetId="7">'[5]KU Other Electric Revenues'!#REF!</definedName>
    <definedName name="revenues_hide_ku_01" localSheetId="13">'[5]KU Other Electric Revenues'!#REF!</definedName>
    <definedName name="revenues_hide_ku_01" localSheetId="6">'[5]KU Other Electric Revenues'!#REF!</definedName>
    <definedName name="revenues_hide_ku_01" localSheetId="14">'[5]KU Other Electric Revenues'!#REF!</definedName>
    <definedName name="revenues_hide_ku_01" localSheetId="9">'[5]KU Other Electric Revenues'!#REF!</definedName>
    <definedName name="revenues_hide_ku_01" localSheetId="8">'[5]KU Other Electric Revenues'!#REF!</definedName>
    <definedName name="revenues_hide_ku_01" localSheetId="12">'[5]KU Other Electric Revenues'!#REF!</definedName>
    <definedName name="revenues_hide_ku_01" localSheetId="15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>'[5]KU Other Electric Revenues'!#REF!</definedName>
    <definedName name="revenues_ku_01" localSheetId="7">'[5]KU Other Electric Revenues'!#REF!</definedName>
    <definedName name="revenues_ku_01" localSheetId="13">'[5]KU Other Electric Revenues'!#REF!</definedName>
    <definedName name="revenues_ku_01" localSheetId="6">'[5]KU Other Electric Revenues'!#REF!</definedName>
    <definedName name="revenues_ku_01" localSheetId="14">'[5]KU Other Electric Revenues'!#REF!</definedName>
    <definedName name="revenues_ku_01" localSheetId="9">'[5]KU Other Electric Revenues'!#REF!</definedName>
    <definedName name="revenues_ku_01" localSheetId="8">'[5]KU Other Electric Revenues'!#REF!</definedName>
    <definedName name="revenues_ku_01" localSheetId="12">'[5]KU Other Electric Revenues'!#REF!</definedName>
    <definedName name="revenues_ku_01" localSheetId="15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>'[5]KU Other Electric Revenues'!#REF!</definedName>
    <definedName name="RowDetails1" localSheetId="14">#REF!</definedName>
    <definedName name="RowDetails1" localSheetId="15">#REF!</definedName>
    <definedName name="RowDetails1">#REF!</definedName>
    <definedName name="RPTCOL" localSheetId="14">#REF!</definedName>
    <definedName name="RPTCOL" localSheetId="15">#REF!</definedName>
    <definedName name="RPTCOL">#REF!</definedName>
    <definedName name="RPTROW" localSheetId="14">#REF!</definedName>
    <definedName name="RPTROW" localSheetId="15">#REF!</definedName>
    <definedName name="RPTROW">#REF!</definedName>
    <definedName name="Sales" localSheetId="7">'[5]LGE Sales'!#REF!</definedName>
    <definedName name="Sales" localSheetId="13">'[5]LGE Sales'!#REF!</definedName>
    <definedName name="Sales" localSheetId="6">'[5]LGE Sales'!#REF!</definedName>
    <definedName name="Sales" localSheetId="14">'[5]LGE Sales'!#REF!</definedName>
    <definedName name="Sales" localSheetId="9">'[5]LGE Sales'!#REF!</definedName>
    <definedName name="Sales" localSheetId="8">'[5]LGE Sales'!#REF!</definedName>
    <definedName name="Sales" localSheetId="12">'[5]LGE Sales'!#REF!</definedName>
    <definedName name="Sales" localSheetId="15">'[5]LGE Sales'!#REF!</definedName>
    <definedName name="Sales" localSheetId="11">'[5]LGE Sales'!#REF!</definedName>
    <definedName name="Sales" localSheetId="10">'[5]LGE Sales'!#REF!</definedName>
    <definedName name="Sales">'[5]LGE Sales'!#REF!</definedName>
    <definedName name="sales_hide_ku_01" localSheetId="7">'[5]LGE Sales'!#REF!</definedName>
    <definedName name="sales_hide_ku_01" localSheetId="13">'[5]LGE Sales'!#REF!</definedName>
    <definedName name="sales_hide_ku_01" localSheetId="6">'[5]LGE Sales'!#REF!</definedName>
    <definedName name="sales_hide_ku_01" localSheetId="14">'[5]LGE Sales'!#REF!</definedName>
    <definedName name="sales_hide_ku_01" localSheetId="9">'[5]LGE Sales'!#REF!</definedName>
    <definedName name="sales_hide_ku_01" localSheetId="8">'[5]LGE Sales'!#REF!</definedName>
    <definedName name="sales_hide_ku_01" localSheetId="12">'[5]LGE Sales'!#REF!</definedName>
    <definedName name="sales_hide_ku_01" localSheetId="15">'[5]LGE Sales'!#REF!</definedName>
    <definedName name="sales_hide_ku_01" localSheetId="11">'[5]LGE Sales'!#REF!</definedName>
    <definedName name="sales_hide_ku_01" localSheetId="10">'[5]LGE Sales'!#REF!</definedName>
    <definedName name="sales_hide_ku_01">'[5]LGE Sales'!#REF!</definedName>
    <definedName name="sales_ku_01" localSheetId="7">'[5]LGE Sales'!#REF!</definedName>
    <definedName name="sales_ku_01" localSheetId="13">'[5]LGE Sales'!#REF!</definedName>
    <definedName name="sales_ku_01" localSheetId="6">'[5]LGE Sales'!#REF!</definedName>
    <definedName name="sales_ku_01" localSheetId="14">'[5]LGE Sales'!#REF!</definedName>
    <definedName name="sales_ku_01" localSheetId="9">'[5]LGE Sales'!#REF!</definedName>
    <definedName name="sales_ku_01" localSheetId="8">'[5]LGE Sales'!#REF!</definedName>
    <definedName name="sales_ku_01" localSheetId="12">'[5]LGE Sales'!#REF!</definedName>
    <definedName name="sales_ku_01" localSheetId="15">'[5]LGE Sales'!#REF!</definedName>
    <definedName name="sales_ku_01" localSheetId="11">'[5]LGE Sales'!#REF!</definedName>
    <definedName name="sales_ku_01" localSheetId="10">'[5]LGE Sales'!#REF!</definedName>
    <definedName name="sales_ku_01">'[5]LGE Sales'!#REF!</definedName>
    <definedName name="sales_title_ku" localSheetId="7">'[5]LGE Sales'!#REF!</definedName>
    <definedName name="sales_title_ku" localSheetId="13">'[5]LGE Sales'!#REF!</definedName>
    <definedName name="sales_title_ku" localSheetId="6">'[5]LGE Sales'!#REF!</definedName>
    <definedName name="sales_title_ku" localSheetId="14">'[5]LGE Sales'!#REF!</definedName>
    <definedName name="sales_title_ku" localSheetId="9">'[5]LGE Sales'!#REF!</definedName>
    <definedName name="sales_title_ku" localSheetId="8">'[5]LGE Sales'!#REF!</definedName>
    <definedName name="sales_title_ku" localSheetId="12">'[5]LGE Sales'!#REF!</definedName>
    <definedName name="sales_title_ku" localSheetId="15">'[5]LGE Sales'!#REF!</definedName>
    <definedName name="sales_title_ku" localSheetId="11">'[5]LGE Sales'!#REF!</definedName>
    <definedName name="sales_title_ku" localSheetId="10">'[5]LGE Sales'!#REF!</definedName>
    <definedName name="sales_title_ku">'[5]LGE Sales'!#REF!</definedName>
    <definedName name="SCHEDZ" localSheetId="14">#REF!</definedName>
    <definedName name="SCHEDZ" localSheetId="15">#REF!</definedName>
    <definedName name="SCHEDZ">#REF!</definedName>
    <definedName name="shoot" localSheetId="7">#REF!</definedName>
    <definedName name="shoot" localSheetId="13">#REF!</definedName>
    <definedName name="shoot" localSheetId="6">#REF!</definedName>
    <definedName name="shoot" localSheetId="14">#REF!</definedName>
    <definedName name="shoot" localSheetId="9">#REF!</definedName>
    <definedName name="shoot" localSheetId="8">#REF!</definedName>
    <definedName name="shoot" localSheetId="12">#REF!</definedName>
    <definedName name="shoot" localSheetId="15">#REF!</definedName>
    <definedName name="shoot" localSheetId="11">#REF!</definedName>
    <definedName name="shoot" localSheetId="10">#REF!</definedName>
    <definedName name="shoot">#REF!</definedName>
    <definedName name="START" localSheetId="14">#REF!</definedName>
    <definedName name="START" localSheetId="15">#REF!</definedName>
    <definedName name="START">#REF!</definedName>
    <definedName name="START2" localSheetId="14">#REF!</definedName>
    <definedName name="START2" localSheetId="15">#REF!</definedName>
    <definedName name="START2">#REF!</definedName>
    <definedName name="START3" localSheetId="14">#REF!</definedName>
    <definedName name="START3" localSheetId="15">#REF!</definedName>
    <definedName name="START3">#REF!</definedName>
    <definedName name="Support" localSheetId="14">#REF!</definedName>
    <definedName name="Support" localSheetId="15">#REF!</definedName>
    <definedName name="Support">#REF!</definedName>
    <definedName name="SUPPORT5" localSheetId="14">#REF!</definedName>
    <definedName name="SUPPORT5" localSheetId="15">#REF!</definedName>
    <definedName name="SUPPORT5">#REF!</definedName>
    <definedName name="SUPPORT6" localSheetId="7">#REF!</definedName>
    <definedName name="SUPPORT6" localSheetId="13">#REF!</definedName>
    <definedName name="SUPPORT6" localSheetId="6">#REF!</definedName>
    <definedName name="SUPPORT6" localSheetId="14">#REF!</definedName>
    <definedName name="SUPPORT6" localSheetId="9">#REF!</definedName>
    <definedName name="SUPPORT6" localSheetId="8">#REF!</definedName>
    <definedName name="SUPPORT6" localSheetId="12">#REF!</definedName>
    <definedName name="SUPPORT6" localSheetId="15">#REF!</definedName>
    <definedName name="SUPPORT6" localSheetId="11">#REF!</definedName>
    <definedName name="SUPPORT6" localSheetId="10">#REF!</definedName>
    <definedName name="SUPPORT6">#REF!</definedName>
    <definedName name="TAX_RATE" localSheetId="7">'[8]#REF'!#REF!</definedName>
    <definedName name="TAX_RATE" localSheetId="13">'[8]#REF'!#REF!</definedName>
    <definedName name="TAX_RATE" localSheetId="6">'[8]#REF'!#REF!</definedName>
    <definedName name="TAX_RATE" localSheetId="14">'[8]#REF'!#REF!</definedName>
    <definedName name="TAX_RATE" localSheetId="9">'[8]#REF'!#REF!</definedName>
    <definedName name="TAX_RATE" localSheetId="8">'[8]#REF'!#REF!</definedName>
    <definedName name="TAX_RATE" localSheetId="12">'[8]#REF'!#REF!</definedName>
    <definedName name="TAX_RATE" localSheetId="15">'[8]#REF'!#REF!</definedName>
    <definedName name="TAX_RATE" localSheetId="11">'[8]#REF'!#REF!</definedName>
    <definedName name="TAX_RATE" localSheetId="10">'[8]#REF'!#REF!</definedName>
    <definedName name="TAX_RATE">'[8]#REF'!#REF!</definedName>
    <definedName name="TempReptgMo">[6]Input!$AG$19</definedName>
    <definedName name="TempReptgYr">[6]Input!$AG$21</definedName>
    <definedName name="TenyrNIAC" localSheetId="14">#REF!</definedName>
    <definedName name="TenyrNIAC" localSheetId="15">#REF!</definedName>
    <definedName name="TenyrNIAC">#REF!</definedName>
    <definedName name="TenyrRev" localSheetId="14">#REF!</definedName>
    <definedName name="TenyrRev" localSheetId="15">#REF!</definedName>
    <definedName name="TenyrRev">#REF!</definedName>
    <definedName name="test">[0]!test</definedName>
    <definedName name="Title" localSheetId="14">#REF!</definedName>
    <definedName name="Title" localSheetId="15">#REF!</definedName>
    <definedName name="Title">#REF!</definedName>
    <definedName name="Title_Choice" localSheetId="14">#REF!</definedName>
    <definedName name="Title_Choice" localSheetId="15">#REF!</definedName>
    <definedName name="Title_Choice">#REF!</definedName>
    <definedName name="Titles" localSheetId="14">#REF!</definedName>
    <definedName name="Titles" localSheetId="15">#REF!</definedName>
    <definedName name="Titles">#REF!</definedName>
    <definedName name="Titles_KU" localSheetId="14">#REF!</definedName>
    <definedName name="Titles_KU" localSheetId="15">#REF!</definedName>
    <definedName name="Titles_KU">#REF!</definedName>
    <definedName name="ttt" localSheetId="7">#REF!</definedName>
    <definedName name="ttt" localSheetId="13">#REF!</definedName>
    <definedName name="ttt" localSheetId="6">#REF!</definedName>
    <definedName name="ttt" localSheetId="14">#REF!</definedName>
    <definedName name="ttt" localSheetId="9">#REF!</definedName>
    <definedName name="ttt" localSheetId="8">#REF!</definedName>
    <definedName name="ttt" localSheetId="12">#REF!</definedName>
    <definedName name="ttt" localSheetId="15">#REF!</definedName>
    <definedName name="ttt" localSheetId="11">#REF!</definedName>
    <definedName name="ttt" localSheetId="10">#REF!</definedName>
    <definedName name="ttt">#REF!</definedName>
    <definedName name="UpdateDate">[6]Input!$M$12</definedName>
    <definedName name="UpdateTime">[6]Input!$O$12</definedName>
    <definedName name="Variance" localSheetId="14">#REF!</definedName>
    <definedName name="Variance" localSheetId="15">#REF!</definedName>
    <definedName name="Variance">#REF!</definedName>
    <definedName name="VIEW1" localSheetId="14">#REF!</definedName>
    <definedName name="VIEW1" localSheetId="15">#REF!</definedName>
    <definedName name="VIEW1">#REF!</definedName>
    <definedName name="vol_rev_annual_ku" localSheetId="7">'[5]LGE Retail Margin'!#REF!</definedName>
    <definedName name="vol_rev_annual_ku" localSheetId="13">'[5]LGE Retail Margin'!#REF!</definedName>
    <definedName name="vol_rev_annual_ku" localSheetId="6">'[5]LGE Retail Margin'!#REF!</definedName>
    <definedName name="vol_rev_annual_ku" localSheetId="14">'[5]LGE Retail Margin'!#REF!</definedName>
    <definedName name="vol_rev_annual_ku" localSheetId="9">'[5]LGE Retail Margin'!#REF!</definedName>
    <definedName name="vol_rev_annual_ku" localSheetId="8">'[5]LGE Retail Margin'!#REF!</definedName>
    <definedName name="vol_rev_annual_ku" localSheetId="12">'[5]LGE Retail Margin'!#REF!</definedName>
    <definedName name="vol_rev_annual_ku" localSheetId="15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>'[5]LGE Retail Margin'!#REF!</definedName>
    <definedName name="vol_rev_hide_ku_monthly" localSheetId="7">'[5]LGE Retail Margin'!#REF!</definedName>
    <definedName name="vol_rev_hide_ku_monthly" localSheetId="13">'[5]LGE Retail Margin'!#REF!</definedName>
    <definedName name="vol_rev_hide_ku_monthly" localSheetId="6">'[5]LGE Retail Margin'!#REF!</definedName>
    <definedName name="vol_rev_hide_ku_monthly" localSheetId="14">'[5]LGE Retail Margin'!#REF!</definedName>
    <definedName name="vol_rev_hide_ku_monthly" localSheetId="9">'[5]LGE Retail Margin'!#REF!</definedName>
    <definedName name="vol_rev_hide_ku_monthly" localSheetId="8">'[5]LGE Retail Margin'!#REF!</definedName>
    <definedName name="vol_rev_hide_ku_monthly" localSheetId="12">'[5]LGE Retail Margin'!#REF!</definedName>
    <definedName name="vol_rev_hide_ku_monthly" localSheetId="15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>'[5]LGE Retail Margin'!#REF!</definedName>
    <definedName name="vol_rev_hide_lge_01" localSheetId="7">'[5]LGE Retail Margin'!#REF!</definedName>
    <definedName name="vol_rev_hide_lge_01" localSheetId="13">'[5]LGE Retail Margin'!#REF!</definedName>
    <definedName name="vol_rev_hide_lge_01" localSheetId="6">'[5]LGE Retail Margin'!#REF!</definedName>
    <definedName name="vol_rev_hide_lge_01" localSheetId="14">'[5]LGE Retail Margin'!#REF!</definedName>
    <definedName name="vol_rev_hide_lge_01" localSheetId="9">'[5]LGE Retail Margin'!#REF!</definedName>
    <definedName name="vol_rev_hide_lge_01" localSheetId="8">'[5]LGE Retail Margin'!#REF!</definedName>
    <definedName name="vol_rev_hide_lge_01" localSheetId="12">'[5]LGE Retail Margin'!#REF!</definedName>
    <definedName name="vol_rev_hide_lge_01" localSheetId="15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>'[5]LGE Retail Margin'!#REF!</definedName>
    <definedName name="vol_rev_ku_monthly" localSheetId="7">'[5]LGE Retail Margin'!#REF!</definedName>
    <definedName name="vol_rev_ku_monthly" localSheetId="6">'[5]LGE Retail Margin'!#REF!</definedName>
    <definedName name="vol_rev_ku_monthly" localSheetId="14">'[5]LGE Retail Margin'!#REF!</definedName>
    <definedName name="vol_rev_ku_monthly" localSheetId="9">'[5]LGE Retail Margin'!#REF!</definedName>
    <definedName name="vol_rev_ku_monthly" localSheetId="15">'[5]LGE Retail Margin'!#REF!</definedName>
    <definedName name="vol_rev_ku_monthly" localSheetId="10">'[5]LGE Retail Margin'!#REF!</definedName>
    <definedName name="vol_rev_ku_monthly">'[5]LGE Retail Margin'!#REF!</definedName>
    <definedName name="volrev_data" localSheetId="10">'[5]LGE Retail Margin'!#REF!</definedName>
    <definedName name="YTD" localSheetId="14">#REF!</definedName>
    <definedName name="YTD" localSheetId="15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E50" i="31" l="1"/>
  <c r="F50" i="31" s="1"/>
  <c r="G50" i="31" s="1"/>
  <c r="H50" i="31" s="1"/>
  <c r="F33" i="31"/>
  <c r="K33" i="31" s="1"/>
  <c r="L33" i="31" s="1"/>
  <c r="F33" i="30"/>
  <c r="K33" i="30" s="1"/>
  <c r="L33" i="30" s="1"/>
  <c r="K54" i="14" l="1"/>
  <c r="F57" i="14" l="1"/>
  <c r="F50" i="19" l="1"/>
  <c r="G50" i="19"/>
  <c r="H50" i="19" s="1"/>
  <c r="F33" i="19"/>
  <c r="K33" i="19" s="1"/>
  <c r="L33" i="19" s="1"/>
  <c r="H50" i="17"/>
  <c r="G50" i="17"/>
  <c r="G801" i="2" l="1"/>
  <c r="F50" i="17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F33" i="21"/>
  <c r="K33" i="21" s="1"/>
  <c r="L33" i="21" s="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B36" i="8"/>
  <c r="C34" i="8"/>
  <c r="E50" i="30" s="1"/>
  <c r="F50" i="30" s="1"/>
  <c r="G50" i="30" s="1"/>
  <c r="H50" i="30" s="1"/>
  <c r="B34" i="8"/>
  <c r="B28" i="8"/>
  <c r="B24" i="8"/>
  <c r="B22" i="8"/>
  <c r="B20" i="8"/>
  <c r="B18" i="8"/>
  <c r="B16" i="8"/>
  <c r="B14" i="8"/>
  <c r="B12" i="8"/>
  <c r="B10" i="8"/>
  <c r="C8" i="8" l="1"/>
  <c r="B8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77" i="2"/>
  <c r="J881" i="2" s="1"/>
  <c r="J876" i="2"/>
  <c r="J875" i="2"/>
  <c r="J874" i="2" s="1"/>
  <c r="J873" i="2"/>
  <c r="J844" i="2"/>
  <c r="J845" i="2" s="1"/>
  <c r="J878" i="2" s="1"/>
  <c r="J895" i="2" s="1"/>
  <c r="H877" i="2"/>
  <c r="H881" i="2" s="1"/>
  <c r="H876" i="2"/>
  <c r="H888" i="2" s="1"/>
  <c r="H875" i="2"/>
  <c r="H874" i="2" s="1"/>
  <c r="H873" i="2"/>
  <c r="H844" i="2"/>
  <c r="H845" i="2" s="1"/>
  <c r="H878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D10" i="6"/>
  <c r="E10" i="6" s="1"/>
  <c r="D12" i="6"/>
  <c r="E12" i="6" s="1"/>
  <c r="D16" i="6"/>
  <c r="D16" i="7" s="1"/>
  <c r="E16" i="7" s="1"/>
  <c r="L848" i="2"/>
  <c r="I50" i="17" s="1"/>
  <c r="J50" i="17" s="1"/>
  <c r="M848" i="2"/>
  <c r="I50" i="19" s="1"/>
  <c r="J50" i="19" s="1"/>
  <c r="D22" i="6"/>
  <c r="E22" i="6" s="1"/>
  <c r="D24" i="6"/>
  <c r="O848" i="2"/>
  <c r="I50" i="21" s="1"/>
  <c r="J50" i="21" s="1"/>
  <c r="D28" i="6"/>
  <c r="B30" i="8"/>
  <c r="D30" i="6" s="1"/>
  <c r="D32" i="6"/>
  <c r="F34" i="8"/>
  <c r="F38" i="8" s="1"/>
  <c r="E38" i="8"/>
  <c r="G38" i="8"/>
  <c r="H38" i="8"/>
  <c r="I38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U729" i="2"/>
  <c r="U800" i="2" s="1"/>
  <c r="U776" i="2"/>
  <c r="U823" i="2" s="1"/>
  <c r="V804" i="2"/>
  <c r="W804" i="2" s="1"/>
  <c r="U817" i="2"/>
  <c r="L843" i="2"/>
  <c r="Q843" i="2"/>
  <c r="R843" i="2"/>
  <c r="K845" i="2"/>
  <c r="K878" i="2" s="1"/>
  <c r="K895" i="2" s="1"/>
  <c r="L844" i="2"/>
  <c r="L845" i="2" s="1"/>
  <c r="L878" i="2" s="1"/>
  <c r="L895" i="2" s="1"/>
  <c r="M844" i="2"/>
  <c r="M845" i="2" s="1"/>
  <c r="M878" i="2" s="1"/>
  <c r="M895" i="2" s="1"/>
  <c r="N844" i="2"/>
  <c r="N845" i="2" s="1"/>
  <c r="N878" i="2" s="1"/>
  <c r="N895" i="2" s="1"/>
  <c r="O844" i="2"/>
  <c r="O845" i="2" s="1"/>
  <c r="O878" i="2" s="1"/>
  <c r="O895" i="2" s="1"/>
  <c r="P844" i="2"/>
  <c r="P845" i="2" s="1"/>
  <c r="P878" i="2" s="1"/>
  <c r="P895" i="2" s="1"/>
  <c r="Q844" i="2"/>
  <c r="Q845" i="2" s="1"/>
  <c r="Q878" i="2" s="1"/>
  <c r="Q895" i="2" s="1"/>
  <c r="R844" i="2"/>
  <c r="R845" i="2" s="1"/>
  <c r="R878" i="2" s="1"/>
  <c r="R895" i="2" s="1"/>
  <c r="T844" i="2"/>
  <c r="T845" i="2" s="1"/>
  <c r="T878" i="2" s="1"/>
  <c r="T895" i="2" s="1"/>
  <c r="I845" i="2"/>
  <c r="I878" i="2" s="1"/>
  <c r="I895" i="2" s="1"/>
  <c r="G848" i="2"/>
  <c r="I49" i="14" s="1"/>
  <c r="J49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76" i="2"/>
  <c r="G888" i="2" s="1"/>
  <c r="I888" i="2"/>
  <c r="K888" i="2"/>
  <c r="L876" i="2"/>
  <c r="L888" i="2" s="1"/>
  <c r="M876" i="2"/>
  <c r="M888" i="2" s="1"/>
  <c r="N876" i="2"/>
  <c r="N888" i="2" s="1"/>
  <c r="O876" i="2"/>
  <c r="O888" i="2" s="1"/>
  <c r="P876" i="2"/>
  <c r="P888" i="2" s="1"/>
  <c r="Q876" i="2"/>
  <c r="Q888" i="2" s="1"/>
  <c r="R876" i="2"/>
  <c r="R888" i="2" s="1"/>
  <c r="S876" i="2"/>
  <c r="S888" i="2" s="1"/>
  <c r="T876" i="2"/>
  <c r="T888" i="2" s="1"/>
  <c r="G877" i="2"/>
  <c r="I881" i="2"/>
  <c r="K881" i="2"/>
  <c r="L877" i="2"/>
  <c r="L881" i="2" s="1"/>
  <c r="M877" i="2"/>
  <c r="M881" i="2" s="1"/>
  <c r="N877" i="2"/>
  <c r="N881" i="2" s="1"/>
  <c r="O877" i="2"/>
  <c r="O881" i="2" s="1"/>
  <c r="P877" i="2"/>
  <c r="P881" i="2" s="1"/>
  <c r="Q877" i="2"/>
  <c r="Q881" i="2" s="1"/>
  <c r="R877" i="2"/>
  <c r="R881" i="2" s="1"/>
  <c r="S877" i="2"/>
  <c r="S881" i="2" s="1"/>
  <c r="T877" i="2"/>
  <c r="T881" i="2" s="1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49" i="14"/>
  <c r="F49" i="14"/>
  <c r="G49" i="14"/>
  <c r="G844" i="2"/>
  <c r="G845" i="2" s="1"/>
  <c r="H49" i="14"/>
  <c r="H423" i="1"/>
  <c r="J908" i="2"/>
  <c r="D34" i="6"/>
  <c r="D34" i="7" s="1"/>
  <c r="E34" i="7" s="1"/>
  <c r="S848" i="2"/>
  <c r="D20" i="6"/>
  <c r="E20" i="6" s="1"/>
  <c r="P908" i="2"/>
  <c r="P843" i="2"/>
  <c r="D26" i="6"/>
  <c r="D26" i="7" s="1"/>
  <c r="E26" i="7" s="1"/>
  <c r="H403" i="1"/>
  <c r="J177" i="1"/>
  <c r="S843" i="2"/>
  <c r="S908" i="2"/>
  <c r="S860" i="2" l="1"/>
  <c r="I50" i="30"/>
  <c r="J50" i="30" s="1"/>
  <c r="K65" i="7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78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H1" i="2"/>
  <c r="K856" i="2"/>
  <c r="K868" i="2" s="1"/>
  <c r="M741" i="2"/>
  <c r="P741" i="2"/>
  <c r="K851" i="2"/>
  <c r="K863" i="2" s="1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78" i="2"/>
  <c r="L849" i="2"/>
  <c r="G881" i="2"/>
  <c r="V881" i="2" s="1"/>
  <c r="W881" i="2" s="1"/>
  <c r="X881" i="2" s="1"/>
  <c r="V875" i="2"/>
  <c r="W875" i="2" s="1"/>
  <c r="X875" i="2" s="1"/>
  <c r="L860" i="2"/>
  <c r="E16" i="6"/>
  <c r="L288" i="1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O481" i="1" s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L481" i="1" s="1"/>
  <c r="Q474" i="1"/>
  <c r="K445" i="1"/>
  <c r="AJ266" i="1"/>
  <c r="S45" i="1"/>
  <c r="S481" i="1" s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P481" i="1" s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H481" i="1" s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I481" i="1" s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81" i="1" s="1"/>
  <c r="Q451" i="1"/>
  <c r="Q288" i="1"/>
  <c r="AK286" i="1"/>
  <c r="AL286" i="1" s="1"/>
  <c r="AK291" i="1"/>
  <c r="AL291" i="1" s="1"/>
  <c r="F549" i="2"/>
  <c r="P508" i="1"/>
  <c r="W494" i="1"/>
  <c r="AH494" i="1"/>
  <c r="M494" i="1"/>
  <c r="AK195" i="1"/>
  <c r="AL195" i="1" s="1"/>
  <c r="AF266" i="1"/>
  <c r="AF472" i="1"/>
  <c r="AF45" i="1"/>
  <c r="AF481" i="1" s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481" i="1" s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F593" i="1" s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18" i="6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AJ481" i="1" s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481" i="1" s="1"/>
  <c r="U251" i="1"/>
  <c r="U476" i="1"/>
  <c r="M45" i="1"/>
  <c r="M481" i="1" s="1"/>
  <c r="M474" i="1"/>
  <c r="AF446" i="1"/>
  <c r="AF635" i="1"/>
  <c r="AF142" i="1" s="1"/>
  <c r="AF248" i="1"/>
  <c r="D14" i="6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6" i="6"/>
  <c r="T848" i="2"/>
  <c r="I50" i="31" s="1"/>
  <c r="J50" i="31" s="1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AD481" i="1" l="1"/>
  <c r="J255" i="1"/>
  <c r="J481" i="1"/>
  <c r="AH570" i="1"/>
  <c r="AH481" i="1"/>
  <c r="N860" i="2"/>
  <c r="I50" i="20"/>
  <c r="J50" i="20" s="1"/>
  <c r="Q849" i="2"/>
  <c r="Q861" i="2" s="1"/>
  <c r="I50" i="26"/>
  <c r="J50" i="26" s="1"/>
  <c r="P860" i="2"/>
  <c r="P910" i="2" s="1"/>
  <c r="I50" i="25"/>
  <c r="J50" i="25" s="1"/>
  <c r="M910" i="2"/>
  <c r="L910" i="2"/>
  <c r="Q860" i="2"/>
  <c r="G861" i="2"/>
  <c r="V678" i="2"/>
  <c r="W678" i="2" s="1"/>
  <c r="X678" i="2" s="1"/>
  <c r="S861" i="2"/>
  <c r="S854" i="2"/>
  <c r="S866" i="2" s="1"/>
  <c r="S851" i="2"/>
  <c r="S863" i="2" s="1"/>
  <c r="S862" i="2"/>
  <c r="V741" i="2"/>
  <c r="W741" i="2" s="1"/>
  <c r="X741" i="2" s="1"/>
  <c r="R860" i="2"/>
  <c r="P849" i="2"/>
  <c r="R861" i="2"/>
  <c r="F908" i="2"/>
  <c r="V908" i="2"/>
  <c r="F651" i="2"/>
  <c r="V844" i="2"/>
  <c r="W844" i="2" s="1"/>
  <c r="X844" i="2" s="1"/>
  <c r="N849" i="2"/>
  <c r="N861" i="2" s="1"/>
  <c r="O850" i="2"/>
  <c r="O861" i="2"/>
  <c r="V845" i="2"/>
  <c r="W845" i="2" s="1"/>
  <c r="X845" i="2" s="1"/>
  <c r="K855" i="2"/>
  <c r="K866" i="2"/>
  <c r="I1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V878" i="2"/>
  <c r="X446" i="1"/>
  <c r="X266" i="1"/>
  <c r="X472" i="1"/>
  <c r="AK30" i="1"/>
  <c r="AL30" i="1" s="1"/>
  <c r="Q32" i="1"/>
  <c r="Q103" i="1" s="1"/>
  <c r="Z45" i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X481" i="1" s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AA481" i="1"/>
  <c r="AC481" i="1"/>
  <c r="T481" i="1"/>
  <c r="AB481" i="1"/>
  <c r="W136" i="1"/>
  <c r="W481" i="1"/>
  <c r="Z47" i="1"/>
  <c r="Z61" i="1" s="1"/>
  <c r="Z481" i="1"/>
  <c r="Y126" i="1"/>
  <c r="Y481" i="1"/>
  <c r="V47" i="1"/>
  <c r="V61" i="1" s="1"/>
  <c r="V481" i="1"/>
  <c r="Q850" i="2"/>
  <c r="Q854" i="2" s="1"/>
  <c r="Q866" i="2" s="1"/>
  <c r="V910" i="2"/>
  <c r="W910" i="2" s="1"/>
  <c r="X910" i="2" s="1"/>
  <c r="F668" i="2"/>
  <c r="F701" i="2" s="1"/>
  <c r="P850" i="2"/>
  <c r="P861" i="2"/>
  <c r="W908" i="2"/>
  <c r="X908" i="2" s="1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J1" i="2"/>
  <c r="K867" i="2"/>
  <c r="K857" i="2"/>
  <c r="K869" i="2" s="1"/>
  <c r="I866" i="2"/>
  <c r="I855" i="2"/>
  <c r="I863" i="2"/>
  <c r="I868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V419" i="1"/>
  <c r="AH631" i="1"/>
  <c r="AH443" i="1" s="1"/>
  <c r="AH455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J631" i="1"/>
  <c r="J443" i="1" s="1"/>
  <c r="J455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K581" i="1"/>
  <c r="F354" i="2" s="1"/>
  <c r="AK208" i="1"/>
  <c r="AL208" i="1" s="1"/>
  <c r="Y62" i="1"/>
  <c r="Y104" i="1"/>
  <c r="Y452" i="1"/>
  <c r="AB170" i="1"/>
  <c r="AB212" i="1" s="1"/>
  <c r="Y73" i="1"/>
  <c r="Y64" i="1"/>
  <c r="Y271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AA440" i="1"/>
  <c r="AA238" i="1" s="1"/>
  <c r="T9" i="1"/>
  <c r="Y256" i="1"/>
  <c r="Y136" i="1"/>
  <c r="AK626" i="1"/>
  <c r="AL626" i="1" s="1"/>
  <c r="AA581" i="1"/>
  <c r="F381" i="2" s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W579" i="1"/>
  <c r="W581" i="1" s="1"/>
  <c r="F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S137" i="1"/>
  <c r="S139" i="1" s="1"/>
  <c r="I359" i="1"/>
  <c r="H631" i="1"/>
  <c r="H443" i="1" s="1"/>
  <c r="S127" i="1"/>
  <c r="S129" i="1" s="1"/>
  <c r="S646" i="1"/>
  <c r="AA127" i="1"/>
  <c r="AA129" i="1" s="1"/>
  <c r="H57" i="1"/>
  <c r="H323" i="1" s="1"/>
  <c r="T59" i="1"/>
  <c r="H59" i="1"/>
  <c r="H137" i="1"/>
  <c r="H139" i="1" s="1"/>
  <c r="T74" i="1"/>
  <c r="T77" i="1" s="1"/>
  <c r="T94" i="1" s="1"/>
  <c r="T106" i="1"/>
  <c r="AC105" i="1"/>
  <c r="AD127" i="1"/>
  <c r="AD129" i="1" s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D74" i="1"/>
  <c r="AD77" i="1" s="1"/>
  <c r="AD94" i="1" s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AA10" i="1"/>
  <c r="AD8" i="1"/>
  <c r="AD137" i="1"/>
  <c r="AD139" i="1" s="1"/>
  <c r="S440" i="1"/>
  <c r="I440" i="1"/>
  <c r="I230" i="1" s="1"/>
  <c r="AB581" i="1"/>
  <c r="F385" i="2" s="1"/>
  <c r="J222" i="1"/>
  <c r="U631" i="1"/>
  <c r="U443" i="1" s="1"/>
  <c r="U455" i="1" s="1"/>
  <c r="M222" i="1"/>
  <c r="Q222" i="1"/>
  <c r="AJ631" i="1"/>
  <c r="AJ443" i="1" s="1"/>
  <c r="AJ455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AA631" i="1"/>
  <c r="AA443" i="1" s="1"/>
  <c r="AA455" i="1" s="1"/>
  <c r="T212" i="1"/>
  <c r="W212" i="1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O646" i="1"/>
  <c r="O106" i="1"/>
  <c r="O57" i="1"/>
  <c r="Z57" i="1"/>
  <c r="O8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V860" i="2"/>
  <c r="W860" i="2" s="1"/>
  <c r="X860" i="2" s="1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H469" i="1"/>
  <c r="AL125" i="1"/>
  <c r="Y387" i="1"/>
  <c r="AK380" i="1"/>
  <c r="AL380" i="1" s="1"/>
  <c r="F714" i="2" l="1"/>
  <c r="Q853" i="2"/>
  <c r="Q865" i="2" s="1"/>
  <c r="Z9" i="1"/>
  <c r="Z8" i="1"/>
  <c r="Z60" i="1"/>
  <c r="V60" i="1"/>
  <c r="Z59" i="1"/>
  <c r="AK481" i="1"/>
  <c r="AL481" i="1" s="1"/>
  <c r="V137" i="1"/>
  <c r="V10" i="1"/>
  <c r="V106" i="1"/>
  <c r="V108" i="1" s="1"/>
  <c r="Z137" i="1"/>
  <c r="Z139" i="1" s="1"/>
  <c r="V59" i="1"/>
  <c r="Z646" i="1"/>
  <c r="Z105" i="1"/>
  <c r="Z74" i="1"/>
  <c r="Z77" i="1" s="1"/>
  <c r="Z94" i="1" s="1"/>
  <c r="V8" i="1"/>
  <c r="Z10" i="1"/>
  <c r="V127" i="1"/>
  <c r="V129" i="1" s="1"/>
  <c r="Z106" i="1"/>
  <c r="U245" i="1"/>
  <c r="U258" i="1" s="1"/>
  <c r="K659" i="1"/>
  <c r="P245" i="1"/>
  <c r="P258" i="1" s="1"/>
  <c r="P275" i="1" s="1"/>
  <c r="O245" i="1"/>
  <c r="O258" i="1" s="1"/>
  <c r="O275" i="1" s="1"/>
  <c r="O483" i="1"/>
  <c r="O485" i="1" s="1"/>
  <c r="O510" i="1" s="1"/>
  <c r="M483" i="1"/>
  <c r="I659" i="1"/>
  <c r="AB659" i="1"/>
  <c r="S245" i="1"/>
  <c r="S258" i="1" s="1"/>
  <c r="S483" i="1"/>
  <c r="S485" i="1" s="1"/>
  <c r="S510" i="1" s="1"/>
  <c r="AF659" i="1"/>
  <c r="J245" i="1"/>
  <c r="J258" i="1" s="1"/>
  <c r="J275" i="1" s="1"/>
  <c r="AJ659" i="1"/>
  <c r="AJ483" i="1"/>
  <c r="AJ485" i="1" s="1"/>
  <c r="AJ510" i="1" s="1"/>
  <c r="AJ322" i="1" s="1"/>
  <c r="AC659" i="1"/>
  <c r="AC483" i="1"/>
  <c r="AC485" i="1" s="1"/>
  <c r="AC510" i="1" s="1"/>
  <c r="AD245" i="1"/>
  <c r="AD258" i="1" s="1"/>
  <c r="AD275" i="1" s="1"/>
  <c r="AH659" i="1"/>
  <c r="L245" i="1"/>
  <c r="L258" i="1" s="1"/>
  <c r="L275" i="1" s="1"/>
  <c r="T659" i="1"/>
  <c r="Q659" i="1"/>
  <c r="Q862" i="2"/>
  <c r="Q851" i="2"/>
  <c r="Q863" i="2" s="1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K1" i="2"/>
  <c r="I857" i="2"/>
  <c r="I867" i="2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273" i="1"/>
  <c r="AK434" i="1"/>
  <c r="AL434" i="1" s="1"/>
  <c r="AK232" i="1"/>
  <c r="AL232" i="1" s="1"/>
  <c r="Z660" i="1"/>
  <c r="Z631" i="1"/>
  <c r="Z443" i="1" s="1"/>
  <c r="Z455" i="1" s="1"/>
  <c r="J108" i="1"/>
  <c r="M108" i="1"/>
  <c r="V77" i="1"/>
  <c r="V94" i="1" s="1"/>
  <c r="Z237" i="1"/>
  <c r="Z228" i="1"/>
  <c r="Z229" i="1"/>
  <c r="V631" i="1"/>
  <c r="V443" i="1" s="1"/>
  <c r="V455" i="1" s="1"/>
  <c r="V139" i="1"/>
  <c r="V273" i="1"/>
  <c r="Z238" i="1"/>
  <c r="Z234" i="1"/>
  <c r="Z231" i="1"/>
  <c r="Z235" i="1"/>
  <c r="Z230" i="1"/>
  <c r="Z227" i="1"/>
  <c r="Z658" i="1"/>
  <c r="AJ658" i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F382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AF529" i="1"/>
  <c r="W127" i="1"/>
  <c r="W129" i="1" s="1"/>
  <c r="W137" i="1"/>
  <c r="W139" i="1" s="1"/>
  <c r="W74" i="1"/>
  <c r="W77" i="1" s="1"/>
  <c r="W94" i="1" s="1"/>
  <c r="AH571" i="1"/>
  <c r="AF324" i="1"/>
  <c r="K180" i="1"/>
  <c r="K191" i="1" s="1"/>
  <c r="AA228" i="1"/>
  <c r="W9" i="1"/>
  <c r="AA227" i="1"/>
  <c r="AF530" i="1"/>
  <c r="W646" i="1"/>
  <c r="S12" i="1"/>
  <c r="S66" i="1" s="1"/>
  <c r="S650" i="1" s="1"/>
  <c r="W631" i="1"/>
  <c r="W443" i="1" s="1"/>
  <c r="W455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S662" i="1"/>
  <c r="I59" i="1"/>
  <c r="V530" i="1"/>
  <c r="AH662" i="1"/>
  <c r="Y127" i="1"/>
  <c r="Y129" i="1" s="1"/>
  <c r="S530" i="1"/>
  <c r="AF12" i="1"/>
  <c r="AH324" i="1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H229" i="1"/>
  <c r="H236" i="1"/>
  <c r="AD659" i="1"/>
  <c r="H658" i="1"/>
  <c r="H227" i="1"/>
  <c r="H231" i="1"/>
  <c r="H238" i="1"/>
  <c r="V660" i="1"/>
  <c r="H235" i="1"/>
  <c r="H228" i="1"/>
  <c r="S324" i="1"/>
  <c r="Y631" i="1"/>
  <c r="Y443" i="1" s="1"/>
  <c r="Y455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W263" i="1"/>
  <c r="W273" i="1" s="1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AK135" i="1"/>
  <c r="AL135" i="1" s="1"/>
  <c r="V228" i="1"/>
  <c r="V323" i="1"/>
  <c r="AB245" i="1"/>
  <c r="AB258" i="1" s="1"/>
  <c r="AB275" i="1" s="1"/>
  <c r="V658" i="1"/>
  <c r="V230" i="1"/>
  <c r="AK256" i="1"/>
  <c r="AL256" i="1" s="1"/>
  <c r="AH108" i="1"/>
  <c r="V229" i="1"/>
  <c r="AK254" i="1"/>
  <c r="AL254" i="1" s="1"/>
  <c r="AK64" i="1"/>
  <c r="AL64" i="1" s="1"/>
  <c r="J231" i="1"/>
  <c r="J229" i="1"/>
  <c r="AD530" i="1"/>
  <c r="X8" i="1"/>
  <c r="X137" i="1"/>
  <c r="X139" i="1" s="1"/>
  <c r="AF236" i="1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O108" i="1"/>
  <c r="W224" i="1"/>
  <c r="AH12" i="1"/>
  <c r="AA230" i="1"/>
  <c r="J234" i="1"/>
  <c r="AD324" i="1"/>
  <c r="X74" i="1"/>
  <c r="X77" i="1" s="1"/>
  <c r="X94" i="1" s="1"/>
  <c r="AK477" i="1"/>
  <c r="AL477" i="1" s="1"/>
  <c r="AF235" i="1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T228" i="1"/>
  <c r="T658" i="1"/>
  <c r="H12" i="1"/>
  <c r="Y229" i="1"/>
  <c r="T231" i="1"/>
  <c r="AK657" i="1"/>
  <c r="AL657" i="1" s="1"/>
  <c r="T237" i="1"/>
  <c r="Y238" i="1"/>
  <c r="H108" i="1"/>
  <c r="M237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T224" i="1"/>
  <c r="I483" i="1"/>
  <c r="I236" i="1"/>
  <c r="S238" i="1"/>
  <c r="S234" i="1"/>
  <c r="S235" i="1"/>
  <c r="S230" i="1"/>
  <c r="S658" i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F36" i="6"/>
  <c r="T838" i="2" s="1"/>
  <c r="Y655" i="1"/>
  <c r="AK655" i="1" s="1"/>
  <c r="AL655" i="1" s="1"/>
  <c r="Y398" i="1"/>
  <c r="Y173" i="1"/>
  <c r="AK387" i="1"/>
  <c r="AL387" i="1" s="1"/>
  <c r="G869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H862" i="2"/>
  <c r="H854" i="2"/>
  <c r="H856" i="2"/>
  <c r="H853" i="2"/>
  <c r="H851" i="2"/>
  <c r="V850" i="2"/>
  <c r="W850" i="2" s="1"/>
  <c r="X850" i="2" s="1"/>
  <c r="E61" i="6"/>
  <c r="H455" i="1"/>
  <c r="H483" i="1" s="1"/>
  <c r="Z656" i="1"/>
  <c r="AK656" i="1" s="1"/>
  <c r="AL656" i="1" s="1"/>
  <c r="Z183" i="1"/>
  <c r="AK396" i="1"/>
  <c r="AL396" i="1" s="1"/>
  <c r="Z398" i="1"/>
  <c r="Z419" i="1" s="1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Z108" i="1" l="1"/>
  <c r="Z12" i="1"/>
  <c r="Z66" i="1" s="1"/>
  <c r="Z659" i="1"/>
  <c r="Z483" i="1"/>
  <c r="W245" i="1"/>
  <c r="W258" i="1" s="1"/>
  <c r="W483" i="1"/>
  <c r="W485" i="1" s="1"/>
  <c r="W510" i="1" s="1"/>
  <c r="W314" i="1" s="1"/>
  <c r="X245" i="1"/>
  <c r="X258" i="1" s="1"/>
  <c r="X275" i="1" s="1"/>
  <c r="X483" i="1"/>
  <c r="X485" i="1" s="1"/>
  <c r="X510" i="1" s="1"/>
  <c r="X315" i="1" s="1"/>
  <c r="V659" i="1"/>
  <c r="V483" i="1"/>
  <c r="V485" i="1" s="1"/>
  <c r="V510" i="1" s="1"/>
  <c r="V519" i="1" s="1"/>
  <c r="Y659" i="1"/>
  <c r="Y483" i="1"/>
  <c r="F330" i="1"/>
  <c r="F595" i="1"/>
  <c r="J838" i="2"/>
  <c r="L1" i="2"/>
  <c r="I869" i="2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V572" i="1"/>
  <c r="V574" i="1" s="1"/>
  <c r="F316" i="2" s="1"/>
  <c r="V66" i="1"/>
  <c r="V115" i="1" s="1"/>
  <c r="AH519" i="1"/>
  <c r="AH521" i="1"/>
  <c r="S572" i="1"/>
  <c r="S574" i="1" s="1"/>
  <c r="F309" i="2" s="1"/>
  <c r="AB572" i="1"/>
  <c r="AB574" i="1" s="1"/>
  <c r="F328" i="2" s="1"/>
  <c r="AB66" i="1"/>
  <c r="F42" i="2" s="1"/>
  <c r="AD572" i="1"/>
  <c r="AD574" i="1" s="1"/>
  <c r="F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AH524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O315" i="1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21" i="1"/>
  <c r="X314" i="1"/>
  <c r="X520" i="1"/>
  <c r="O314" i="1"/>
  <c r="I12" i="1"/>
  <c r="X313" i="1"/>
  <c r="X661" i="1"/>
  <c r="Y245" i="1"/>
  <c r="Y258" i="1" s="1"/>
  <c r="Y275" i="1" s="1"/>
  <c r="X324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572" i="1"/>
  <c r="J574" i="1" s="1"/>
  <c r="J664" i="1"/>
  <c r="H863" i="2"/>
  <c r="V851" i="2"/>
  <c r="W851" i="2" s="1"/>
  <c r="X851" i="2" s="1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838" i="2"/>
  <c r="F38" i="6"/>
  <c r="F61" i="6" s="1"/>
  <c r="H660" i="1"/>
  <c r="AK660" i="1" s="1"/>
  <c r="AL660" i="1" s="1"/>
  <c r="H263" i="1"/>
  <c r="AK479" i="1"/>
  <c r="AL479" i="1" s="1"/>
  <c r="J865" i="2"/>
  <c r="F783" i="2"/>
  <c r="F800" i="2"/>
  <c r="H868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M664" i="1"/>
  <c r="M572" i="1"/>
  <c r="M574" i="1" s="1"/>
  <c r="H866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AK105" i="1"/>
  <c r="AL105" i="1" s="1"/>
  <c r="H659" i="1"/>
  <c r="H245" i="1"/>
  <c r="AK455" i="1"/>
  <c r="AL455" i="1" s="1"/>
  <c r="W519" i="1"/>
  <c r="W318" i="1"/>
  <c r="W524" i="1"/>
  <c r="W313" i="1"/>
  <c r="W528" i="1"/>
  <c r="W322" i="1"/>
  <c r="W521" i="1"/>
  <c r="W319" i="1"/>
  <c r="W525" i="1"/>
  <c r="J863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Y180" i="1"/>
  <c r="AK173" i="1"/>
  <c r="AL173" i="1" s="1"/>
  <c r="W316" i="1" l="1"/>
  <c r="W321" i="1"/>
  <c r="W527" i="1"/>
  <c r="W661" i="1"/>
  <c r="W520" i="1"/>
  <c r="W522" i="1"/>
  <c r="W315" i="1"/>
  <c r="V313" i="1"/>
  <c r="V525" i="1"/>
  <c r="X528" i="1"/>
  <c r="X316" i="1"/>
  <c r="X519" i="1"/>
  <c r="V528" i="1"/>
  <c r="V319" i="1"/>
  <c r="X525" i="1"/>
  <c r="V520" i="1"/>
  <c r="V661" i="1"/>
  <c r="V521" i="1"/>
  <c r="V524" i="1"/>
  <c r="V318" i="1"/>
  <c r="X322" i="1"/>
  <c r="X321" i="1"/>
  <c r="V316" i="1"/>
  <c r="V315" i="1"/>
  <c r="V522" i="1"/>
  <c r="V322" i="1"/>
  <c r="X524" i="1"/>
  <c r="X319" i="1"/>
  <c r="X318" i="1"/>
  <c r="V527" i="1"/>
  <c r="V321" i="1"/>
  <c r="V314" i="1"/>
  <c r="M1" i="2"/>
  <c r="J837" i="2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W114" i="1"/>
  <c r="AF114" i="1"/>
  <c r="AA114" i="1"/>
  <c r="F38" i="2"/>
  <c r="X66" i="1"/>
  <c r="X79" i="1" s="1"/>
  <c r="Y664" i="1"/>
  <c r="Y66" i="1"/>
  <c r="Y114" i="1" s="1"/>
  <c r="H114" i="1"/>
  <c r="H93" i="1"/>
  <c r="H96" i="1" s="1"/>
  <c r="H79" i="1"/>
  <c r="U279" i="1"/>
  <c r="U304" i="1" s="1"/>
  <c r="U652" i="1" s="1"/>
  <c r="F51" i="2"/>
  <c r="AF93" i="1"/>
  <c r="AF96" i="1" s="1"/>
  <c r="AF585" i="1" s="1"/>
  <c r="F508" i="2" s="1"/>
  <c r="F31" i="2"/>
  <c r="W115" i="1"/>
  <c r="U650" i="1"/>
  <c r="W79" i="1"/>
  <c r="AF115" i="1"/>
  <c r="W650" i="1"/>
  <c r="I572" i="1"/>
  <c r="I574" i="1" s="1"/>
  <c r="F295" i="2" s="1"/>
  <c r="I66" i="1"/>
  <c r="I79" i="1" s="1"/>
  <c r="Y277" i="1"/>
  <c r="S585" i="1"/>
  <c r="F480" i="2" s="1"/>
  <c r="V79" i="1"/>
  <c r="AK108" i="1"/>
  <c r="AL108" i="1" s="1"/>
  <c r="X664" i="1"/>
  <c r="AK323" i="1"/>
  <c r="AL323" i="1" s="1"/>
  <c r="U115" i="1"/>
  <c r="U79" i="1"/>
  <c r="AK529" i="1"/>
  <c r="AL529" i="1" s="1"/>
  <c r="W591" i="1"/>
  <c r="W589" i="1"/>
  <c r="F608" i="2" s="1"/>
  <c r="W279" i="1"/>
  <c r="W304" i="1" s="1"/>
  <c r="W652" i="1" s="1"/>
  <c r="I664" i="1"/>
  <c r="W110" i="1"/>
  <c r="F89" i="2" s="1"/>
  <c r="J277" i="1"/>
  <c r="U114" i="1"/>
  <c r="T277" i="1"/>
  <c r="V279" i="1"/>
  <c r="V304" i="1" s="1"/>
  <c r="V652" i="1" s="1"/>
  <c r="Y572" i="1"/>
  <c r="Y574" i="1" s="1"/>
  <c r="F319" i="2" s="1"/>
  <c r="AA277" i="1"/>
  <c r="T115" i="1"/>
  <c r="F29" i="2"/>
  <c r="AK659" i="1"/>
  <c r="AL659" i="1" s="1"/>
  <c r="AK571" i="1"/>
  <c r="AL571" i="1" s="1"/>
  <c r="X279" i="1"/>
  <c r="X304" i="1" s="1"/>
  <c r="X652" i="1" s="1"/>
  <c r="T79" i="1"/>
  <c r="T93" i="1"/>
  <c r="T96" i="1" s="1"/>
  <c r="T110" i="1" s="1"/>
  <c r="F84" i="2" s="1"/>
  <c r="T114" i="1"/>
  <c r="T650" i="1"/>
  <c r="O79" i="1"/>
  <c r="O114" i="1"/>
  <c r="O650" i="1"/>
  <c r="S317" i="1"/>
  <c r="AB115" i="1"/>
  <c r="W585" i="1"/>
  <c r="F488" i="2" s="1"/>
  <c r="S583" i="1"/>
  <c r="F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S589" i="1"/>
  <c r="F600" i="2" s="1"/>
  <c r="AL137" i="1"/>
  <c r="AB93" i="1"/>
  <c r="AB96" i="1" s="1"/>
  <c r="AB110" i="1" s="1"/>
  <c r="F100" i="2" s="1"/>
  <c r="W317" i="1"/>
  <c r="AC277" i="1"/>
  <c r="AD79" i="1"/>
  <c r="AB114" i="1"/>
  <c r="W320" i="1"/>
  <c r="AK662" i="1"/>
  <c r="AL662" i="1" s="1"/>
  <c r="S591" i="1"/>
  <c r="F30" i="2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AD279" i="1"/>
  <c r="AD304" i="1" s="1"/>
  <c r="AD652" i="1" s="1"/>
  <c r="O115" i="1"/>
  <c r="O93" i="1"/>
  <c r="O96" i="1" s="1"/>
  <c r="I159" i="1"/>
  <c r="AK151" i="1"/>
  <c r="AC650" i="1"/>
  <c r="AC79" i="1"/>
  <c r="AC114" i="1"/>
  <c r="AC115" i="1"/>
  <c r="AC93" i="1"/>
  <c r="AC96" i="1" s="1"/>
  <c r="F45" i="2"/>
  <c r="F325" i="2"/>
  <c r="S277" i="1"/>
  <c r="O277" i="1"/>
  <c r="AB277" i="1"/>
  <c r="AB279" i="1"/>
  <c r="AB304" i="1" s="1"/>
  <c r="AB652" i="1" s="1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F431" i="2"/>
  <c r="F298" i="2"/>
  <c r="F343" i="2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Z191" i="1"/>
  <c r="Z212" i="1" s="1"/>
  <c r="Z224" i="1" s="1"/>
  <c r="Z279" i="1" s="1"/>
  <c r="AK189" i="1"/>
  <c r="AL189" i="1" s="1"/>
  <c r="F57" i="2"/>
  <c r="AJ79" i="1"/>
  <c r="AJ650" i="1"/>
  <c r="AJ93" i="1"/>
  <c r="AJ96" i="1" s="1"/>
  <c r="AJ114" i="1"/>
  <c r="AJ115" i="1"/>
  <c r="P485" i="1"/>
  <c r="AK483" i="1"/>
  <c r="AL483" i="1" s="1"/>
  <c r="F296" i="2"/>
  <c r="F38" i="7"/>
  <c r="G837" i="2"/>
  <c r="V863" i="2"/>
  <c r="W863" i="2" s="1"/>
  <c r="X863" i="2" s="1"/>
  <c r="J857" i="2"/>
  <c r="J867" i="2"/>
  <c r="H867" i="2"/>
  <c r="H857" i="2"/>
  <c r="V855" i="2"/>
  <c r="W855" i="2" s="1"/>
  <c r="X855" i="2" s="1"/>
  <c r="M79" i="1"/>
  <c r="M114" i="1"/>
  <c r="M115" i="1"/>
  <c r="F13" i="2"/>
  <c r="M93" i="1"/>
  <c r="M96" i="1" s="1"/>
  <c r="M650" i="1"/>
  <c r="V838" i="2"/>
  <c r="W838" i="2" s="1"/>
  <c r="X838" i="2" s="1"/>
  <c r="P664" i="1"/>
  <c r="P572" i="1"/>
  <c r="AK12" i="1"/>
  <c r="AK66" i="1" s="1"/>
  <c r="F402" i="2"/>
  <c r="N1" i="2" l="1"/>
  <c r="V867" i="2"/>
  <c r="W867" i="2" s="1"/>
  <c r="X867" i="2" s="1"/>
  <c r="Q277" i="1"/>
  <c r="AH585" i="1"/>
  <c r="F511" i="2" s="1"/>
  <c r="AA526" i="1"/>
  <c r="AF583" i="1"/>
  <c r="F451" i="2" s="1"/>
  <c r="AA320" i="1"/>
  <c r="AA523" i="1"/>
  <c r="AA589" i="1"/>
  <c r="F615" i="2" s="1"/>
  <c r="AA110" i="1"/>
  <c r="F96" i="2" s="1"/>
  <c r="AA317" i="1"/>
  <c r="AA583" i="1"/>
  <c r="F438" i="2" s="1"/>
  <c r="AA591" i="1"/>
  <c r="AH591" i="1"/>
  <c r="AH583" i="1"/>
  <c r="F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X115" i="1"/>
  <c r="AH110" i="1"/>
  <c r="F112" i="2" s="1"/>
  <c r="F32" i="2"/>
  <c r="AF523" i="1"/>
  <c r="F39" i="2"/>
  <c r="AF110" i="1"/>
  <c r="F109" i="2" s="1"/>
  <c r="AF591" i="1"/>
  <c r="AF317" i="1"/>
  <c r="AF526" i="1"/>
  <c r="AF320" i="1"/>
  <c r="AF589" i="1"/>
  <c r="F628" i="2" s="1"/>
  <c r="AB320" i="1"/>
  <c r="AK664" i="1"/>
  <c r="AL664" i="1" s="1"/>
  <c r="T591" i="1"/>
  <c r="T583" i="1"/>
  <c r="F426" i="2" s="1"/>
  <c r="T526" i="1"/>
  <c r="Y93" i="1"/>
  <c r="Y96" i="1" s="1"/>
  <c r="Y591" i="1" s="1"/>
  <c r="T585" i="1"/>
  <c r="F483" i="2" s="1"/>
  <c r="T589" i="1"/>
  <c r="F603" i="2" s="1"/>
  <c r="T317" i="1"/>
  <c r="AB585" i="1"/>
  <c r="F499" i="2" s="1"/>
  <c r="S326" i="1"/>
  <c r="S328" i="1" s="1"/>
  <c r="F195" i="2" s="1"/>
  <c r="AB526" i="1"/>
  <c r="I114" i="1"/>
  <c r="W532" i="1"/>
  <c r="W534" i="1" s="1"/>
  <c r="F260" i="2" s="1"/>
  <c r="I650" i="1"/>
  <c r="I93" i="1"/>
  <c r="I96" i="1" s="1"/>
  <c r="I115" i="1"/>
  <c r="F9" i="2"/>
  <c r="F14" i="2" s="1"/>
  <c r="W593" i="1"/>
  <c r="AK572" i="1"/>
  <c r="AL572" i="1" s="1"/>
  <c r="AB589" i="1"/>
  <c r="F619" i="2" s="1"/>
  <c r="Y650" i="1"/>
  <c r="AB583" i="1"/>
  <c r="F442" i="2" s="1"/>
  <c r="AB591" i="1"/>
  <c r="W326" i="1"/>
  <c r="W328" i="1" s="1"/>
  <c r="W330" i="1" s="1"/>
  <c r="AB317" i="1"/>
  <c r="Y79" i="1"/>
  <c r="Y115" i="1"/>
  <c r="AB523" i="1"/>
  <c r="F33" i="2"/>
  <c r="T320" i="1"/>
  <c r="T523" i="1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S593" i="1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F496" i="2"/>
  <c r="F437" i="2"/>
  <c r="Z593" i="1"/>
  <c r="U326" i="1"/>
  <c r="U328" i="1" s="1"/>
  <c r="F201" i="2" s="1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F411" i="2"/>
  <c r="K593" i="1"/>
  <c r="J869" i="2"/>
  <c r="P277" i="1"/>
  <c r="P279" i="1"/>
  <c r="AK242" i="1"/>
  <c r="AL242" i="1" s="1"/>
  <c r="AL12" i="1"/>
  <c r="AL66" i="1"/>
  <c r="Z304" i="1"/>
  <c r="Z652" i="1" s="1"/>
  <c r="Z532" i="1"/>
  <c r="Z534" i="1" s="1"/>
  <c r="V837" i="2"/>
  <c r="W837" i="2" s="1"/>
  <c r="X837" i="2" s="1"/>
  <c r="Z326" i="1"/>
  <c r="Z328" i="1" s="1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F736" i="2"/>
  <c r="F673" i="2"/>
  <c r="P114" i="1"/>
  <c r="F18" i="2"/>
  <c r="P115" i="1"/>
  <c r="P79" i="1"/>
  <c r="P650" i="1"/>
  <c r="P93" i="1"/>
  <c r="P96" i="1" s="1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Y212" i="1"/>
  <c r="AK191" i="1"/>
  <c r="AL191" i="1" s="1"/>
  <c r="AL129" i="1"/>
  <c r="AK141" i="1"/>
  <c r="AL141" i="1" s="1"/>
  <c r="F320" i="2"/>
  <c r="U532" i="1"/>
  <c r="U534" i="1" s="1"/>
  <c r="H869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O1" i="2" l="1"/>
  <c r="V869" i="2"/>
  <c r="W869" i="2" s="1"/>
  <c r="F740" i="2"/>
  <c r="AA532" i="1"/>
  <c r="AA534" i="1" s="1"/>
  <c r="AA122" i="1" s="1"/>
  <c r="AA326" i="1"/>
  <c r="AA328" i="1" s="1"/>
  <c r="AA330" i="1" s="1"/>
  <c r="AA649" i="1" s="1"/>
  <c r="AA593" i="1"/>
  <c r="AH649" i="1"/>
  <c r="F226" i="2"/>
  <c r="F97" i="2"/>
  <c r="F616" i="2"/>
  <c r="F34" i="2"/>
  <c r="X317" i="1"/>
  <c r="X591" i="1"/>
  <c r="X589" i="1"/>
  <c r="F609" i="2" s="1"/>
  <c r="X523" i="1"/>
  <c r="X585" i="1"/>
  <c r="F489" i="2" s="1"/>
  <c r="X526" i="1"/>
  <c r="X583" i="1"/>
  <c r="F432" i="2" s="1"/>
  <c r="X320" i="1"/>
  <c r="AH532" i="1"/>
  <c r="AH534" i="1" s="1"/>
  <c r="F283" i="2" s="1"/>
  <c r="AH593" i="1"/>
  <c r="AH595" i="1" s="1"/>
  <c r="AF532" i="1"/>
  <c r="AF534" i="1" s="1"/>
  <c r="AF122" i="1" s="1"/>
  <c r="AF593" i="1"/>
  <c r="AF326" i="1"/>
  <c r="AF328" i="1" s="1"/>
  <c r="AF330" i="1" s="1"/>
  <c r="W536" i="1"/>
  <c r="AB532" i="1"/>
  <c r="AB534" i="1" s="1"/>
  <c r="AB536" i="1" s="1"/>
  <c r="AK114" i="1"/>
  <c r="AL114" i="1" s="1"/>
  <c r="Y585" i="1"/>
  <c r="F490" i="2" s="1"/>
  <c r="F203" i="2"/>
  <c r="Y589" i="1"/>
  <c r="F610" i="2" s="1"/>
  <c r="AB326" i="1"/>
  <c r="AB328" i="1" s="1"/>
  <c r="F214" i="2" s="1"/>
  <c r="Y583" i="1"/>
  <c r="F433" i="2" s="1"/>
  <c r="S330" i="1"/>
  <c r="S649" i="1" s="1"/>
  <c r="T326" i="1"/>
  <c r="T328" i="1" s="1"/>
  <c r="T330" i="1" s="1"/>
  <c r="T649" i="1" s="1"/>
  <c r="S595" i="1"/>
  <c r="Y320" i="1"/>
  <c r="Y526" i="1"/>
  <c r="Y110" i="1"/>
  <c r="F91" i="2" s="1"/>
  <c r="Y523" i="1"/>
  <c r="Y317" i="1"/>
  <c r="AK115" i="1"/>
  <c r="AL115" i="1" s="1"/>
  <c r="AK96" i="1"/>
  <c r="AL96" i="1" s="1"/>
  <c r="T593" i="1"/>
  <c r="T532" i="1"/>
  <c r="T534" i="1" s="1"/>
  <c r="T122" i="1" s="1"/>
  <c r="F905" i="2"/>
  <c r="AB593" i="1"/>
  <c r="W595" i="1"/>
  <c r="W122" i="1"/>
  <c r="W651" i="1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AK650" i="1"/>
  <c r="AL650" i="1" s="1"/>
  <c r="AK79" i="1"/>
  <c r="AL79" i="1" s="1"/>
  <c r="V532" i="1"/>
  <c r="V534" i="1" s="1"/>
  <c r="V593" i="1"/>
  <c r="F430" i="2"/>
  <c r="V326" i="1"/>
  <c r="V328" i="1" s="1"/>
  <c r="AD326" i="1"/>
  <c r="AD328" i="1" s="1"/>
  <c r="F448" i="2"/>
  <c r="AD593" i="1"/>
  <c r="O326" i="1"/>
  <c r="O328" i="1" s="1"/>
  <c r="F189" i="2" s="1"/>
  <c r="O532" i="1"/>
  <c r="O534" i="1" s="1"/>
  <c r="O651" i="1" s="1"/>
  <c r="F417" i="2"/>
  <c r="O593" i="1"/>
  <c r="Q532" i="1"/>
  <c r="Q534" i="1" s="1"/>
  <c r="Q122" i="1" s="1"/>
  <c r="AC532" i="1"/>
  <c r="AC534" i="1" s="1"/>
  <c r="Q326" i="1"/>
  <c r="Q328" i="1" s="1"/>
  <c r="F191" i="2" s="1"/>
  <c r="AC326" i="1"/>
  <c r="AC328" i="1" s="1"/>
  <c r="AJ532" i="1"/>
  <c r="AJ534" i="1" s="1"/>
  <c r="F286" i="2" s="1"/>
  <c r="AC593" i="1"/>
  <c r="F445" i="2"/>
  <c r="AJ326" i="1"/>
  <c r="AJ328" i="1" s="1"/>
  <c r="AJ330" i="1" s="1"/>
  <c r="U595" i="1"/>
  <c r="AK93" i="1"/>
  <c r="AL93" i="1" s="1"/>
  <c r="U330" i="1"/>
  <c r="U649" i="1" s="1"/>
  <c r="F439" i="2"/>
  <c r="F419" i="2"/>
  <c r="Q593" i="1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Z536" i="1"/>
  <c r="Z122" i="1"/>
  <c r="Z651" i="1"/>
  <c r="F266" i="2"/>
  <c r="F457" i="2"/>
  <c r="AJ593" i="1"/>
  <c r="F585" i="2"/>
  <c r="F413" i="2"/>
  <c r="M593" i="1"/>
  <c r="H277" i="1"/>
  <c r="AK277" i="1" s="1"/>
  <c r="AL277" i="1" s="1"/>
  <c r="AK275" i="1"/>
  <c r="AL275" i="1" s="1"/>
  <c r="F20" i="2"/>
  <c r="F412" i="2"/>
  <c r="L593" i="1"/>
  <c r="F465" i="2"/>
  <c r="F410" i="2"/>
  <c r="J593" i="1"/>
  <c r="P304" i="1"/>
  <c r="P652" i="1" s="1"/>
  <c r="Y224" i="1"/>
  <c r="F408" i="2"/>
  <c r="H593" i="1"/>
  <c r="F304" i="2"/>
  <c r="AK574" i="1"/>
  <c r="AL574" i="1" s="1"/>
  <c r="W649" i="1"/>
  <c r="W113" i="1"/>
  <c r="W117" i="1" s="1"/>
  <c r="W145" i="1" s="1"/>
  <c r="F146" i="2" s="1"/>
  <c r="F258" i="2"/>
  <c r="U536" i="1"/>
  <c r="U651" i="1"/>
  <c r="U122" i="1"/>
  <c r="F66" i="2"/>
  <c r="F210" i="2" l="1"/>
  <c r="P1" i="2"/>
  <c r="AA651" i="1"/>
  <c r="AA113" i="1"/>
  <c r="AA117" i="1" s="1"/>
  <c r="AA145" i="1" s="1"/>
  <c r="F153" i="2" s="1"/>
  <c r="AA595" i="1"/>
  <c r="AA536" i="1"/>
  <c r="F267" i="2"/>
  <c r="AB330" i="1"/>
  <c r="AB649" i="1" s="1"/>
  <c r="X532" i="1"/>
  <c r="X534" i="1" s="1"/>
  <c r="X122" i="1" s="1"/>
  <c r="X593" i="1"/>
  <c r="AF536" i="1"/>
  <c r="AH536" i="1"/>
  <c r="AH651" i="1"/>
  <c r="AH122" i="1"/>
  <c r="X326" i="1"/>
  <c r="X328" i="1" s="1"/>
  <c r="F204" i="2" s="1"/>
  <c r="AF651" i="1"/>
  <c r="F280" i="2"/>
  <c r="AF595" i="1"/>
  <c r="F223" i="2"/>
  <c r="F198" i="2"/>
  <c r="AB651" i="1"/>
  <c r="Y326" i="1"/>
  <c r="F271" i="2"/>
  <c r="AB122" i="1"/>
  <c r="AB595" i="1"/>
  <c r="F491" i="2"/>
  <c r="T536" i="1"/>
  <c r="Y532" i="1"/>
  <c r="Y534" i="1" s="1"/>
  <c r="Y536" i="1" s="1"/>
  <c r="T595" i="1"/>
  <c r="F92" i="2"/>
  <c r="Y593" i="1"/>
  <c r="T113" i="1"/>
  <c r="T117" i="1" s="1"/>
  <c r="T145" i="1" s="1"/>
  <c r="F141" i="2" s="1"/>
  <c r="S113" i="1"/>
  <c r="S117" i="1" s="1"/>
  <c r="S145" i="1" s="1"/>
  <c r="F138" i="2" s="1"/>
  <c r="F611" i="2"/>
  <c r="AK591" i="1"/>
  <c r="AL591" i="1" s="1"/>
  <c r="AD536" i="1"/>
  <c r="AK320" i="1"/>
  <c r="AL320" i="1" s="1"/>
  <c r="F255" i="2"/>
  <c r="AD651" i="1"/>
  <c r="T651" i="1"/>
  <c r="F277" i="2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AJ595" i="1"/>
  <c r="AK583" i="1"/>
  <c r="AL583" i="1" s="1"/>
  <c r="AJ651" i="1"/>
  <c r="AC122" i="1"/>
  <c r="F274" i="2"/>
  <c r="AC651" i="1"/>
  <c r="AC536" i="1"/>
  <c r="AC330" i="1"/>
  <c r="F217" i="2"/>
  <c r="AK585" i="1"/>
  <c r="AL585" i="1" s="1"/>
  <c r="U113" i="1"/>
  <c r="U117" i="1" s="1"/>
  <c r="U145" i="1" s="1"/>
  <c r="F144" i="2" s="1"/>
  <c r="AF649" i="1"/>
  <c r="AF113" i="1"/>
  <c r="AF117" i="1" s="1"/>
  <c r="AF145" i="1" s="1"/>
  <c r="F166" i="2" s="1"/>
  <c r="P593" i="1"/>
  <c r="F591" i="2"/>
  <c r="F477" i="2"/>
  <c r="F306" i="2"/>
  <c r="F420" i="2"/>
  <c r="F72" i="2"/>
  <c r="F471" i="2"/>
  <c r="F59" i="2"/>
  <c r="F597" i="2"/>
  <c r="Y279" i="1"/>
  <c r="F78" i="2"/>
  <c r="AJ649" i="1"/>
  <c r="AJ113" i="1"/>
  <c r="AJ117" i="1" s="1"/>
  <c r="AJ145" i="1" s="1"/>
  <c r="F172" i="2" s="1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F211" i="2" l="1"/>
  <c r="Q1" i="2"/>
  <c r="F268" i="2"/>
  <c r="AB113" i="1"/>
  <c r="AB117" i="1" s="1"/>
  <c r="AB145" i="1" s="1"/>
  <c r="F157" i="2" s="1"/>
  <c r="X536" i="1"/>
  <c r="X651" i="1"/>
  <c r="F261" i="2"/>
  <c r="Y651" i="1"/>
  <c r="X595" i="1"/>
  <c r="Y122" i="1"/>
  <c r="X330" i="1"/>
  <c r="X649" i="1" s="1"/>
  <c r="F262" i="2"/>
  <c r="AK593" i="1"/>
  <c r="AL593" i="1" s="1"/>
  <c r="AD649" i="1"/>
  <c r="AD113" i="1"/>
  <c r="AD117" i="1" s="1"/>
  <c r="AD145" i="1" s="1"/>
  <c r="F163" i="2" s="1"/>
  <c r="V649" i="1"/>
  <c r="V113" i="1"/>
  <c r="V117" i="1" s="1"/>
  <c r="V145" i="1" s="1"/>
  <c r="F145" i="2" s="1"/>
  <c r="O113" i="1"/>
  <c r="O117" i="1" s="1"/>
  <c r="O145" i="1" s="1"/>
  <c r="F132" i="2" s="1"/>
  <c r="Q113" i="1"/>
  <c r="Q117" i="1" s="1"/>
  <c r="Q145" i="1" s="1"/>
  <c r="F134" i="2" s="1"/>
  <c r="AC649" i="1"/>
  <c r="AC113" i="1"/>
  <c r="AC117" i="1" s="1"/>
  <c r="AC145" i="1" s="1"/>
  <c r="F160" i="2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F154" i="2"/>
  <c r="Y304" i="1"/>
  <c r="Y652" i="1" s="1"/>
  <c r="Y328" i="1"/>
  <c r="R1" i="2" l="1"/>
  <c r="F263" i="2"/>
  <c r="X113" i="1"/>
  <c r="X117" i="1" s="1"/>
  <c r="X145" i="1" s="1"/>
  <c r="F147" i="2" s="1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F675" i="2"/>
  <c r="F738" i="2"/>
  <c r="F674" i="2"/>
  <c r="S1" i="2" l="1"/>
  <c r="F135" i="2"/>
  <c r="Y113" i="1"/>
  <c r="Y117" i="1" s="1"/>
  <c r="Y145" i="1" s="1"/>
  <c r="F148" i="2" s="1"/>
  <c r="Y649" i="1"/>
  <c r="F206" i="2"/>
  <c r="F737" i="2"/>
  <c r="T1" i="2" l="1"/>
  <c r="F149" i="2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V889" i="2" l="1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F885" i="2"/>
  <c r="H532" i="1"/>
  <c r="AK519" i="1"/>
  <c r="AL519" i="1" s="1"/>
  <c r="AL279" i="1" l="1"/>
  <c r="AK304" i="1"/>
  <c r="AL304" i="1" s="1"/>
  <c r="F892" i="2"/>
  <c r="H328" i="1"/>
  <c r="AK532" i="1"/>
  <c r="AL532" i="1" s="1"/>
  <c r="H534" i="1"/>
  <c r="H595" i="1" l="1"/>
  <c r="AK595" i="1" s="1"/>
  <c r="AL595" i="1" s="1"/>
  <c r="AK328" i="1"/>
  <c r="AL328" i="1" s="1"/>
  <c r="H330" i="1"/>
  <c r="F180" i="2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F243" i="2" l="1"/>
  <c r="H649" i="1"/>
  <c r="AK649" i="1" s="1"/>
  <c r="AL649" i="1" s="1"/>
  <c r="AK330" i="1"/>
  <c r="AL330" i="1" s="1"/>
  <c r="H113" i="1"/>
  <c r="F896" i="2"/>
  <c r="F186" i="2"/>
  <c r="F231" i="2" l="1"/>
  <c r="AK113" i="1"/>
  <c r="H117" i="1"/>
  <c r="F898" i="2"/>
  <c r="V896" i="2"/>
  <c r="W896" i="2" s="1"/>
  <c r="F288" i="2"/>
  <c r="F671" i="2" l="1"/>
  <c r="F914" i="2"/>
  <c r="F734" i="2"/>
  <c r="AK117" i="1"/>
  <c r="H145" i="1"/>
  <c r="F899" i="2"/>
  <c r="AL113" i="1"/>
  <c r="AM113" i="1"/>
  <c r="F785" i="2" l="1"/>
  <c r="F768" i="2"/>
  <c r="AK145" i="1"/>
  <c r="F123" i="2"/>
  <c r="F681" i="2"/>
  <c r="F703" i="2"/>
  <c r="AM117" i="1"/>
  <c r="AL117" i="1"/>
  <c r="F791" i="2" l="1"/>
  <c r="F811" i="2"/>
  <c r="F683" i="2"/>
  <c r="F707" i="2"/>
  <c r="AM145" i="1"/>
  <c r="AL145" i="1"/>
  <c r="F129" i="2"/>
  <c r="F770" i="2"/>
  <c r="F174" i="2" l="1"/>
  <c r="F819" i="2"/>
  <c r="F821" i="2" l="1"/>
  <c r="F685" i="2"/>
  <c r="F772" i="2" l="1"/>
  <c r="F776" i="2" l="1"/>
  <c r="F823" i="2" l="1"/>
  <c r="F778" i="2"/>
  <c r="F825" i="2" l="1"/>
  <c r="K312" i="2"/>
  <c r="J373" i="2"/>
  <c r="L81" i="2"/>
  <c r="L33" i="2"/>
  <c r="N488" i="2"/>
  <c r="H657" i="2"/>
  <c r="H480" i="2"/>
  <c r="N545" i="2"/>
  <c r="H603" i="2"/>
  <c r="K374" i="2"/>
  <c r="N725" i="2"/>
  <c r="M89" i="2"/>
  <c r="N89" i="2"/>
  <c r="H318" i="2"/>
  <c r="H661" i="2"/>
  <c r="L324" i="2"/>
  <c r="K89" i="2"/>
  <c r="O610" i="2"/>
  <c r="K655" i="2"/>
  <c r="M487" i="2"/>
  <c r="I664" i="2"/>
  <c r="J38" i="2"/>
  <c r="I324" i="2"/>
  <c r="M664" i="2"/>
  <c r="I32" i="2"/>
  <c r="K548" i="2"/>
  <c r="K388" i="2"/>
  <c r="I538" i="2"/>
  <c r="M331" i="2"/>
  <c r="I88" i="2"/>
  <c r="O38" i="2"/>
  <c r="J153" i="2"/>
  <c r="O328" i="2"/>
  <c r="O656" i="2"/>
  <c r="M560" i="2"/>
  <c r="L89" i="2"/>
  <c r="J833" i="2"/>
  <c r="H30" i="2"/>
  <c r="M661" i="2"/>
  <c r="K814" i="2"/>
  <c r="S749" i="2"/>
  <c r="J656" i="2"/>
  <c r="O84" i="2"/>
  <c r="N331" i="2"/>
  <c r="J607" i="2"/>
  <c r="J33" i="2"/>
  <c r="H210" i="2"/>
  <c r="M271" i="2"/>
  <c r="M202" i="2"/>
  <c r="I369" i="2"/>
  <c r="N749" i="2"/>
  <c r="J324" i="2"/>
  <c r="L664" i="2"/>
  <c r="P725" i="2"/>
  <c r="H23" i="2"/>
  <c r="M388" i="2"/>
  <c r="L489" i="2"/>
  <c r="J610" i="2"/>
  <c r="L661" i="2"/>
  <c r="H546" i="2"/>
  <c r="M32" i="2"/>
  <c r="K84" i="2"/>
  <c r="L608" i="2"/>
  <c r="I603" i="2"/>
  <c r="I657" i="2"/>
  <c r="H545" i="2"/>
  <c r="I388" i="2"/>
  <c r="H833" i="2"/>
  <c r="L548" i="2"/>
  <c r="K88" i="2"/>
  <c r="H423" i="2"/>
  <c r="N81" i="2"/>
  <c r="I490" i="2"/>
  <c r="K483" i="2"/>
  <c r="H373" i="2"/>
  <c r="I480" i="2"/>
  <c r="N548" i="2"/>
  <c r="K30" i="2"/>
  <c r="J600" i="2"/>
  <c r="H328" i="2"/>
  <c r="Q262" i="2"/>
  <c r="M259" i="2"/>
  <c r="H432" i="2"/>
  <c r="I600" i="2"/>
  <c r="L662" i="2"/>
  <c r="M657" i="2"/>
  <c r="J90" i="2"/>
  <c r="O30" i="2"/>
  <c r="O259" i="2"/>
  <c r="K495" i="2"/>
  <c r="M553" i="2"/>
  <c r="L663" i="2"/>
  <c r="M622" i="2"/>
  <c r="K490" i="2"/>
  <c r="I81" i="2"/>
  <c r="M665" i="2"/>
  <c r="I560" i="2"/>
  <c r="J502" i="2"/>
  <c r="N607" i="2"/>
  <c r="O547" i="2"/>
  <c r="L157" i="2"/>
  <c r="M373" i="2"/>
  <c r="R431" i="2"/>
  <c r="J839" i="2"/>
  <c r="N814" i="2"/>
  <c r="L318" i="2"/>
  <c r="M261" i="2"/>
  <c r="N666" i="2"/>
  <c r="O814" i="2"/>
  <c r="Q153" i="2"/>
  <c r="L490" i="2"/>
  <c r="H316" i="2"/>
  <c r="I749" i="2"/>
  <c r="L545" i="2"/>
  <c r="K725" i="2"/>
  <c r="L195" i="2"/>
  <c r="L45" i="2"/>
  <c r="L483" i="2"/>
  <c r="O545" i="2"/>
  <c r="M324" i="2"/>
  <c r="P45" i="2"/>
  <c r="K663" i="2"/>
  <c r="H656" i="2"/>
  <c r="H557" i="2"/>
  <c r="I442" i="2"/>
  <c r="N840" i="2"/>
  <c r="N566" i="2" s="1"/>
  <c r="L833" i="2"/>
  <c r="L240" i="2" s="1"/>
  <c r="I833" i="2"/>
  <c r="I528" i="2" s="1"/>
  <c r="K317" i="2"/>
  <c r="K316" i="2"/>
  <c r="M81" i="2"/>
  <c r="O489" i="2"/>
  <c r="K553" i="2"/>
  <c r="K31" i="2"/>
  <c r="N489" i="2"/>
  <c r="O836" i="2"/>
  <c r="K376" i="2"/>
  <c r="J31" i="2"/>
  <c r="K45" i="2"/>
  <c r="K331" i="2"/>
  <c r="L725" i="2"/>
  <c r="L84" i="2"/>
  <c r="M430" i="2"/>
  <c r="M607" i="2"/>
  <c r="J657" i="2"/>
  <c r="L319" i="2"/>
  <c r="I545" i="2"/>
  <c r="O663" i="2"/>
  <c r="M833" i="2"/>
  <c r="M354" i="2" s="1"/>
  <c r="H608" i="2"/>
  <c r="Q499" i="2"/>
  <c r="P545" i="2"/>
  <c r="M490" i="2"/>
  <c r="O725" i="2"/>
  <c r="M656" i="2"/>
  <c r="N724" i="2"/>
  <c r="I214" i="2"/>
  <c r="P88" i="2"/>
  <c r="M489" i="2"/>
  <c r="O331" i="2"/>
  <c r="H610" i="2"/>
  <c r="K665" i="2"/>
  <c r="H548" i="2"/>
  <c r="O546" i="2"/>
  <c r="N553" i="2"/>
  <c r="K91" i="2"/>
  <c r="I376" i="2"/>
  <c r="R374" i="2"/>
  <c r="P90" i="2"/>
  <c r="J557" i="2"/>
  <c r="I89" i="2"/>
  <c r="P607" i="2"/>
  <c r="I262" i="2"/>
  <c r="P91" i="2"/>
  <c r="O147" i="2"/>
  <c r="I546" i="2"/>
  <c r="J724" i="2"/>
  <c r="I619" i="2"/>
  <c r="I815" i="2"/>
  <c r="M546" i="2"/>
  <c r="Q749" i="2"/>
  <c r="H38" i="2"/>
  <c r="L546" i="2"/>
  <c r="J749" i="2"/>
  <c r="L557" i="2"/>
  <c r="K538" i="2"/>
  <c r="L487" i="2"/>
  <c r="L103" i="2"/>
  <c r="L374" i="2"/>
  <c r="N316" i="2"/>
  <c r="K103" i="2"/>
  <c r="P23" i="2"/>
  <c r="J487" i="2"/>
  <c r="M103" i="2"/>
  <c r="I438" i="2"/>
  <c r="I274" i="2"/>
  <c r="J319" i="2"/>
  <c r="M725" i="2"/>
  <c r="P31" i="2"/>
  <c r="N255" i="2"/>
  <c r="K545" i="2"/>
  <c r="N328" i="2"/>
  <c r="K195" i="2"/>
  <c r="I318" i="2"/>
  <c r="Q324" i="2"/>
  <c r="N538" i="2"/>
  <c r="O538" i="2"/>
  <c r="M548" i="2"/>
  <c r="L665" i="2"/>
  <c r="N442" i="2"/>
  <c r="M38" i="2"/>
  <c r="N138" i="2"/>
  <c r="L90" i="2"/>
  <c r="I656" i="2"/>
  <c r="L423" i="2"/>
  <c r="N603" i="2"/>
  <c r="L271" i="2"/>
  <c r="J433" i="2"/>
  <c r="R103" i="2"/>
  <c r="N204" i="2"/>
  <c r="J89" i="2"/>
  <c r="N480" i="2"/>
  <c r="L32" i="2"/>
  <c r="M252" i="2"/>
  <c r="I205" i="2"/>
  <c r="P217" i="2"/>
  <c r="S23" i="2"/>
  <c r="K656" i="2"/>
  <c r="N502" i="2"/>
  <c r="I146" i="2"/>
  <c r="T210" i="2"/>
  <c r="S262" i="2"/>
  <c r="Q657" i="2"/>
  <c r="N259" i="2"/>
  <c r="R145" i="2"/>
  <c r="Q260" i="2"/>
  <c r="J309" i="2"/>
  <c r="K319" i="2"/>
  <c r="N433" i="2"/>
  <c r="O23" i="2"/>
  <c r="I615" i="2"/>
  <c r="M545" i="2"/>
  <c r="R426" i="2"/>
  <c r="Q548" i="2"/>
  <c r="K833" i="2"/>
  <c r="K185" i="2" s="1"/>
  <c r="T749" i="2"/>
  <c r="J374" i="2"/>
  <c r="O385" i="2"/>
  <c r="N619" i="2"/>
  <c r="H662" i="2"/>
  <c r="M603" i="2"/>
  <c r="H369" i="2"/>
  <c r="L488" i="2"/>
  <c r="H45" i="2"/>
  <c r="L100" i="2"/>
  <c r="I541" i="2"/>
  <c r="K96" i="2"/>
  <c r="O657" i="2"/>
  <c r="K749" i="2"/>
  <c r="K836" i="2"/>
  <c r="J376" i="2"/>
  <c r="O252" i="2"/>
  <c r="K328" i="2"/>
  <c r="L815" i="2"/>
  <c r="N610" i="2"/>
  <c r="O374" i="2"/>
  <c r="N210" i="2"/>
  <c r="P814" i="2"/>
  <c r="O749" i="2"/>
  <c r="I84" i="2"/>
  <c r="N662" i="2"/>
  <c r="N366" i="2"/>
  <c r="N271" i="2"/>
  <c r="M255" i="2"/>
  <c r="J385" i="2"/>
  <c r="I26" i="2"/>
  <c r="L42" i="2"/>
  <c r="O600" i="2"/>
  <c r="P373" i="2"/>
  <c r="L442" i="2"/>
  <c r="N547" i="2"/>
  <c r="N318" i="2"/>
  <c r="O438" i="2"/>
  <c r="N324" i="2"/>
  <c r="H26" i="2"/>
  <c r="H309" i="2"/>
  <c r="H553" i="2"/>
  <c r="H374" i="2"/>
  <c r="I23" i="2"/>
  <c r="O541" i="2"/>
  <c r="J23" i="2"/>
  <c r="I726" i="2"/>
  <c r="I803" i="2"/>
  <c r="N84" i="2"/>
  <c r="N557" i="2"/>
  <c r="P662" i="2"/>
  <c r="L375" i="2"/>
  <c r="M90" i="2"/>
  <c r="I366" i="2"/>
  <c r="L726" i="2"/>
  <c r="M381" i="2"/>
  <c r="I204" i="2"/>
  <c r="P661" i="2"/>
  <c r="L553" i="2"/>
  <c r="L840" i="2"/>
  <c r="I331" i="2"/>
  <c r="K547" i="2"/>
  <c r="Q202" i="2"/>
  <c r="L499" i="2"/>
  <c r="M538" i="2"/>
  <c r="M841" i="2"/>
  <c r="M57" i="2" s="1"/>
  <c r="M445" i="2"/>
  <c r="K214" i="2"/>
  <c r="K840" i="2"/>
  <c r="K451" i="2" s="1"/>
  <c r="J725" i="2"/>
  <c r="O88" i="2"/>
  <c r="P96" i="2"/>
  <c r="Q48" i="2"/>
  <c r="P141" i="2"/>
  <c r="H815" i="2"/>
  <c r="M442" i="2"/>
  <c r="P840" i="2"/>
  <c r="P280" i="2" s="1"/>
  <c r="O502" i="2"/>
  <c r="H331" i="2"/>
  <c r="M195" i="2"/>
  <c r="J663" i="2"/>
  <c r="R725" i="2"/>
  <c r="H366" i="2"/>
  <c r="J432" i="2"/>
  <c r="H483" i="2"/>
  <c r="H814" i="2"/>
  <c r="L607" i="2"/>
  <c r="M42" i="2"/>
  <c r="O255" i="2"/>
  <c r="K546" i="2"/>
  <c r="I433" i="2"/>
  <c r="L376" i="2"/>
  <c r="I724" i="2"/>
  <c r="N374" i="2"/>
  <c r="T726" i="2"/>
  <c r="L666" i="2"/>
  <c r="M23" i="2"/>
  <c r="J277" i="2"/>
  <c r="L274" i="2"/>
  <c r="T663" i="2"/>
  <c r="O217" i="2"/>
  <c r="N376" i="2"/>
  <c r="Q316" i="2"/>
  <c r="P84" i="2"/>
  <c r="J259" i="2"/>
  <c r="N388" i="2"/>
  <c r="J499" i="2"/>
  <c r="L217" i="2"/>
  <c r="S148" i="2"/>
  <c r="Q106" i="2"/>
  <c r="O195" i="2"/>
  <c r="J26" i="2"/>
  <c r="L622" i="2"/>
  <c r="I487" i="2"/>
  <c r="O91" i="2"/>
  <c r="M839" i="2"/>
  <c r="M48" i="2" s="1"/>
  <c r="O609" i="2"/>
  <c r="P603" i="2"/>
  <c r="Q442" i="2"/>
  <c r="Q840" i="2"/>
  <c r="P42" i="2"/>
  <c r="R202" i="2"/>
  <c r="Q545" i="2"/>
  <c r="K26" i="2"/>
  <c r="K438" i="2"/>
  <c r="O316" i="2"/>
  <c r="N600" i="2"/>
  <c r="T803" i="2"/>
  <c r="S615" i="2"/>
  <c r="R505" i="2"/>
  <c r="R619" i="2"/>
  <c r="Q814" i="2"/>
  <c r="H202" i="2"/>
  <c r="R89" i="2"/>
  <c r="O388" i="2"/>
  <c r="M666" i="2"/>
  <c r="K100" i="2"/>
  <c r="H663" i="2"/>
  <c r="J841" i="2"/>
  <c r="H260" i="2"/>
  <c r="J836" i="2"/>
  <c r="M31" i="2"/>
  <c r="O324" i="2"/>
  <c r="L541" i="2"/>
  <c r="J84" i="2"/>
  <c r="I260" i="2"/>
  <c r="N309" i="2"/>
  <c r="O210" i="2"/>
  <c r="I30" i="2"/>
  <c r="H487" i="2"/>
  <c r="M217" i="2"/>
  <c r="N202" i="2"/>
  <c r="H836" i="2"/>
  <c r="H840" i="2"/>
  <c r="H631" i="2" s="1"/>
  <c r="L153" i="2"/>
  <c r="O89" i="2"/>
  <c r="K724" i="2"/>
  <c r="M572" i="2"/>
  <c r="O442" i="2"/>
  <c r="R748" i="2"/>
  <c r="R546" i="2"/>
  <c r="J664" i="2"/>
  <c r="H385" i="2"/>
  <c r="L480" i="2"/>
  <c r="I609" i="2"/>
  <c r="H96" i="2"/>
  <c r="P442" i="2"/>
  <c r="T815" i="2"/>
  <c r="M153" i="2"/>
  <c r="N42" i="2"/>
  <c r="H91" i="2"/>
  <c r="O548" i="2"/>
  <c r="P369" i="2"/>
  <c r="O100" i="2"/>
  <c r="O160" i="2"/>
  <c r="I217" i="2"/>
  <c r="P749" i="2"/>
  <c r="K90" i="2"/>
  <c r="H388" i="2"/>
  <c r="R490" i="2"/>
  <c r="R366" i="2"/>
  <c r="Q438" i="2"/>
  <c r="K160" i="2"/>
  <c r="R324" i="2"/>
  <c r="J661" i="2"/>
  <c r="L502" i="2"/>
  <c r="H259" i="2"/>
  <c r="R749" i="2"/>
  <c r="M210" i="2"/>
  <c r="I153" i="2"/>
  <c r="Q557" i="2"/>
  <c r="S483" i="2"/>
  <c r="R833" i="2"/>
  <c r="R71" i="2" s="1"/>
  <c r="R373" i="2"/>
  <c r="S385" i="2"/>
  <c r="H324" i="2"/>
  <c r="I138" i="2"/>
  <c r="K267" i="2"/>
  <c r="Q220" i="2"/>
  <c r="P100" i="2"/>
  <c r="I489" i="2"/>
  <c r="K145" i="2"/>
  <c r="M836" i="2"/>
  <c r="J103" i="2"/>
  <c r="M541" i="2"/>
  <c r="I42" i="2"/>
  <c r="M488" i="2"/>
  <c r="M91" i="2"/>
  <c r="I312" i="2"/>
  <c r="K369" i="2"/>
  <c r="I45" i="2"/>
  <c r="J381" i="2"/>
  <c r="I607" i="2"/>
  <c r="I195" i="2"/>
  <c r="N423" i="2"/>
  <c r="K615" i="2"/>
  <c r="I328" i="2"/>
  <c r="I663" i="2"/>
  <c r="L430" i="2"/>
  <c r="Q726" i="2"/>
  <c r="K442" i="2"/>
  <c r="M385" i="2"/>
  <c r="H381" i="2"/>
  <c r="S833" i="2"/>
  <c r="S469" i="2" s="1"/>
  <c r="L841" i="2"/>
  <c r="L514" i="2" s="1"/>
  <c r="J538" i="2"/>
  <c r="L23" i="2"/>
  <c r="L337" i="2"/>
  <c r="Q331" i="2"/>
  <c r="S319" i="2"/>
  <c r="K373" i="2"/>
  <c r="J541" i="2"/>
  <c r="R489" i="2"/>
  <c r="R331" i="2"/>
  <c r="Q261" i="2"/>
  <c r="S84" i="2"/>
  <c r="S560" i="2"/>
  <c r="H725" i="2"/>
  <c r="M260" i="2"/>
  <c r="P259" i="2"/>
  <c r="M495" i="2"/>
  <c r="O619" i="2"/>
  <c r="K203" i="2"/>
  <c r="H499" i="2"/>
  <c r="P483" i="2"/>
  <c r="J560" i="2"/>
  <c r="O815" i="2"/>
  <c r="K661" i="2"/>
  <c r="M600" i="2"/>
  <c r="P726" i="2"/>
  <c r="M814" i="2"/>
  <c r="N96" i="2"/>
  <c r="I385" i="2"/>
  <c r="H33" i="2"/>
  <c r="N726" i="2"/>
  <c r="H88" i="2"/>
  <c r="M483" i="2"/>
  <c r="O375" i="2"/>
  <c r="H665" i="2"/>
  <c r="O376" i="2"/>
  <c r="I203" i="2"/>
  <c r="K38" i="2"/>
  <c r="J430" i="2"/>
  <c r="N841" i="2"/>
  <c r="L600" i="2"/>
  <c r="L309" i="2"/>
  <c r="M663" i="2"/>
  <c r="P309" i="2"/>
  <c r="R381" i="2"/>
  <c r="P318" i="2"/>
  <c r="T490" i="2"/>
  <c r="P538" i="2"/>
  <c r="H217" i="2"/>
  <c r="S204" i="2"/>
  <c r="J267" i="2"/>
  <c r="P657" i="2"/>
  <c r="O274" i="2"/>
  <c r="P195" i="2"/>
  <c r="T205" i="2"/>
  <c r="K262" i="2"/>
  <c r="N30" i="2"/>
  <c r="P381" i="2"/>
  <c r="R666" i="2"/>
  <c r="L259" i="2"/>
  <c r="T84" i="2"/>
  <c r="R262" i="2"/>
  <c r="T160" i="2"/>
  <c r="T153" i="2"/>
  <c r="P138" i="2"/>
  <c r="S502" i="2"/>
  <c r="S721" i="2"/>
  <c r="O722" i="2"/>
  <c r="K381" i="2"/>
  <c r="H141" i="2"/>
  <c r="Q546" i="2"/>
  <c r="R625" i="2"/>
  <c r="S369" i="2"/>
  <c r="T202" i="2"/>
  <c r="N657" i="2"/>
  <c r="R747" i="2"/>
  <c r="T655" i="2"/>
  <c r="I100" i="2"/>
  <c r="I157" i="2"/>
  <c r="N560" i="2"/>
  <c r="Q445" i="2"/>
  <c r="R267" i="2"/>
  <c r="Q160" i="2"/>
  <c r="S91" i="2"/>
  <c r="M204" i="2"/>
  <c r="T138" i="2"/>
  <c r="H724" i="2"/>
  <c r="S202" i="2"/>
  <c r="T271" i="2"/>
  <c r="I666" i="2"/>
  <c r="O622" i="2"/>
  <c r="P423" i="2"/>
  <c r="R438" i="2"/>
  <c r="S376" i="2"/>
  <c r="Q665" i="2"/>
  <c r="K141" i="2"/>
  <c r="S663" i="2"/>
  <c r="T312" i="2"/>
  <c r="H495" i="2"/>
  <c r="M274" i="2"/>
  <c r="P157" i="2"/>
  <c r="P663" i="2"/>
  <c r="P664" i="2"/>
  <c r="S661" i="2"/>
  <c r="L373" i="2"/>
  <c r="P430" i="2"/>
  <c r="Q423" i="2"/>
  <c r="T45" i="2"/>
  <c r="T328" i="2"/>
  <c r="P331" i="2"/>
  <c r="M366" i="2"/>
  <c r="R487" i="2"/>
  <c r="R318" i="2"/>
  <c r="T836" i="2"/>
  <c r="J722" i="2"/>
  <c r="I655" i="2"/>
  <c r="M84" i="2"/>
  <c r="K726" i="2"/>
  <c r="L814" i="2"/>
  <c r="H839" i="2"/>
  <c r="H747" i="2" s="1"/>
  <c r="J662" i="2"/>
  <c r="J331" i="2"/>
  <c r="M319" i="2"/>
  <c r="J445" i="2"/>
  <c r="N661" i="2"/>
  <c r="K198" i="2"/>
  <c r="H89" i="2"/>
  <c r="I255" i="2"/>
  <c r="Q480" i="2"/>
  <c r="M815" i="2"/>
  <c r="P319" i="2"/>
  <c r="J547" i="2"/>
  <c r="L615" i="2"/>
  <c r="R609" i="2"/>
  <c r="M726" i="2"/>
  <c r="N622" i="2"/>
  <c r="P839" i="2"/>
  <c r="J548" i="2"/>
  <c r="P502" i="2"/>
  <c r="L88" i="2"/>
  <c r="H502" i="2"/>
  <c r="L214" i="2"/>
  <c r="H138" i="2"/>
  <c r="P214" i="2"/>
  <c r="K42" i="2"/>
  <c r="K815" i="2"/>
  <c r="O204" i="2"/>
  <c r="K432" i="2"/>
  <c r="H261" i="2"/>
  <c r="Q309" i="2"/>
  <c r="Q26" i="2"/>
  <c r="T814" i="2"/>
  <c r="M45" i="2"/>
  <c r="N369" i="2"/>
  <c r="I430" i="2"/>
  <c r="T318" i="2"/>
  <c r="M318" i="2"/>
  <c r="M141" i="2"/>
  <c r="I502" i="2"/>
  <c r="Q541" i="2"/>
  <c r="T430" i="2"/>
  <c r="T91" i="2"/>
  <c r="R448" i="2"/>
  <c r="Q722" i="2"/>
  <c r="N495" i="2"/>
  <c r="N499" i="2"/>
  <c r="O432" i="2"/>
  <c r="I381" i="2"/>
  <c r="T487" i="2"/>
  <c r="Q334" i="2"/>
  <c r="P432" i="2"/>
  <c r="Q448" i="2"/>
  <c r="Q488" i="2"/>
  <c r="L603" i="2"/>
  <c r="Q148" i="2"/>
  <c r="N147" i="2"/>
  <c r="Q337" i="2"/>
  <c r="J840" i="2"/>
  <c r="J566" i="2" s="1"/>
  <c r="N487" i="2"/>
  <c r="O664" i="2"/>
  <c r="R726" i="2"/>
  <c r="M615" i="2"/>
  <c r="H664" i="2"/>
  <c r="J625" i="2"/>
  <c r="N32" i="2"/>
  <c r="L30" i="2"/>
  <c r="L38" i="2"/>
  <c r="K664" i="2"/>
  <c r="S726" i="2"/>
  <c r="L204" i="2"/>
  <c r="J748" i="2"/>
  <c r="Q90" i="2"/>
  <c r="S90" i="2"/>
  <c r="J814" i="2"/>
  <c r="O430" i="2"/>
  <c r="H438" i="2"/>
  <c r="Q502" i="2"/>
  <c r="H69" i="2"/>
  <c r="H615" i="2"/>
  <c r="O840" i="2"/>
  <c r="O283" i="2" s="1"/>
  <c r="S664" i="2"/>
  <c r="T438" i="2"/>
  <c r="L283" i="2"/>
  <c r="Q204" i="2"/>
  <c r="Q81" i="2"/>
  <c r="R214" i="2"/>
  <c r="J489" i="2"/>
  <c r="M610" i="2"/>
  <c r="O205" i="2"/>
  <c r="J96" i="2"/>
  <c r="P33" i="2"/>
  <c r="M71" i="2"/>
  <c r="H726" i="2"/>
  <c r="K81" i="2"/>
  <c r="O261" i="2"/>
  <c r="P262" i="2"/>
  <c r="L252" i="2"/>
  <c r="O488" i="2"/>
  <c r="I610" i="2"/>
  <c r="K803" i="2"/>
  <c r="K619" i="2"/>
  <c r="K430" i="2"/>
  <c r="O433" i="2"/>
  <c r="R48" i="2"/>
  <c r="K271" i="2"/>
  <c r="T546" i="2"/>
  <c r="N373" i="2"/>
  <c r="N445" i="2"/>
  <c r="R388" i="2"/>
  <c r="M721" i="2"/>
  <c r="R204" i="2"/>
  <c r="O721" i="2"/>
  <c r="O662" i="2"/>
  <c r="S836" i="2"/>
  <c r="M214" i="2"/>
  <c r="K157" i="2"/>
  <c r="Q663" i="2"/>
  <c r="R608" i="2"/>
  <c r="H147" i="2"/>
  <c r="H160" i="2"/>
  <c r="S374" i="2"/>
  <c r="N195" i="2"/>
  <c r="K210" i="2"/>
  <c r="Q84" i="2"/>
  <c r="R814" i="2"/>
  <c r="Q45" i="2"/>
  <c r="S423" i="2"/>
  <c r="S153" i="2"/>
  <c r="K204" i="2"/>
  <c r="T432" i="2"/>
  <c r="H749" i="2"/>
  <c r="O214" i="2"/>
  <c r="R31" i="2"/>
  <c r="K146" i="2"/>
  <c r="T502" i="2"/>
  <c r="T839" i="2"/>
  <c r="I319" i="2"/>
  <c r="J603" i="2"/>
  <c r="H600" i="2"/>
  <c r="N546" i="2"/>
  <c r="N609" i="2"/>
  <c r="H319" i="2"/>
  <c r="J252" i="2"/>
  <c r="O445" i="2"/>
  <c r="K375" i="2"/>
  <c r="N23" i="2"/>
  <c r="J423" i="2"/>
  <c r="J318" i="2"/>
  <c r="P204" i="2"/>
  <c r="Q505" i="2"/>
  <c r="M328" i="2"/>
  <c r="H153" i="2"/>
  <c r="Q217" i="2"/>
  <c r="M316" i="2"/>
  <c r="M30" i="2"/>
  <c r="M502" i="2"/>
  <c r="N214" i="2"/>
  <c r="L724" i="2"/>
  <c r="K488" i="2"/>
  <c r="N91" i="2"/>
  <c r="R100" i="2"/>
  <c r="L366" i="2"/>
  <c r="K609" i="2"/>
  <c r="K470" i="2"/>
  <c r="P202" i="2"/>
  <c r="R153" i="2"/>
  <c r="Q560" i="2"/>
  <c r="S160" i="2"/>
  <c r="K260" i="2"/>
  <c r="L141" i="2"/>
  <c r="S96" i="2"/>
  <c r="K32" i="2"/>
  <c r="O499" i="2"/>
  <c r="Q622" i="2"/>
  <c r="O33" i="2"/>
  <c r="M96" i="2"/>
  <c r="N572" i="2"/>
  <c r="S442" i="2"/>
  <c r="P205" i="2"/>
  <c r="R106" i="2"/>
  <c r="H103" i="2"/>
  <c r="R541" i="2"/>
  <c r="N205" i="2"/>
  <c r="R547" i="2"/>
  <c r="R274" i="2"/>
  <c r="T724" i="2"/>
  <c r="S261" i="2"/>
  <c r="T721" i="2"/>
  <c r="Q721" i="2"/>
  <c r="I431" i="2"/>
  <c r="N88" i="2"/>
  <c r="K217" i="2"/>
  <c r="T489" i="2"/>
  <c r="I267" i="2"/>
  <c r="Q748" i="2"/>
  <c r="J255" i="2"/>
  <c r="Q252" i="2"/>
  <c r="S430" i="2"/>
  <c r="T366" i="2"/>
  <c r="H430" i="2"/>
  <c r="K412" i="2"/>
  <c r="I375" i="2"/>
  <c r="J608" i="2"/>
  <c r="L538" i="2"/>
  <c r="H375" i="2"/>
  <c r="Q96" i="2"/>
  <c r="M138" i="2"/>
  <c r="Q205" i="2"/>
  <c r="S373" i="2"/>
  <c r="Q385" i="2"/>
  <c r="J147" i="2"/>
  <c r="P160" i="2"/>
  <c r="S259" i="2"/>
  <c r="Q32" i="2"/>
  <c r="T619" i="2"/>
  <c r="T442" i="2"/>
  <c r="L547" i="2"/>
  <c r="P615" i="2"/>
  <c r="Q603" i="2"/>
  <c r="S438" i="2"/>
  <c r="S210" i="2"/>
  <c r="L226" i="2"/>
  <c r="O666" i="2"/>
  <c r="L96" i="2"/>
  <c r="M722" i="2"/>
  <c r="I548" i="2"/>
  <c r="O260" i="2"/>
  <c r="Q747" i="2"/>
  <c r="R38" i="2"/>
  <c r="T375" i="2"/>
  <c r="P328" i="2"/>
  <c r="S26" i="2"/>
  <c r="O841" i="2"/>
  <c r="O57" i="2" s="1"/>
  <c r="R557" i="2"/>
  <c r="T324" i="2"/>
  <c r="S541" i="2"/>
  <c r="I423" i="2"/>
  <c r="O271" i="2"/>
  <c r="H81" i="2"/>
  <c r="H204" i="2"/>
  <c r="I553" i="2"/>
  <c r="K662" i="2"/>
  <c r="N26" i="2"/>
  <c r="I309" i="2"/>
  <c r="N430" i="2"/>
  <c r="L31" i="2"/>
  <c r="L433" i="2"/>
  <c r="M412" i="2"/>
  <c r="J488" i="2"/>
  <c r="P836" i="2"/>
  <c r="T664" i="2"/>
  <c r="I373" i="2"/>
  <c r="R252" i="2"/>
  <c r="K841" i="2"/>
  <c r="K572" i="2" s="1"/>
  <c r="S814" i="2"/>
  <c r="I91" i="2"/>
  <c r="H84" i="2"/>
  <c r="P210" i="2"/>
  <c r="R88" i="2"/>
  <c r="O141" i="2"/>
  <c r="Q563" i="2"/>
  <c r="N483" i="2"/>
  <c r="J274" i="2"/>
  <c r="O267" i="2"/>
  <c r="N160" i="2"/>
  <c r="Q656" i="2"/>
  <c r="I90" i="2"/>
  <c r="J271" i="2"/>
  <c r="I210" i="2"/>
  <c r="R442" i="2"/>
  <c r="S375" i="2"/>
  <c r="T204" i="2"/>
  <c r="K723" i="2"/>
  <c r="P260" i="2"/>
  <c r="I725" i="2"/>
  <c r="M499" i="2"/>
  <c r="O81" i="2"/>
  <c r="K255" i="2"/>
  <c r="R385" i="2"/>
  <c r="T317" i="2"/>
  <c r="R255" i="2"/>
  <c r="T373" i="2"/>
  <c r="T622" i="2"/>
  <c r="J653" i="2"/>
  <c r="S665" i="2"/>
  <c r="R480" i="2"/>
  <c r="T608" i="2"/>
  <c r="R369" i="2"/>
  <c r="R217" i="2"/>
  <c r="S318" i="2"/>
  <c r="L316" i="2"/>
  <c r="H609" i="2"/>
  <c r="I622" i="2"/>
  <c r="J45" i="2"/>
  <c r="T32" i="2"/>
  <c r="S656" i="2"/>
  <c r="Q608" i="2"/>
  <c r="L388" i="2"/>
  <c r="N375" i="2"/>
  <c r="O607" i="2"/>
  <c r="S840" i="2"/>
  <c r="S109" i="2" s="1"/>
  <c r="I261" i="2"/>
  <c r="O319" i="2"/>
  <c r="Q841" i="2"/>
  <c r="Q400" i="2" s="1"/>
  <c r="O423" i="2"/>
  <c r="H653" i="2"/>
  <c r="H488" i="2"/>
  <c r="M547" i="2"/>
  <c r="Q375" i="2"/>
  <c r="M432" i="2"/>
  <c r="R210" i="2"/>
  <c r="J32" i="2"/>
  <c r="J141" i="2"/>
  <c r="M26" i="2"/>
  <c r="O724" i="2"/>
  <c r="N252" i="2"/>
  <c r="O148" i="2"/>
  <c r="R433" i="2"/>
  <c r="T488" i="2"/>
  <c r="J815" i="2"/>
  <c r="I662" i="2"/>
  <c r="H625" i="2"/>
  <c r="M480" i="2"/>
  <c r="K657" i="2"/>
  <c r="K607" i="2"/>
  <c r="I252" i="2"/>
  <c r="J726" i="2"/>
  <c r="P375" i="2"/>
  <c r="L836" i="2"/>
  <c r="I840" i="2"/>
  <c r="I223" i="2" s="1"/>
  <c r="I483" i="2"/>
  <c r="M557" i="2"/>
  <c r="S366" i="2"/>
  <c r="I198" i="2"/>
  <c r="T656" i="2"/>
  <c r="Q328" i="2"/>
  <c r="M608" i="2"/>
  <c r="H32" i="2"/>
  <c r="S538" i="2"/>
  <c r="P619" i="2"/>
  <c r="R603" i="2"/>
  <c r="N90" i="2"/>
  <c r="M147" i="2"/>
  <c r="P226" i="2"/>
  <c r="Q163" i="2"/>
  <c r="T600" i="2"/>
  <c r="Q157" i="2"/>
  <c r="S88" i="2"/>
  <c r="M277" i="2"/>
  <c r="S666" i="2"/>
  <c r="R259" i="2"/>
  <c r="N722" i="2"/>
  <c r="L331" i="2"/>
  <c r="K423" i="2"/>
  <c r="P553" i="2"/>
  <c r="S89" i="2"/>
  <c r="K366" i="2"/>
  <c r="Q600" i="2"/>
  <c r="Q369" i="2"/>
  <c r="M840" i="2"/>
  <c r="M511" i="2" s="1"/>
  <c r="N261" i="2"/>
  <c r="O487" i="2"/>
  <c r="M220" i="2"/>
  <c r="T259" i="2"/>
  <c r="R271" i="2"/>
  <c r="Q487" i="2"/>
  <c r="N262" i="2"/>
  <c r="R148" i="2"/>
  <c r="T376" i="2"/>
  <c r="R319" i="2"/>
  <c r="I183" i="2"/>
  <c r="P723" i="2"/>
  <c r="T725" i="2"/>
  <c r="O31" i="2"/>
  <c r="K259" i="2"/>
  <c r="P557" i="2"/>
  <c r="R483" i="2"/>
  <c r="M157" i="2"/>
  <c r="S546" i="2"/>
  <c r="T274" i="2"/>
  <c r="I241" i="2"/>
  <c r="M88" i="2"/>
  <c r="S205" i="2"/>
  <c r="R615" i="2"/>
  <c r="I147" i="2"/>
  <c r="R840" i="2"/>
  <c r="R569" i="2" s="1"/>
  <c r="K653" i="2"/>
  <c r="J666" i="2"/>
  <c r="Q267" i="2"/>
  <c r="R488" i="2"/>
  <c r="J30" i="2"/>
  <c r="R657" i="2"/>
  <c r="L255" i="2"/>
  <c r="Q547" i="2"/>
  <c r="T90" i="2"/>
  <c r="T841" i="2"/>
  <c r="T172" i="2" s="1"/>
  <c r="L369" i="2"/>
  <c r="R375" i="2"/>
  <c r="R23" i="2"/>
  <c r="R815" i="2"/>
  <c r="R803" i="2"/>
  <c r="T217" i="2"/>
  <c r="O32" i="2"/>
  <c r="P499" i="2"/>
  <c r="R163" i="2"/>
  <c r="N33" i="2"/>
  <c r="S600" i="2"/>
  <c r="P32" i="2"/>
  <c r="P487" i="2"/>
  <c r="I432" i="2"/>
  <c r="H541" i="2"/>
  <c r="I814" i="2"/>
  <c r="K431" i="2"/>
  <c r="I103" i="2"/>
  <c r="J260" i="2"/>
  <c r="O309" i="2"/>
  <c r="I38" i="2"/>
  <c r="S271" i="2"/>
  <c r="N541" i="2"/>
  <c r="O839" i="2"/>
  <c r="I271" i="2"/>
  <c r="N608" i="2"/>
  <c r="H157" i="2"/>
  <c r="M148" i="2"/>
  <c r="Q89" i="2"/>
  <c r="S138" i="2"/>
  <c r="J545" i="2"/>
  <c r="O833" i="2"/>
  <c r="O355" i="2" s="1"/>
  <c r="R548" i="2"/>
  <c r="L267" i="2"/>
  <c r="M375" i="2"/>
  <c r="S141" i="2"/>
  <c r="R91" i="2"/>
  <c r="S607" i="2"/>
  <c r="T381" i="2"/>
  <c r="R553" i="2"/>
  <c r="O661" i="2"/>
  <c r="O366" i="2"/>
  <c r="R312" i="2"/>
  <c r="T100" i="2"/>
  <c r="I202" i="2"/>
  <c r="R432" i="2"/>
  <c r="O723" i="2"/>
  <c r="L722" i="2"/>
  <c r="M662" i="2"/>
  <c r="H445" i="2"/>
  <c r="P274" i="2"/>
  <c r="T538" i="2"/>
  <c r="L445" i="2"/>
  <c r="S803" i="2"/>
  <c r="T42" i="2"/>
  <c r="J91" i="2"/>
  <c r="J369" i="2"/>
  <c r="Q615" i="2"/>
  <c r="R423" i="2"/>
  <c r="R391" i="2"/>
  <c r="S31" i="2"/>
  <c r="Q30" i="2"/>
  <c r="O381" i="2"/>
  <c r="J106" i="2"/>
  <c r="R141" i="2"/>
  <c r="R499" i="2"/>
  <c r="T426" i="2"/>
  <c r="Q138" i="2"/>
  <c r="T33" i="2"/>
  <c r="J495" i="2"/>
  <c r="R661" i="2"/>
  <c r="I145" i="2"/>
  <c r="S81" i="2"/>
  <c r="T423" i="2"/>
  <c r="Q42" i="2"/>
  <c r="T722" i="2"/>
  <c r="Q141" i="2"/>
  <c r="P610" i="2"/>
  <c r="S157" i="2"/>
  <c r="I608" i="2"/>
  <c r="I31" i="2"/>
  <c r="L619" i="2"/>
  <c r="J100" i="2"/>
  <c r="J366" i="2"/>
  <c r="K603" i="2"/>
  <c r="L749" i="2"/>
  <c r="P433" i="2"/>
  <c r="N45" i="2"/>
  <c r="P374" i="2"/>
  <c r="J157" i="2"/>
  <c r="T666" i="2"/>
  <c r="O369" i="2"/>
  <c r="R96" i="2"/>
  <c r="T603" i="2"/>
  <c r="I495" i="2"/>
  <c r="O490" i="2"/>
  <c r="P153" i="2"/>
  <c r="S557" i="2"/>
  <c r="T385" i="2"/>
  <c r="S619" i="2"/>
  <c r="T548" i="2"/>
  <c r="P30" i="2"/>
  <c r="P267" i="2"/>
  <c r="P38" i="2"/>
  <c r="T267" i="2"/>
  <c r="H148" i="2"/>
  <c r="R220" i="2"/>
  <c r="J546" i="2"/>
  <c r="J619" i="2"/>
  <c r="P547" i="2"/>
  <c r="Q607" i="2"/>
  <c r="S381" i="2"/>
  <c r="R502" i="2"/>
  <c r="R317" i="2"/>
  <c r="P376" i="2"/>
  <c r="P388" i="2"/>
  <c r="T88" i="2"/>
  <c r="S839" i="2"/>
  <c r="S48" i="2" s="1"/>
  <c r="H723" i="2"/>
  <c r="I836" i="2"/>
  <c r="P665" i="2"/>
  <c r="J490" i="2"/>
  <c r="S38" i="2"/>
  <c r="M309" i="2"/>
  <c r="H90" i="2"/>
  <c r="S32" i="2"/>
  <c r="T369" i="2"/>
  <c r="K309" i="2"/>
  <c r="J42" i="2"/>
  <c r="N664" i="2"/>
  <c r="S499" i="2"/>
  <c r="R157" i="2"/>
  <c r="J665" i="2"/>
  <c r="R198" i="2"/>
  <c r="I141" i="2"/>
  <c r="L260" i="2"/>
  <c r="L385" i="2"/>
  <c r="O262" i="2"/>
  <c r="J204" i="2"/>
  <c r="P721" i="2"/>
  <c r="J210" i="2"/>
  <c r="T38" i="2"/>
  <c r="S103" i="2"/>
  <c r="S548" i="2"/>
  <c r="L653" i="2"/>
  <c r="H619" i="2"/>
  <c r="P385" i="2"/>
  <c r="Q277" i="2"/>
  <c r="N721" i="2"/>
  <c r="R81" i="2"/>
  <c r="M749" i="2"/>
  <c r="N723" i="2"/>
  <c r="L438" i="2"/>
  <c r="M369" i="2"/>
  <c r="R665" i="2"/>
  <c r="S252" i="2"/>
  <c r="S657" i="2"/>
  <c r="S723" i="2"/>
  <c r="K666" i="2"/>
  <c r="S609" i="2"/>
  <c r="P324" i="2"/>
  <c r="T607" i="2"/>
  <c r="R69" i="2"/>
  <c r="R723" i="2"/>
  <c r="N385" i="2"/>
  <c r="R30" i="2"/>
  <c r="T316" i="2"/>
  <c r="H252" i="2"/>
  <c r="T499" i="2"/>
  <c r="K153" i="2"/>
  <c r="N490" i="2"/>
  <c r="Q454" i="2"/>
  <c r="K722" i="2"/>
  <c r="R607" i="2"/>
  <c r="S608" i="2"/>
  <c r="H195" i="2"/>
  <c r="P600" i="2"/>
  <c r="S147" i="2"/>
  <c r="T96" i="2"/>
  <c r="N31" i="2"/>
  <c r="N153" i="2"/>
  <c r="S662" i="2"/>
  <c r="K148" i="2"/>
  <c r="M609" i="2"/>
  <c r="H588" i="2"/>
  <c r="I547" i="2"/>
  <c r="M526" i="2"/>
  <c r="K274" i="2"/>
  <c r="S495" i="2"/>
  <c r="K202" i="2"/>
  <c r="P833" i="2"/>
  <c r="P588" i="2" s="1"/>
  <c r="H547" i="2"/>
  <c r="Q836" i="2"/>
  <c r="J609" i="2"/>
  <c r="M334" i="2"/>
  <c r="H100" i="2"/>
  <c r="Q433" i="2"/>
  <c r="Q495" i="2"/>
  <c r="R203" i="2"/>
  <c r="H489" i="2"/>
  <c r="J81" i="2"/>
  <c r="S488" i="2"/>
  <c r="O103" i="2"/>
  <c r="T833" i="2"/>
  <c r="T588" i="2" s="1"/>
  <c r="N653" i="2"/>
  <c r="H442" i="2"/>
  <c r="R309" i="2"/>
  <c r="I723" i="2"/>
  <c r="P271" i="2"/>
  <c r="T615" i="2"/>
  <c r="P316" i="2"/>
  <c r="P815" i="2"/>
  <c r="T220" i="2"/>
  <c r="L610" i="2"/>
  <c r="P495" i="2"/>
  <c r="T148" i="2"/>
  <c r="L495" i="2"/>
  <c r="P26" i="2"/>
  <c r="R746" i="2"/>
  <c r="T146" i="2"/>
  <c r="O90" i="2"/>
  <c r="K721" i="2"/>
  <c r="K608" i="2"/>
  <c r="O157" i="2"/>
  <c r="P366" i="2"/>
  <c r="Q653" i="2"/>
  <c r="Q815" i="2"/>
  <c r="I96" i="2"/>
  <c r="L721" i="2"/>
  <c r="T840" i="2"/>
  <c r="T337" i="2" s="1"/>
  <c r="Q610" i="2"/>
  <c r="I148" i="2"/>
  <c r="I722" i="2"/>
  <c r="Q366" i="2"/>
  <c r="H12" i="2"/>
  <c r="S603" i="2"/>
  <c r="N148" i="2"/>
  <c r="J202" i="2"/>
  <c r="I841" i="2"/>
  <c r="I286" i="2" s="1"/>
  <c r="T214" i="2"/>
  <c r="S267" i="2"/>
  <c r="Q373" i="2"/>
  <c r="R138" i="2"/>
  <c r="L210" i="2"/>
  <c r="S622" i="2"/>
  <c r="J205" i="2"/>
  <c r="S480" i="2"/>
  <c r="H42" i="2"/>
  <c r="H622" i="2"/>
  <c r="K33" i="2"/>
  <c r="H255" i="2"/>
  <c r="L609" i="2"/>
  <c r="H560" i="2"/>
  <c r="M374" i="2"/>
  <c r="J343" i="2"/>
  <c r="L432" i="2"/>
  <c r="O726" i="2"/>
  <c r="S195" i="2"/>
  <c r="H721" i="2"/>
  <c r="N665" i="2"/>
  <c r="Q255" i="2"/>
  <c r="L657" i="2"/>
  <c r="P147" i="2"/>
  <c r="Q318" i="2"/>
  <c r="N615" i="2"/>
  <c r="I661" i="2"/>
  <c r="Q23" i="2"/>
  <c r="S545" i="2"/>
  <c r="I259" i="2"/>
  <c r="L202" i="2"/>
  <c r="S445" i="2"/>
  <c r="J723" i="2"/>
  <c r="Q430" i="2"/>
  <c r="Q391" i="2"/>
  <c r="P609" i="2"/>
  <c r="Q381" i="2"/>
  <c r="T319" i="2"/>
  <c r="L261" i="2"/>
  <c r="T433" i="2"/>
  <c r="M376" i="2"/>
  <c r="Q210" i="2"/>
  <c r="H271" i="2"/>
  <c r="I653" i="2"/>
  <c r="T374" i="2"/>
  <c r="Q619" i="2"/>
  <c r="Q57" i="2"/>
  <c r="S45" i="2"/>
  <c r="P622" i="2"/>
  <c r="R334" i="2"/>
  <c r="M33" i="2"/>
  <c r="K499" i="2"/>
  <c r="L328" i="2"/>
  <c r="M423" i="2"/>
  <c r="I413" i="2"/>
  <c r="O557" i="2"/>
  <c r="P445" i="2"/>
  <c r="T388" i="2"/>
  <c r="M653" i="2"/>
  <c r="O96" i="2"/>
  <c r="R26" i="2"/>
  <c r="L454" i="2"/>
  <c r="R430" i="2"/>
  <c r="P480" i="2"/>
  <c r="R205" i="2"/>
  <c r="P261" i="2"/>
  <c r="S316" i="2"/>
  <c r="Q723" i="2"/>
  <c r="S432" i="2"/>
  <c r="N38" i="2"/>
  <c r="S328" i="2"/>
  <c r="L656" i="2"/>
  <c r="R664" i="2"/>
  <c r="J615" i="2"/>
  <c r="K480" i="2"/>
  <c r="R841" i="2"/>
  <c r="R514" i="2" s="1"/>
  <c r="I488" i="2"/>
  <c r="P490" i="2"/>
  <c r="R724" i="2"/>
  <c r="O42" i="2"/>
  <c r="L26" i="2"/>
  <c r="T331" i="2"/>
  <c r="S722" i="2"/>
  <c r="L560" i="2"/>
  <c r="J388" i="2"/>
  <c r="I33" i="2"/>
  <c r="Q746" i="2"/>
  <c r="M625" i="2"/>
  <c r="Q664" i="2"/>
  <c r="H538" i="2"/>
  <c r="R90" i="2"/>
  <c r="O138" i="2"/>
  <c r="P541" i="2"/>
  <c r="T545" i="2"/>
  <c r="J262" i="2"/>
  <c r="T198" i="2"/>
  <c r="N267" i="2"/>
  <c r="N260" i="2"/>
  <c r="O653" i="2"/>
  <c r="R147" i="2"/>
  <c r="R277" i="2"/>
  <c r="O569" i="2"/>
  <c r="T26" i="2"/>
  <c r="T661" i="2"/>
  <c r="R160" i="2"/>
  <c r="Q195" i="2"/>
  <c r="K445" i="2"/>
  <c r="Q489" i="2"/>
  <c r="K502" i="2"/>
  <c r="M433" i="2"/>
  <c r="L723" i="2"/>
  <c r="J88" i="2"/>
  <c r="T203" i="2"/>
  <c r="N157" i="2"/>
  <c r="J375" i="2"/>
  <c r="T252" i="2"/>
  <c r="Q662" i="2"/>
  <c r="R721" i="2"/>
  <c r="K622" i="2"/>
  <c r="J590" i="2"/>
  <c r="I526" i="2"/>
  <c r="J286" i="2"/>
  <c r="Q397" i="2"/>
  <c r="T631" i="2"/>
  <c r="T451" i="2"/>
  <c r="M391" i="2"/>
  <c r="H505" i="2"/>
  <c r="J553" i="2"/>
  <c r="P489" i="2"/>
  <c r="K610" i="2"/>
  <c r="R376" i="2"/>
  <c r="R316" i="2"/>
  <c r="L839" i="2"/>
  <c r="S309" i="2"/>
  <c r="R13" i="2"/>
  <c r="N274" i="2"/>
  <c r="J622" i="2"/>
  <c r="N438" i="2"/>
  <c r="S331" i="2"/>
  <c r="N656" i="2"/>
  <c r="S610" i="2"/>
  <c r="I160" i="2"/>
  <c r="T454" i="2"/>
  <c r="T23" i="2"/>
  <c r="T553" i="2"/>
  <c r="Q33" i="2"/>
  <c r="M619" i="2"/>
  <c r="S42" i="2"/>
  <c r="R84" i="2"/>
  <c r="T445" i="2"/>
  <c r="T495" i="2"/>
  <c r="H607" i="2"/>
  <c r="T157" i="2"/>
  <c r="Q724" i="2"/>
  <c r="J148" i="2"/>
  <c r="P653" i="2"/>
  <c r="R560" i="2"/>
  <c r="T309" i="2"/>
  <c r="P334" i="2"/>
  <c r="Q538" i="2"/>
  <c r="M163" i="2"/>
  <c r="R42" i="2"/>
  <c r="L147" i="2"/>
  <c r="N103" i="2"/>
  <c r="J355" i="2"/>
  <c r="I297" i="2"/>
  <c r="R526" i="2"/>
  <c r="Q54" i="2"/>
  <c r="I298" i="2"/>
  <c r="K588" i="2"/>
  <c r="J13" i="2"/>
  <c r="I12" i="2"/>
  <c r="O483" i="2"/>
  <c r="N381" i="2"/>
  <c r="J316" i="2"/>
  <c r="P81" i="2"/>
  <c r="S324" i="2"/>
  <c r="M724" i="2"/>
  <c r="T483" i="2"/>
  <c r="Q280" i="2"/>
  <c r="H267" i="2"/>
  <c r="T54" i="2"/>
  <c r="K433" i="2"/>
  <c r="Q319" i="2"/>
  <c r="Q490" i="2"/>
  <c r="K184" i="2"/>
  <c r="Q91" i="2"/>
  <c r="T31" i="2"/>
  <c r="L381" i="2"/>
  <c r="R33" i="2"/>
  <c r="S841" i="2"/>
  <c r="S400" i="2" s="1"/>
  <c r="P103" i="2"/>
  <c r="J160" i="2"/>
  <c r="Q374" i="2"/>
  <c r="S468" i="2"/>
  <c r="J721" i="2"/>
  <c r="P841" i="2"/>
  <c r="P57" i="2" s="1"/>
  <c r="S547" i="2"/>
  <c r="R146" i="2"/>
  <c r="O26" i="2"/>
  <c r="N815" i="2"/>
  <c r="O628" i="2"/>
  <c r="P148" i="2"/>
  <c r="M100" i="2"/>
  <c r="R260" i="2"/>
  <c r="O495" i="2"/>
  <c r="Q259" i="2"/>
  <c r="J411" i="2"/>
  <c r="J298" i="2"/>
  <c r="I499" i="2"/>
  <c r="N319" i="2"/>
  <c r="S217" i="2"/>
  <c r="N141" i="2"/>
  <c r="S490" i="2"/>
  <c r="O318" i="2"/>
  <c r="I240" i="2"/>
  <c r="T262" i="2"/>
  <c r="T89" i="2"/>
  <c r="R545" i="2"/>
  <c r="O560" i="2"/>
  <c r="P255" i="2"/>
  <c r="L138" i="2"/>
  <c r="T665" i="2"/>
  <c r="K324" i="2"/>
  <c r="M355" i="2"/>
  <c r="T610" i="2"/>
  <c r="J195" i="2"/>
  <c r="T141" i="2"/>
  <c r="R722" i="2"/>
  <c r="H376" i="2"/>
  <c r="P666" i="2"/>
  <c r="P724" i="2"/>
  <c r="R328" i="2"/>
  <c r="P546" i="2"/>
  <c r="O45" i="2"/>
  <c r="S553" i="2"/>
  <c r="R662" i="2"/>
  <c r="P438" i="2"/>
  <c r="K489" i="2"/>
  <c r="O553" i="2"/>
  <c r="R45" i="2"/>
  <c r="R622" i="2"/>
  <c r="J214" i="2"/>
  <c r="Q31" i="2"/>
  <c r="T397" i="2"/>
  <c r="T169" i="2"/>
  <c r="T511" i="2"/>
  <c r="J413" i="2"/>
  <c r="I839" i="2"/>
  <c r="I746" i="2" s="1"/>
  <c r="K557" i="2"/>
  <c r="O153" i="2"/>
  <c r="L160" i="2"/>
  <c r="S725" i="2"/>
  <c r="S815" i="2"/>
  <c r="Q666" i="2"/>
  <c r="M205" i="2"/>
  <c r="Q214" i="2"/>
  <c r="R563" i="2"/>
  <c r="S30" i="2"/>
  <c r="Q625" i="2"/>
  <c r="T609" i="2"/>
  <c r="M723" i="2"/>
  <c r="M267" i="2"/>
  <c r="Q432" i="2"/>
  <c r="O373" i="2"/>
  <c r="J442" i="2"/>
  <c r="L148" i="2"/>
  <c r="J127" i="2"/>
  <c r="K115" i="2"/>
  <c r="J470" i="2"/>
  <c r="I354" i="2"/>
  <c r="J241" i="2"/>
  <c r="R298" i="2"/>
  <c r="J11" i="2"/>
  <c r="T340" i="2"/>
  <c r="S590" i="2"/>
  <c r="R126" i="2"/>
  <c r="I127" i="2"/>
  <c r="T625" i="2"/>
  <c r="I13" i="2"/>
  <c r="J12" i="2"/>
  <c r="J400" i="2"/>
  <c r="T51" i="2"/>
  <c r="L51" i="2"/>
  <c r="H666" i="2"/>
  <c r="L205" i="2"/>
  <c r="M70" i="2"/>
  <c r="S274" i="2"/>
  <c r="Q661" i="2"/>
  <c r="K541" i="2"/>
  <c r="S128" i="2"/>
  <c r="T195" i="2"/>
  <c r="Q388" i="2"/>
  <c r="R836" i="2"/>
  <c r="M588" i="2"/>
  <c r="T557" i="2"/>
  <c r="P337" i="2"/>
  <c r="P722" i="2"/>
  <c r="H433" i="2"/>
  <c r="H31" i="2"/>
  <c r="O202" i="2"/>
  <c r="H490" i="2"/>
  <c r="Q725" i="2"/>
  <c r="H841" i="2"/>
  <c r="S413" i="2"/>
  <c r="J138" i="2"/>
  <c r="T541" i="2"/>
  <c r="T226" i="2"/>
  <c r="J172" i="2"/>
  <c r="I412" i="2"/>
  <c r="T508" i="2"/>
  <c r="H748" i="2"/>
  <c r="J469" i="2"/>
  <c r="T283" i="2"/>
  <c r="T628" i="2"/>
  <c r="M528" i="2"/>
  <c r="R185" i="2"/>
  <c r="I184" i="2"/>
  <c r="I316" i="2"/>
  <c r="J747" i="2"/>
  <c r="I374" i="2"/>
  <c r="M262" i="2"/>
  <c r="H262" i="2"/>
  <c r="K839" i="2"/>
  <c r="K334" i="2" s="1"/>
  <c r="S653" i="2"/>
  <c r="Q508" i="2"/>
  <c r="R445" i="2"/>
  <c r="O608" i="2"/>
  <c r="S214" i="2"/>
  <c r="P514" i="2"/>
  <c r="T653" i="2"/>
  <c r="N100" i="2"/>
  <c r="J328" i="2"/>
  <c r="T103" i="2"/>
  <c r="O480" i="2"/>
  <c r="J220" i="2"/>
  <c r="P560" i="2"/>
  <c r="S489" i="2"/>
  <c r="R32" i="2"/>
  <c r="K426" i="2"/>
  <c r="S724" i="2"/>
  <c r="M400" i="2"/>
  <c r="R240" i="2"/>
  <c r="I569" i="2"/>
  <c r="T112" i="2"/>
  <c r="S527" i="2"/>
  <c r="K469" i="2"/>
  <c r="J242" i="2"/>
  <c r="J528" i="2"/>
  <c r="M343" i="2"/>
  <c r="O413" i="2"/>
  <c r="T223" i="2"/>
  <c r="J128" i="2"/>
  <c r="K23" i="2"/>
  <c r="O603" i="2"/>
  <c r="I557" i="2"/>
  <c r="P608" i="2"/>
  <c r="Q103" i="2"/>
  <c r="K385" i="2"/>
  <c r="K261" i="2"/>
  <c r="R663" i="2"/>
  <c r="M438" i="2"/>
  <c r="T723" i="2"/>
  <c r="T260" i="2"/>
  <c r="S388" i="2"/>
  <c r="R195" i="2"/>
  <c r="J483" i="2"/>
  <c r="L91" i="2"/>
  <c r="S260" i="2"/>
  <c r="I445" i="2"/>
  <c r="Q147" i="2"/>
  <c r="R656" i="2"/>
  <c r="T261" i="2"/>
  <c r="K590" i="2"/>
  <c r="Q100" i="2"/>
  <c r="S487" i="2"/>
  <c r="P488" i="2"/>
  <c r="I511" i="2"/>
  <c r="I69" i="2"/>
  <c r="T527" i="2"/>
  <c r="J451" i="2"/>
  <c r="J527" i="2"/>
  <c r="R468" i="2"/>
  <c r="I242" i="2"/>
  <c r="T391" i="2"/>
  <c r="J412" i="2"/>
  <c r="I185" i="2"/>
  <c r="T569" i="2"/>
  <c r="R469" i="2"/>
  <c r="O615" i="2"/>
  <c r="T480" i="2"/>
  <c r="T431" i="2"/>
  <c r="Q833" i="2"/>
  <c r="Q652" i="2" s="1"/>
  <c r="I721" i="2"/>
  <c r="T145" i="2"/>
  <c r="T81" i="2"/>
  <c r="H214" i="2"/>
  <c r="N836" i="2"/>
  <c r="K487" i="2"/>
  <c r="N634" i="2"/>
  <c r="J70" i="2"/>
  <c r="J297" i="2"/>
  <c r="M505" i="2"/>
  <c r="T748" i="2"/>
  <c r="J299" i="2"/>
  <c r="H411" i="2"/>
  <c r="K127" i="2"/>
  <c r="J480" i="2"/>
  <c r="K138" i="2"/>
  <c r="S589" i="2"/>
  <c r="T657" i="2"/>
  <c r="R610" i="2"/>
  <c r="R655" i="2"/>
  <c r="M160" i="2"/>
  <c r="Q483" i="2"/>
  <c r="S433" i="2"/>
  <c r="J185" i="2"/>
  <c r="M241" i="2"/>
  <c r="S297" i="2"/>
  <c r="I588" i="2"/>
  <c r="J589" i="2"/>
  <c r="J634" i="2"/>
  <c r="I355" i="2"/>
  <c r="J468" i="2"/>
  <c r="I589" i="2"/>
  <c r="H205" i="2"/>
  <c r="S33" i="2"/>
  <c r="R538" i="2"/>
  <c r="Q271" i="2"/>
  <c r="T662" i="2"/>
  <c r="N839" i="2"/>
  <c r="N448" i="2" s="1"/>
  <c r="M185" i="2"/>
  <c r="R261" i="2"/>
  <c r="N172" i="2"/>
  <c r="T109" i="2"/>
  <c r="J71" i="2"/>
  <c r="I299" i="2"/>
  <c r="J69" i="2"/>
  <c r="T505" i="2"/>
  <c r="K600" i="2"/>
  <c r="S100" i="2"/>
  <c r="T147" i="2"/>
  <c r="T30" i="2"/>
  <c r="S470" i="2"/>
  <c r="K318" i="2"/>
  <c r="Q376" i="2"/>
  <c r="H127" i="2"/>
  <c r="R653" i="2"/>
  <c r="T563" i="2"/>
  <c r="I411" i="2"/>
  <c r="I128" i="2"/>
  <c r="M337" i="2"/>
  <c r="N229" i="2"/>
  <c r="M748" i="2"/>
  <c r="Q569" i="2"/>
  <c r="M566" i="2"/>
  <c r="J438" i="2"/>
  <c r="S255" i="2"/>
  <c r="N432" i="2"/>
  <c r="Q609" i="2"/>
  <c r="I126" i="2"/>
  <c r="I590" i="2"/>
  <c r="I527" i="2"/>
  <c r="K13" i="2"/>
  <c r="R589" i="2"/>
  <c r="P89" i="2"/>
  <c r="K147" i="2"/>
  <c r="N663" i="2"/>
  <c r="N217" i="2"/>
  <c r="I665" i="2"/>
  <c r="R600" i="2"/>
  <c r="Q553" i="2"/>
  <c r="S70" i="2"/>
  <c r="K526" i="2"/>
  <c r="I71" i="2"/>
  <c r="R283" i="2"/>
  <c r="S355" i="2"/>
  <c r="K205" i="2"/>
  <c r="H590" i="2"/>
  <c r="P252" i="2"/>
  <c r="P548" i="2"/>
  <c r="K252" i="2"/>
  <c r="Q274" i="2"/>
  <c r="J217" i="2"/>
  <c r="K240" i="2"/>
  <c r="H508" i="2"/>
  <c r="J240" i="2"/>
  <c r="J514" i="2"/>
  <c r="I317" i="2"/>
  <c r="H274" i="2"/>
  <c r="T566" i="2"/>
  <c r="I652" i="2"/>
  <c r="I426" i="2"/>
  <c r="N109" i="2"/>
  <c r="O397" i="2"/>
  <c r="H412" i="2"/>
  <c r="T560" i="2"/>
  <c r="R495" i="2"/>
  <c r="J356" i="2"/>
  <c r="Q88" i="2"/>
  <c r="O665" i="2"/>
  <c r="K560" i="2"/>
  <c r="H511" i="2"/>
  <c r="P172" i="2"/>
  <c r="T166" i="2"/>
  <c r="Q38" i="2"/>
  <c r="J229" i="2"/>
  <c r="K297" i="2"/>
  <c r="J261" i="2"/>
  <c r="N833" i="2"/>
  <c r="N184" i="2" s="1"/>
  <c r="T255" i="2"/>
  <c r="T547" i="2"/>
  <c r="H722" i="2"/>
  <c r="I468" i="2"/>
  <c r="R527" i="2"/>
  <c r="I470" i="2"/>
  <c r="K343" i="2"/>
  <c r="P656" i="2"/>
  <c r="K283" i="2"/>
  <c r="I356" i="2"/>
  <c r="J354" i="2"/>
  <c r="I70" i="2"/>
  <c r="L262" i="2"/>
  <c r="J431" i="2"/>
  <c r="H87" i="2"/>
  <c r="H92" i="2" s="1"/>
  <c r="I201" i="2"/>
  <c r="P898" i="2"/>
  <c r="P899" i="2" s="1"/>
  <c r="P900" i="2" s="1"/>
  <c r="P465" i="2" s="1"/>
  <c r="M606" i="2"/>
  <c r="H152" i="2"/>
  <c r="S37" i="2"/>
  <c r="N426" i="2"/>
  <c r="G430" i="2"/>
  <c r="L209" i="2"/>
  <c r="H544" i="2"/>
  <c r="L494" i="2"/>
  <c r="J891" i="2"/>
  <c r="J892" i="2" s="1"/>
  <c r="J893" i="2" s="1"/>
  <c r="J429" i="2"/>
  <c r="Q898" i="2"/>
  <c r="Q899" i="2" s="1"/>
  <c r="Q900" i="2" s="1"/>
  <c r="Q351" i="2" s="1"/>
  <c r="L29" i="2"/>
  <c r="T614" i="2"/>
  <c r="T616" i="2" s="1"/>
  <c r="R884" i="2"/>
  <c r="R885" i="2" s="1"/>
  <c r="R886" i="2" s="1"/>
  <c r="I437" i="2"/>
  <c r="I439" i="2" s="1"/>
  <c r="J552" i="2"/>
  <c r="K87" i="2"/>
  <c r="R209" i="2"/>
  <c r="L323" i="2"/>
  <c r="L325" i="2" s="1"/>
  <c r="M544" i="2"/>
  <c r="P437" i="2"/>
  <c r="L312" i="2"/>
  <c r="P486" i="2"/>
  <c r="P258" i="2"/>
  <c r="K201" i="2"/>
  <c r="Q372" i="2"/>
  <c r="G662" i="2"/>
  <c r="O431" i="2"/>
  <c r="K898" i="2"/>
  <c r="K899" i="2" s="1"/>
  <c r="K900" i="2" s="1"/>
  <c r="K465" i="2" s="1"/>
  <c r="I95" i="2"/>
  <c r="N606" i="2"/>
  <c r="G375" i="2"/>
  <c r="L426" i="2"/>
  <c r="G318" i="2"/>
  <c r="G157" i="2"/>
  <c r="O209" i="2"/>
  <c r="O211" i="2" s="1"/>
  <c r="M431" i="2"/>
  <c r="G657" i="2"/>
  <c r="G433" i="2"/>
  <c r="O37" i="2"/>
  <c r="G23" i="2"/>
  <c r="S884" i="2"/>
  <c r="S885" i="2" s="1"/>
  <c r="S886" i="2" s="1"/>
  <c r="G725" i="2"/>
  <c r="H323" i="2"/>
  <c r="H325" i="2" s="1"/>
  <c r="Q486" i="2"/>
  <c r="P29" i="2"/>
  <c r="H29" i="2"/>
  <c r="I87" i="2"/>
  <c r="Q614" i="2"/>
  <c r="Q616" i="2" s="1"/>
  <c r="Q317" i="2"/>
  <c r="I37" i="2"/>
  <c r="I39" i="2" s="1"/>
  <c r="G610" i="2"/>
  <c r="P614" i="2"/>
  <c r="T552" i="2"/>
  <c r="R87" i="2"/>
  <c r="J426" i="2"/>
  <c r="H209" i="2"/>
  <c r="S315" i="2"/>
  <c r="T429" i="2"/>
  <c r="R266" i="2"/>
  <c r="T891" i="2"/>
  <c r="T892" i="2" s="1"/>
  <c r="T893" i="2" s="1"/>
  <c r="T77" i="2" s="1"/>
  <c r="J437" i="2"/>
  <c r="K152" i="2"/>
  <c r="K154" i="2" s="1"/>
  <c r="G91" i="2"/>
  <c r="O544" i="2"/>
  <c r="G502" i="2"/>
  <c r="O266" i="2"/>
  <c r="Q95" i="2"/>
  <c r="Q97" i="2" s="1"/>
  <c r="S544" i="2"/>
  <c r="N315" i="2"/>
  <c r="M144" i="2"/>
  <c r="G324" i="2"/>
  <c r="G374" i="2"/>
  <c r="G423" i="2"/>
  <c r="J606" i="2"/>
  <c r="G376" i="2"/>
  <c r="G100" i="2"/>
  <c r="I606" i="2"/>
  <c r="N37" i="2"/>
  <c r="G148" i="2"/>
  <c r="G38" i="2"/>
  <c r="L315" i="2"/>
  <c r="Q258" i="2"/>
  <c r="Q263" i="2" s="1"/>
  <c r="L486" i="2"/>
  <c r="P152" i="2"/>
  <c r="G262" i="2"/>
  <c r="K552" i="2"/>
  <c r="L552" i="2"/>
  <c r="L554" i="2" s="1"/>
  <c r="L544" i="2"/>
  <c r="O246" i="2"/>
  <c r="N474" i="2"/>
  <c r="R189" i="2"/>
  <c r="O594" i="2"/>
  <c r="I246" i="2"/>
  <c r="G385" i="2"/>
  <c r="G30" i="2"/>
  <c r="M29" i="2"/>
  <c r="Q209" i="2"/>
  <c r="G726" i="2"/>
  <c r="G45" i="2"/>
  <c r="O380" i="2"/>
  <c r="O382" i="2" s="1"/>
  <c r="J258" i="2"/>
  <c r="Q606" i="2"/>
  <c r="G26" i="2"/>
  <c r="S486" i="2"/>
  <c r="J594" i="2"/>
  <c r="P246" i="2"/>
  <c r="P532" i="2"/>
  <c r="S246" i="2"/>
  <c r="G89" i="2"/>
  <c r="T884" i="2"/>
  <c r="T885" i="2" s="1"/>
  <c r="T886" i="2" s="1"/>
  <c r="G88" i="2"/>
  <c r="J29" i="2"/>
  <c r="R29" i="2"/>
  <c r="G546" i="2"/>
  <c r="M486" i="2"/>
  <c r="S317" i="2"/>
  <c r="P209" i="2"/>
  <c r="P211" i="2" s="1"/>
  <c r="O552" i="2"/>
  <c r="L372" i="2"/>
  <c r="R315" i="2"/>
  <c r="R320" i="2" s="1"/>
  <c r="N246" i="2"/>
  <c r="K437" i="2"/>
  <c r="K439" i="2" s="1"/>
  <c r="S614" i="2"/>
  <c r="T323" i="2"/>
  <c r="T325" i="2" s="1"/>
  <c r="O494" i="2"/>
  <c r="G722" i="2"/>
  <c r="J87" i="2"/>
  <c r="H95" i="2"/>
  <c r="S266" i="2"/>
  <c r="I209" i="2"/>
  <c r="L594" i="2"/>
  <c r="J474" i="2"/>
  <c r="R532" i="2"/>
  <c r="H532" i="2"/>
  <c r="T246" i="2"/>
  <c r="G442" i="2"/>
  <c r="O87" i="2"/>
  <c r="S429" i="2"/>
  <c r="G147" i="2"/>
  <c r="H258" i="2"/>
  <c r="R429" i="2"/>
  <c r="G541" i="2"/>
  <c r="N372" i="2"/>
  <c r="T75" i="2"/>
  <c r="L246" i="2"/>
  <c r="H474" i="2"/>
  <c r="S360" i="2"/>
  <c r="S474" i="2"/>
  <c r="T132" i="2"/>
  <c r="J75" i="2"/>
  <c r="Q655" i="2"/>
  <c r="N655" i="2"/>
  <c r="H655" i="2"/>
  <c r="J655" i="2"/>
  <c r="J544" i="2"/>
  <c r="L87" i="2"/>
  <c r="R144" i="2"/>
  <c r="G369" i="2"/>
  <c r="K144" i="2"/>
  <c r="S891" i="2"/>
  <c r="S892" i="2" s="1"/>
  <c r="S893" i="2" s="1"/>
  <c r="S134" i="2" s="1"/>
  <c r="G721" i="2"/>
  <c r="M884" i="2"/>
  <c r="M885" i="2" s="1"/>
  <c r="M886" i="2" s="1"/>
  <c r="M9" i="2" s="1"/>
  <c r="G373" i="2"/>
  <c r="T144" i="2"/>
  <c r="H246" i="2"/>
  <c r="I474" i="2"/>
  <c r="O360" i="2"/>
  <c r="K921" i="2"/>
  <c r="N921" i="2"/>
  <c r="J921" i="2"/>
  <c r="I921" i="2"/>
  <c r="J614" i="2"/>
  <c r="I144" i="2"/>
  <c r="M898" i="2"/>
  <c r="M899" i="2" s="1"/>
  <c r="M900" i="2" s="1"/>
  <c r="M465" i="2" s="1"/>
  <c r="I891" i="2"/>
  <c r="I892" i="2" s="1"/>
  <c r="I893" i="2" s="1"/>
  <c r="L95" i="2"/>
  <c r="P884" i="2"/>
  <c r="P885" i="2" s="1"/>
  <c r="P886" i="2" s="1"/>
  <c r="N431" i="2"/>
  <c r="S380" i="2"/>
  <c r="M360" i="2"/>
  <c r="I303" i="2"/>
  <c r="R246" i="2"/>
  <c r="Q594" i="2"/>
  <c r="Q152" i="2"/>
  <c r="Q154" i="2" s="1"/>
  <c r="G603" i="2"/>
  <c r="O437" i="2"/>
  <c r="G81" i="2"/>
  <c r="G160" i="2"/>
  <c r="G267" i="2"/>
  <c r="H552" i="2"/>
  <c r="H554" i="2" s="1"/>
  <c r="R372" i="2"/>
  <c r="R544" i="2"/>
  <c r="R549" i="2" s="1"/>
  <c r="O532" i="2"/>
  <c r="H594" i="2"/>
  <c r="Q303" i="2"/>
  <c r="I417" i="2"/>
  <c r="K360" i="2"/>
  <c r="K417" i="2"/>
  <c r="S532" i="2"/>
  <c r="R132" i="2"/>
  <c r="G723" i="2"/>
  <c r="G309" i="2"/>
  <c r="G664" i="2"/>
  <c r="P360" i="2"/>
  <c r="I132" i="2"/>
  <c r="T303" i="2"/>
  <c r="O474" i="2"/>
  <c r="H921" i="2"/>
  <c r="S921" i="2"/>
  <c r="K486" i="2"/>
  <c r="K95" i="2"/>
  <c r="K97" i="2" s="1"/>
  <c r="K891" i="2"/>
  <c r="K892" i="2" s="1"/>
  <c r="K893" i="2" s="1"/>
  <c r="I266" i="2"/>
  <c r="I268" i="2" s="1"/>
  <c r="O891" i="2"/>
  <c r="O892" i="2" s="1"/>
  <c r="O893" i="2" s="1"/>
  <c r="K884" i="2"/>
  <c r="K885" i="2" s="1"/>
  <c r="K886" i="2" s="1"/>
  <c r="K181" i="2" s="1"/>
  <c r="K882" i="2" s="1"/>
  <c r="I152" i="2"/>
  <c r="T544" i="2"/>
  <c r="S87" i="2"/>
  <c r="L614" i="2"/>
  <c r="N312" i="2"/>
  <c r="K606" i="2"/>
  <c r="H898" i="2"/>
  <c r="H899" i="2" s="1"/>
  <c r="H900" i="2" s="1"/>
  <c r="T209" i="2"/>
  <c r="T211" i="2" s="1"/>
  <c r="P429" i="2"/>
  <c r="M258" i="2"/>
  <c r="L152" i="2"/>
  <c r="L154" i="2" s="1"/>
  <c r="Q323" i="2"/>
  <c r="Q325" i="2" s="1"/>
  <c r="R95" i="2"/>
  <c r="R97" i="2" s="1"/>
  <c r="M209" i="2"/>
  <c r="M211" i="2" s="1"/>
  <c r="R258" i="2"/>
  <c r="T266" i="2"/>
  <c r="M426" i="2"/>
  <c r="J201" i="2"/>
  <c r="G656" i="2"/>
  <c r="K37" i="2"/>
  <c r="K39" i="2" s="1"/>
  <c r="T201" i="2"/>
  <c r="P544" i="2"/>
  <c r="K246" i="2"/>
  <c r="J417" i="2"/>
  <c r="I594" i="2"/>
  <c r="R921" i="2"/>
  <c r="I544" i="2"/>
  <c r="K266" i="2"/>
  <c r="K268" i="2" s="1"/>
  <c r="M266" i="2"/>
  <c r="R494" i="2"/>
  <c r="S494" i="2"/>
  <c r="T606" i="2"/>
  <c r="G138" i="2"/>
  <c r="J494" i="2"/>
  <c r="I372" i="2"/>
  <c r="I377" i="2" s="1"/>
  <c r="T494" i="2"/>
  <c r="I323" i="2"/>
  <c r="T37" i="2"/>
  <c r="R552" i="2"/>
  <c r="R554" i="2" s="1"/>
  <c r="J317" i="2"/>
  <c r="S606" i="2"/>
  <c r="N898" i="2"/>
  <c r="N899" i="2" s="1"/>
  <c r="N900" i="2" s="1"/>
  <c r="N237" i="2" s="1"/>
  <c r="O486" i="2"/>
  <c r="K258" i="2"/>
  <c r="H37" i="2"/>
  <c r="Q266" i="2"/>
  <c r="M594" i="2"/>
  <c r="M532" i="2"/>
  <c r="H312" i="2"/>
  <c r="H426" i="2"/>
  <c r="H144" i="2"/>
  <c r="L144" i="2"/>
  <c r="Q426" i="2"/>
  <c r="P201" i="2"/>
  <c r="N360" i="2"/>
  <c r="J323" i="2"/>
  <c r="G489" i="2"/>
  <c r="T95" i="2"/>
  <c r="T315" i="2"/>
  <c r="P474" i="2"/>
  <c r="K189" i="2"/>
  <c r="L360" i="2"/>
  <c r="I360" i="2"/>
  <c r="T921" i="2"/>
  <c r="N437" i="2"/>
  <c r="N439" i="2" s="1"/>
  <c r="G548" i="2"/>
  <c r="G33" i="2"/>
  <c r="N552" i="2"/>
  <c r="N554" i="2" s="1"/>
  <c r="S152" i="2"/>
  <c r="N152" i="2"/>
  <c r="N87" i="2"/>
  <c r="N92" i="2" s="1"/>
  <c r="I429" i="2"/>
  <c r="N323" i="2"/>
  <c r="N325" i="2" s="1"/>
  <c r="Q312" i="2"/>
  <c r="I258" i="2"/>
  <c r="J884" i="2"/>
  <c r="J885" i="2" s="1"/>
  <c r="J886" i="2" s="1"/>
  <c r="J9" i="2" s="1"/>
  <c r="H380" i="2"/>
  <c r="H382" i="2" s="1"/>
  <c r="O317" i="2"/>
  <c r="H884" i="2"/>
  <c r="H885" i="2" s="1"/>
  <c r="H886" i="2" s="1"/>
  <c r="H586" i="2" s="1"/>
  <c r="S144" i="2"/>
  <c r="T87" i="2"/>
  <c r="H317" i="2"/>
  <c r="P552" i="2"/>
  <c r="P554" i="2" s="1"/>
  <c r="O606" i="2"/>
  <c r="T437" i="2"/>
  <c r="P380" i="2"/>
  <c r="O29" i="2"/>
  <c r="R606" i="2"/>
  <c r="Q431" i="2"/>
  <c r="P87" i="2"/>
  <c r="I884" i="2"/>
  <c r="I885" i="2" s="1"/>
  <c r="I886" i="2" s="1"/>
  <c r="H437" i="2"/>
  <c r="H439" i="2" s="1"/>
  <c r="P144" i="2"/>
  <c r="G317" i="2"/>
  <c r="O426" i="2"/>
  <c r="G490" i="2"/>
  <c r="G547" i="2"/>
  <c r="O614" i="2"/>
  <c r="O616" i="2" s="1"/>
  <c r="M372" i="2"/>
  <c r="M377" i="2" s="1"/>
  <c r="G261" i="2"/>
  <c r="N594" i="2"/>
  <c r="L75" i="2"/>
  <c r="P303" i="2"/>
  <c r="O75" i="2"/>
  <c r="L532" i="2"/>
  <c r="M655" i="2"/>
  <c r="L891" i="2"/>
  <c r="L892" i="2" s="1"/>
  <c r="L893" i="2" s="1"/>
  <c r="L182" i="2" s="1"/>
  <c r="L889" i="2" s="1"/>
  <c r="L317" i="2"/>
  <c r="H614" i="2"/>
  <c r="H616" i="2" s="1"/>
  <c r="G214" i="2"/>
  <c r="H266" i="2"/>
  <c r="H268" i="2" s="1"/>
  <c r="J37" i="2"/>
  <c r="J39" i="2" s="1"/>
  <c r="G271" i="2"/>
  <c r="K380" i="2"/>
  <c r="G608" i="2"/>
  <c r="N884" i="2"/>
  <c r="N885" i="2" s="1"/>
  <c r="N886" i="2" s="1"/>
  <c r="L380" i="2"/>
  <c r="G438" i="2"/>
  <c r="S431" i="2"/>
  <c r="R898" i="2"/>
  <c r="R899" i="2" s="1"/>
  <c r="R900" i="2" s="1"/>
  <c r="R351" i="2" s="1"/>
  <c r="S201" i="2"/>
  <c r="N494" i="2"/>
  <c r="N209" i="2"/>
  <c r="N211" i="2" s="1"/>
  <c r="S29" i="2"/>
  <c r="R323" i="2"/>
  <c r="R325" i="2" s="1"/>
  <c r="J380" i="2"/>
  <c r="J382" i="2" s="1"/>
  <c r="P891" i="2"/>
  <c r="P892" i="2" s="1"/>
  <c r="P893" i="2" s="1"/>
  <c r="G600" i="2"/>
  <c r="N29" i="2"/>
  <c r="L201" i="2"/>
  <c r="G445" i="2"/>
  <c r="O152" i="2"/>
  <c r="R360" i="2"/>
  <c r="I552" i="2"/>
  <c r="G316" i="2"/>
  <c r="G607" i="2"/>
  <c r="N380" i="2"/>
  <c r="K429" i="2"/>
  <c r="M380" i="2"/>
  <c r="Q552" i="2"/>
  <c r="L429" i="2"/>
  <c r="M437" i="2"/>
  <c r="R486" i="2"/>
  <c r="N266" i="2"/>
  <c r="K544" i="2"/>
  <c r="K549" i="2" s="1"/>
  <c r="I315" i="2"/>
  <c r="S437" i="2"/>
  <c r="S146" i="2"/>
  <c r="J315" i="2"/>
  <c r="O315" i="2"/>
  <c r="Q532" i="2"/>
  <c r="G32" i="2"/>
  <c r="J372" i="2"/>
  <c r="Q29" i="2"/>
  <c r="G619" i="2"/>
  <c r="J486" i="2"/>
  <c r="G153" i="2"/>
  <c r="P372" i="2"/>
  <c r="P323" i="2"/>
  <c r="P325" i="2" s="1"/>
  <c r="L437" i="2"/>
  <c r="L439" i="2" s="1"/>
  <c r="Q380" i="2"/>
  <c r="Q382" i="2" s="1"/>
  <c r="I29" i="2"/>
  <c r="I34" i="2" s="1"/>
  <c r="T474" i="2"/>
  <c r="S426" i="2"/>
  <c r="M201" i="2"/>
  <c r="G499" i="2"/>
  <c r="G323" i="2"/>
  <c r="R417" i="2"/>
  <c r="M315" i="2"/>
  <c r="O417" i="2"/>
  <c r="R17" i="2"/>
  <c r="I532" i="2"/>
  <c r="S552" i="2"/>
  <c r="G252" i="2"/>
  <c r="S75" i="2"/>
  <c r="J360" i="2"/>
  <c r="H360" i="2"/>
  <c r="P921" i="2"/>
  <c r="M921" i="2"/>
  <c r="G622" i="2"/>
  <c r="G255" i="2"/>
  <c r="G90" i="2"/>
  <c r="G274" i="2"/>
  <c r="J209" i="2"/>
  <c r="N544" i="2"/>
  <c r="K29" i="2"/>
  <c r="G661" i="2"/>
  <c r="M312" i="2"/>
  <c r="N486" i="2"/>
  <c r="P494" i="2"/>
  <c r="J152" i="2"/>
  <c r="J154" i="2" s="1"/>
  <c r="G653" i="2"/>
  <c r="M323" i="2"/>
  <c r="M325" i="2" s="1"/>
  <c r="O884" i="2"/>
  <c r="O885" i="2" s="1"/>
  <c r="O886" i="2" s="1"/>
  <c r="Q37" i="2"/>
  <c r="P431" i="2"/>
  <c r="P606" i="2"/>
  <c r="P611" i="2" s="1"/>
  <c r="K494" i="2"/>
  <c r="K496" i="2" s="1"/>
  <c r="G431" i="2"/>
  <c r="O201" i="2"/>
  <c r="I189" i="2"/>
  <c r="N146" i="2"/>
  <c r="G553" i="2"/>
  <c r="Q144" i="2"/>
  <c r="H201" i="2"/>
  <c r="T372" i="2"/>
  <c r="N303" i="2"/>
  <c r="Q429" i="2"/>
  <c r="Q544" i="2"/>
  <c r="Q201" i="2"/>
  <c r="L606" i="2"/>
  <c r="K474" i="2"/>
  <c r="R75" i="2"/>
  <c r="Q75" i="2"/>
  <c r="H891" i="2"/>
  <c r="H892" i="2" s="1"/>
  <c r="H893" i="2" s="1"/>
  <c r="H587" i="2" s="1"/>
  <c r="K209" i="2"/>
  <c r="K211" i="2" s="1"/>
  <c r="N891" i="2"/>
  <c r="N892" i="2" s="1"/>
  <c r="N893" i="2" s="1"/>
  <c r="N362" i="2" s="1"/>
  <c r="M37" i="2"/>
  <c r="N614" i="2"/>
  <c r="J95" i="2"/>
  <c r="Q891" i="2"/>
  <c r="Q892" i="2" s="1"/>
  <c r="Q893" i="2" s="1"/>
  <c r="J266" i="2"/>
  <c r="J268" i="2" s="1"/>
  <c r="P37" i="2"/>
  <c r="O95" i="2"/>
  <c r="O97" i="2" s="1"/>
  <c r="J898" i="2"/>
  <c r="J899" i="2" s="1"/>
  <c r="J900" i="2" s="1"/>
  <c r="J180" i="2" s="1"/>
  <c r="G560" i="2"/>
  <c r="P312" i="2"/>
  <c r="M494" i="2"/>
  <c r="M496" i="2" s="1"/>
  <c r="I614" i="2"/>
  <c r="I616" i="2" s="1"/>
  <c r="N429" i="2"/>
  <c r="H486" i="2"/>
  <c r="P266" i="2"/>
  <c r="P268" i="2" s="1"/>
  <c r="K614" i="2"/>
  <c r="K616" i="2" s="1"/>
  <c r="G266" i="2"/>
  <c r="G839" i="2"/>
  <c r="G391" i="2" s="1"/>
  <c r="O144" i="2"/>
  <c r="O323" i="2"/>
  <c r="H429" i="2"/>
  <c r="J144" i="2"/>
  <c r="O429" i="2"/>
  <c r="I75" i="2"/>
  <c r="K303" i="2"/>
  <c r="N201" i="2"/>
  <c r="O921" i="2"/>
  <c r="G210" i="2"/>
  <c r="G609" i="2"/>
  <c r="S898" i="2"/>
  <c r="S899" i="2" s="1"/>
  <c r="S900" i="2" s="1"/>
  <c r="G487" i="2"/>
  <c r="K315" i="2"/>
  <c r="S323" i="2"/>
  <c r="G205" i="2"/>
  <c r="S258" i="2"/>
  <c r="G615" i="2"/>
  <c r="G31" i="2"/>
  <c r="G328" i="2"/>
  <c r="M552" i="2"/>
  <c r="M554" i="2" s="1"/>
  <c r="H315" i="2"/>
  <c r="T152" i="2"/>
  <c r="T29" i="2"/>
  <c r="G209" i="2"/>
  <c r="I494" i="2"/>
  <c r="I496" i="2" s="1"/>
  <c r="G331" i="2"/>
  <c r="P75" i="2"/>
  <c r="G655" i="2"/>
  <c r="G488" i="2"/>
  <c r="L417" i="2"/>
  <c r="Q803" i="2"/>
  <c r="N803" i="2"/>
  <c r="O803" i="2"/>
  <c r="J803" i="2"/>
  <c r="L803" i="2"/>
  <c r="H494" i="2"/>
  <c r="H496" i="2" s="1"/>
  <c r="O898" i="2"/>
  <c r="O899" i="2" s="1"/>
  <c r="O900" i="2" s="1"/>
  <c r="O66" i="2" s="1"/>
  <c r="G749" i="2"/>
  <c r="R594" i="2"/>
  <c r="Q921" i="2"/>
  <c r="R891" i="2"/>
  <c r="R892" i="2" s="1"/>
  <c r="R893" i="2" s="1"/>
  <c r="R182" i="2" s="1"/>
  <c r="R889" i="2" s="1"/>
  <c r="K323" i="2"/>
  <c r="T898" i="2"/>
  <c r="T899" i="2" s="1"/>
  <c r="T900" i="2" s="1"/>
  <c r="T123" i="2" s="1"/>
  <c r="R380" i="2"/>
  <c r="M95" i="2"/>
  <c r="H606" i="2"/>
  <c r="G360" i="2"/>
  <c r="S95" i="2"/>
  <c r="S97" i="2" s="1"/>
  <c r="R614" i="2"/>
  <c r="R616" i="2" s="1"/>
  <c r="G803" i="2"/>
  <c r="M152" i="2"/>
  <c r="M154" i="2" s="1"/>
  <c r="S312" i="2"/>
  <c r="G921" i="2"/>
  <c r="G483" i="2"/>
  <c r="L37" i="2"/>
  <c r="L39" i="2" s="1"/>
  <c r="J312" i="2"/>
  <c r="M614" i="2"/>
  <c r="P594" i="2"/>
  <c r="N417" i="2"/>
  <c r="H75" i="2"/>
  <c r="Q246" i="2"/>
  <c r="K532" i="2"/>
  <c r="H803" i="2"/>
  <c r="M803" i="2"/>
  <c r="H303" i="2"/>
  <c r="L884" i="2"/>
  <c r="L885" i="2" s="1"/>
  <c r="L886" i="2" s="1"/>
  <c r="L181" i="2" s="1"/>
  <c r="L882" i="2" s="1"/>
  <c r="T380" i="2"/>
  <c r="G42" i="2"/>
  <c r="G204" i="2"/>
  <c r="G388" i="2"/>
  <c r="K372" i="2"/>
  <c r="G814" i="2"/>
  <c r="G480" i="2"/>
  <c r="G841" i="2"/>
  <c r="G103" i="2"/>
  <c r="G258" i="2"/>
  <c r="G437" i="2"/>
  <c r="G75" i="2"/>
  <c r="J652" i="2"/>
  <c r="S417" i="2"/>
  <c r="K75" i="2"/>
  <c r="T189" i="2"/>
  <c r="P803" i="2"/>
  <c r="G495" i="2"/>
  <c r="M87" i="2"/>
  <c r="G663" i="2"/>
  <c r="G141" i="2"/>
  <c r="L431" i="2"/>
  <c r="G381" i="2"/>
  <c r="O258" i="2"/>
  <c r="G259" i="2"/>
  <c r="N317" i="2"/>
  <c r="R437" i="2"/>
  <c r="R439" i="2" s="1"/>
  <c r="G96" i="2"/>
  <c r="G486" i="2"/>
  <c r="G606" i="2"/>
  <c r="G474" i="2"/>
  <c r="P146" i="2"/>
  <c r="P426" i="2"/>
  <c r="S303" i="2"/>
  <c r="N75" i="2"/>
  <c r="H431" i="2"/>
  <c r="T17" i="2"/>
  <c r="R303" i="2"/>
  <c r="S594" i="2"/>
  <c r="N145" i="2"/>
  <c r="Q360" i="2"/>
  <c r="M417" i="2"/>
  <c r="L266" i="2"/>
  <c r="N258" i="2"/>
  <c r="G665" i="2"/>
  <c r="O312" i="2"/>
  <c r="G494" i="2"/>
  <c r="G557" i="2"/>
  <c r="G217" i="2"/>
  <c r="H145" i="2"/>
  <c r="G146" i="2"/>
  <c r="Q523" i="2"/>
  <c r="R201" i="2"/>
  <c r="Q474" i="2"/>
  <c r="G836" i="2"/>
  <c r="I898" i="2"/>
  <c r="I899" i="2" s="1"/>
  <c r="I900" i="2" s="1"/>
  <c r="S372" i="2"/>
  <c r="G366" i="2"/>
  <c r="G666" i="2"/>
  <c r="G312" i="2"/>
  <c r="G87" i="2"/>
  <c r="G833" i="2"/>
  <c r="G69" i="2" s="1"/>
  <c r="M146" i="2"/>
  <c r="P417" i="2"/>
  <c r="M474" i="2"/>
  <c r="L145" i="2"/>
  <c r="K132" i="2"/>
  <c r="G417" i="2"/>
  <c r="L132" i="2"/>
  <c r="J132" i="2"/>
  <c r="M132" i="2"/>
  <c r="G538" i="2"/>
  <c r="G815" i="2"/>
  <c r="G840" i="2"/>
  <c r="G112" i="2" s="1"/>
  <c r="N95" i="2"/>
  <c r="G545" i="2"/>
  <c r="J146" i="2"/>
  <c r="N144" i="2"/>
  <c r="G315" i="2"/>
  <c r="P315" i="2"/>
  <c r="I17" i="2"/>
  <c r="O145" i="2"/>
  <c r="G144" i="2"/>
  <c r="L146" i="2"/>
  <c r="S17" i="2"/>
  <c r="N17" i="2"/>
  <c r="S652" i="2"/>
  <c r="D44" i="30" s="1"/>
  <c r="F44" i="30" s="1"/>
  <c r="O132" i="2"/>
  <c r="H372" i="2"/>
  <c r="S655" i="2"/>
  <c r="G84" i="2"/>
  <c r="Q884" i="2"/>
  <c r="Q885" i="2" s="1"/>
  <c r="Q886" i="2" s="1"/>
  <c r="L898" i="2"/>
  <c r="L899" i="2" s="1"/>
  <c r="L900" i="2" s="1"/>
  <c r="Q437" i="2"/>
  <c r="G195" i="2"/>
  <c r="G319" i="2"/>
  <c r="G260" i="2"/>
  <c r="G898" i="2"/>
  <c r="G426" i="2"/>
  <c r="G884" i="2"/>
  <c r="G152" i="2"/>
  <c r="G154" i="2" s="1"/>
  <c r="M429" i="2"/>
  <c r="G544" i="2"/>
  <c r="G724" i="2"/>
  <c r="H417" i="2"/>
  <c r="G48" i="2"/>
  <c r="G37" i="2"/>
  <c r="J145" i="2"/>
  <c r="G201" i="2"/>
  <c r="N132" i="2"/>
  <c r="N166" i="2"/>
  <c r="J126" i="2"/>
  <c r="F14" i="29" s="1"/>
  <c r="H126" i="2"/>
  <c r="F14" i="27" s="1"/>
  <c r="L655" i="2"/>
  <c r="L474" i="2"/>
  <c r="R37" i="2"/>
  <c r="R39" i="2" s="1"/>
  <c r="R152" i="2"/>
  <c r="Q494" i="2"/>
  <c r="K17" i="2"/>
  <c r="N532" i="2"/>
  <c r="S166" i="2"/>
  <c r="H166" i="2"/>
  <c r="G95" i="2"/>
  <c r="S126" i="2"/>
  <c r="F14" i="30" s="1"/>
  <c r="S209" i="2"/>
  <c r="S145" i="2"/>
  <c r="H14" i="30" s="1"/>
  <c r="Q132" i="2"/>
  <c r="L17" i="2"/>
  <c r="H652" i="2"/>
  <c r="D44" i="27" s="1"/>
  <c r="F44" i="27" s="1"/>
  <c r="Q146" i="2"/>
  <c r="L258" i="2"/>
  <c r="M891" i="2"/>
  <c r="M892" i="2" s="1"/>
  <c r="M893" i="2" s="1"/>
  <c r="O372" i="2"/>
  <c r="G429" i="2"/>
  <c r="M75" i="2"/>
  <c r="G29" i="2"/>
  <c r="M303" i="2"/>
  <c r="J246" i="2"/>
  <c r="P66" i="2"/>
  <c r="S132" i="2"/>
  <c r="Q17" i="2"/>
  <c r="M17" i="2"/>
  <c r="M652" i="2"/>
  <c r="D44" i="19" s="1"/>
  <c r="F44" i="19" s="1"/>
  <c r="P132" i="2"/>
  <c r="O655" i="2"/>
  <c r="I486" i="2"/>
  <c r="T486" i="2"/>
  <c r="Q9" i="2"/>
  <c r="G614" i="2"/>
  <c r="G303" i="2"/>
  <c r="O166" i="2"/>
  <c r="G202" i="2"/>
  <c r="Q315" i="2"/>
  <c r="K594" i="2"/>
  <c r="H146" i="2"/>
  <c r="T532" i="2"/>
  <c r="M246" i="2"/>
  <c r="J532" i="2"/>
  <c r="T594" i="2"/>
  <c r="P145" i="2"/>
  <c r="G132" i="2"/>
  <c r="I380" i="2"/>
  <c r="I382" i="2" s="1"/>
  <c r="G380" i="2"/>
  <c r="G382" i="2" s="1"/>
  <c r="T258" i="2"/>
  <c r="G372" i="2"/>
  <c r="L303" i="2"/>
  <c r="J303" i="2"/>
  <c r="T417" i="2"/>
  <c r="P95" i="2"/>
  <c r="P97" i="2" s="1"/>
  <c r="Q87" i="2"/>
  <c r="P317" i="2"/>
  <c r="I29" i="25" s="1"/>
  <c r="G532" i="2"/>
  <c r="O17" i="2"/>
  <c r="Q198" i="2"/>
  <c r="H28" i="26" s="1"/>
  <c r="M189" i="2"/>
  <c r="L921" i="2"/>
  <c r="G246" i="2"/>
  <c r="M198" i="2"/>
  <c r="L189" i="2"/>
  <c r="H183" i="2"/>
  <c r="F28" i="27" s="1"/>
  <c r="T360" i="2"/>
  <c r="G145" i="2"/>
  <c r="N223" i="2"/>
  <c r="J198" i="2"/>
  <c r="S223" i="2"/>
  <c r="M203" i="2"/>
  <c r="I28" i="19" s="1"/>
  <c r="P198" i="2"/>
  <c r="L203" i="2"/>
  <c r="K651" i="2"/>
  <c r="T651" i="2"/>
  <c r="T755" i="2" s="1"/>
  <c r="N198" i="2"/>
  <c r="Q189" i="2"/>
  <c r="S203" i="2"/>
  <c r="H203" i="2"/>
  <c r="Q417" i="2"/>
  <c r="M126" i="2"/>
  <c r="F14" i="19" s="1"/>
  <c r="O189" i="2"/>
  <c r="M317" i="2"/>
  <c r="I29" i="19" s="1"/>
  <c r="M145" i="2"/>
  <c r="Q145" i="2"/>
  <c r="H132" i="2"/>
  <c r="L166" i="2"/>
  <c r="P17" i="2"/>
  <c r="P655" i="2"/>
  <c r="I651" i="2"/>
  <c r="I755" i="2" s="1"/>
  <c r="J189" i="2"/>
  <c r="S189" i="2"/>
  <c r="G189" i="2"/>
  <c r="O303" i="2"/>
  <c r="O146" i="2"/>
  <c r="P180" i="2"/>
  <c r="G891" i="2"/>
  <c r="H17" i="2"/>
  <c r="J166" i="2"/>
  <c r="P408" i="2"/>
  <c r="R651" i="2"/>
  <c r="R755" i="2" s="1"/>
  <c r="H189" i="2"/>
  <c r="J223" i="2"/>
  <c r="Q223" i="2"/>
  <c r="H198" i="2"/>
  <c r="P203" i="2"/>
  <c r="O203" i="2"/>
  <c r="I28" i="21" s="1"/>
  <c r="Q203" i="2"/>
  <c r="I28" i="26" s="1"/>
  <c r="G198" i="2"/>
  <c r="G552" i="2"/>
  <c r="R474" i="2"/>
  <c r="G594" i="2"/>
  <c r="J17" i="2"/>
  <c r="P651" i="2"/>
  <c r="G17" i="2"/>
  <c r="L651" i="2"/>
  <c r="L755" i="2" s="1"/>
  <c r="G651" i="2"/>
  <c r="N189" i="2"/>
  <c r="O223" i="2"/>
  <c r="H223" i="2"/>
  <c r="J651" i="2"/>
  <c r="J755" i="2" s="1"/>
  <c r="N203" i="2"/>
  <c r="S183" i="2"/>
  <c r="F28" i="30" s="1"/>
  <c r="S198" i="2"/>
  <c r="H651" i="2"/>
  <c r="H755" i="2" s="1"/>
  <c r="M183" i="2"/>
  <c r="F28" i="19" s="1"/>
  <c r="L198" i="2"/>
  <c r="L223" i="2"/>
  <c r="J28" i="17" s="1"/>
  <c r="P189" i="2"/>
  <c r="S651" i="2"/>
  <c r="S755" i="2" s="1"/>
  <c r="M651" i="2"/>
  <c r="M755" i="2" s="1"/>
  <c r="J203" i="2"/>
  <c r="G432" i="2"/>
  <c r="G625" i="2"/>
  <c r="O651" i="2"/>
  <c r="N651" i="2"/>
  <c r="N755" i="2" s="1"/>
  <c r="O198" i="2"/>
  <c r="J183" i="2"/>
  <c r="F28" i="29" s="1"/>
  <c r="Q651" i="2"/>
  <c r="G203" i="2"/>
  <c r="P237" i="2" l="1"/>
  <c r="V483" i="2"/>
  <c r="W483" i="2" s="1"/>
  <c r="X483" i="2" s="1"/>
  <c r="P294" i="2"/>
  <c r="G126" i="2"/>
  <c r="F13" i="14" s="1"/>
  <c r="H28" i="29"/>
  <c r="P351" i="2"/>
  <c r="P523" i="2"/>
  <c r="H29" i="27"/>
  <c r="Q585" i="2"/>
  <c r="M166" i="2"/>
  <c r="Q123" i="2"/>
  <c r="D44" i="29"/>
  <c r="F44" i="29" s="1"/>
  <c r="K377" i="2"/>
  <c r="O611" i="2"/>
  <c r="S616" i="2"/>
  <c r="L377" i="2"/>
  <c r="Q634" i="2"/>
  <c r="R590" i="2"/>
  <c r="R11" i="2"/>
  <c r="R127" i="2"/>
  <c r="R652" i="2"/>
  <c r="R299" i="2"/>
  <c r="R183" i="2"/>
  <c r="R242" i="2"/>
  <c r="R470" i="2"/>
  <c r="N54" i="2"/>
  <c r="L268" i="2"/>
  <c r="M97" i="2"/>
  <c r="N496" i="2"/>
  <c r="R354" i="2"/>
  <c r="R109" i="2"/>
  <c r="K337" i="2"/>
  <c r="K223" i="2"/>
  <c r="R70" i="2"/>
  <c r="R528" i="2"/>
  <c r="R184" i="2"/>
  <c r="R588" i="2"/>
  <c r="R411" i="2"/>
  <c r="R355" i="2"/>
  <c r="R128" i="2"/>
  <c r="R413" i="2"/>
  <c r="R356" i="2"/>
  <c r="R241" i="2"/>
  <c r="P511" i="2"/>
  <c r="R12" i="2"/>
  <c r="R297" i="2"/>
  <c r="R412" i="2"/>
  <c r="H628" i="2"/>
  <c r="H112" i="2"/>
  <c r="T468" i="2"/>
  <c r="T469" i="2"/>
  <c r="H491" i="2"/>
  <c r="V553" i="2"/>
  <c r="W553" i="2" s="1"/>
  <c r="X553" i="2" s="1"/>
  <c r="L211" i="2"/>
  <c r="J340" i="2"/>
  <c r="M457" i="2"/>
  <c r="T590" i="2"/>
  <c r="T127" i="2"/>
  <c r="S54" i="2"/>
  <c r="H51" i="2"/>
  <c r="M514" i="2"/>
  <c r="G397" i="2"/>
  <c r="Q320" i="2"/>
  <c r="S39" i="2"/>
  <c r="S51" i="2"/>
  <c r="H397" i="2"/>
  <c r="S340" i="2"/>
  <c r="S451" i="2"/>
  <c r="N616" i="2"/>
  <c r="Q39" i="2"/>
  <c r="V607" i="2"/>
  <c r="W607" i="2" s="1"/>
  <c r="X607" i="2" s="1"/>
  <c r="T496" i="2"/>
  <c r="Q211" i="2"/>
  <c r="S569" i="2"/>
  <c r="R634" i="2"/>
  <c r="H280" i="2"/>
  <c r="Q180" i="2"/>
  <c r="M223" i="2"/>
  <c r="G106" i="2"/>
  <c r="T491" i="2"/>
  <c r="G505" i="2"/>
  <c r="R491" i="2"/>
  <c r="I97" i="2"/>
  <c r="Q572" i="2"/>
  <c r="R397" i="2"/>
  <c r="R566" i="2"/>
  <c r="M229" i="2"/>
  <c r="M454" i="2"/>
  <c r="J337" i="2"/>
  <c r="R628" i="2"/>
  <c r="M226" i="2"/>
  <c r="H566" i="2"/>
  <c r="M172" i="2"/>
  <c r="H283" i="2"/>
  <c r="M634" i="2"/>
  <c r="M115" i="2"/>
  <c r="I28" i="29"/>
  <c r="R294" i="2"/>
  <c r="S211" i="2"/>
  <c r="R154" i="2"/>
  <c r="S377" i="2"/>
  <c r="Q549" i="2"/>
  <c r="S554" i="2"/>
  <c r="I554" i="2"/>
  <c r="V489" i="2"/>
  <c r="W489" i="2" s="1"/>
  <c r="X489" i="2" s="1"/>
  <c r="S92" i="2"/>
  <c r="I211" i="2"/>
  <c r="J34" i="2"/>
  <c r="L549" i="2"/>
  <c r="K92" i="2"/>
  <c r="R280" i="2"/>
  <c r="H569" i="2"/>
  <c r="P12" i="2"/>
  <c r="P128" i="2"/>
  <c r="M569" i="2"/>
  <c r="R631" i="2"/>
  <c r="P127" i="2"/>
  <c r="R223" i="2"/>
  <c r="D44" i="26"/>
  <c r="F44" i="26" s="1"/>
  <c r="Q115" i="2"/>
  <c r="M51" i="2"/>
  <c r="M112" i="2"/>
  <c r="P468" i="2"/>
  <c r="H394" i="2"/>
  <c r="M280" i="2"/>
  <c r="H454" i="2"/>
  <c r="J454" i="2"/>
  <c r="J54" i="2"/>
  <c r="H14" i="19"/>
  <c r="G747" i="2"/>
  <c r="J97" i="2"/>
  <c r="J377" i="2"/>
  <c r="N34" i="2"/>
  <c r="T439" i="2"/>
  <c r="I434" i="2"/>
  <c r="R268" i="2"/>
  <c r="I30" i="21"/>
  <c r="H109" i="2"/>
  <c r="M394" i="2"/>
  <c r="M286" i="2"/>
  <c r="H451" i="2"/>
  <c r="M109" i="2"/>
  <c r="H337" i="2"/>
  <c r="H226" i="2"/>
  <c r="J28" i="27" s="1"/>
  <c r="M508" i="2"/>
  <c r="M451" i="2"/>
  <c r="J569" i="2"/>
  <c r="H29" i="26"/>
  <c r="O554" i="2"/>
  <c r="P70" i="2"/>
  <c r="V664" i="2"/>
  <c r="W664" i="2" s="1"/>
  <c r="X664" i="2" s="1"/>
  <c r="O511" i="2"/>
  <c r="Q377" i="2"/>
  <c r="O92" i="2"/>
  <c r="I30" i="26"/>
  <c r="P154" i="2"/>
  <c r="H163" i="2"/>
  <c r="O226" i="2"/>
  <c r="J28" i="21" s="1"/>
  <c r="O340" i="2"/>
  <c r="H54" i="2"/>
  <c r="P34" i="2"/>
  <c r="O408" i="2"/>
  <c r="O180" i="2"/>
  <c r="O351" i="2"/>
  <c r="O465" i="2"/>
  <c r="O8" i="2"/>
  <c r="G355" i="2"/>
  <c r="Q611" i="2"/>
  <c r="H28" i="21"/>
  <c r="J616" i="2"/>
  <c r="N154" i="2"/>
  <c r="R263" i="2"/>
  <c r="H169" i="2"/>
  <c r="J14" i="27" s="1"/>
  <c r="I11" i="2"/>
  <c r="G590" i="2"/>
  <c r="H28" i="30"/>
  <c r="O294" i="2"/>
  <c r="O123" i="2"/>
  <c r="G356" i="2"/>
  <c r="G97" i="2"/>
  <c r="G128" i="2"/>
  <c r="T465" i="2"/>
  <c r="G746" i="2"/>
  <c r="G277" i="2"/>
  <c r="K325" i="2"/>
  <c r="R377" i="2"/>
  <c r="T92" i="2"/>
  <c r="R211" i="2"/>
  <c r="H563" i="2"/>
  <c r="V726" i="2"/>
  <c r="W726" i="2" s="1"/>
  <c r="X726" i="2" s="1"/>
  <c r="L172" i="2"/>
  <c r="I469" i="2"/>
  <c r="K491" i="2"/>
  <c r="S34" i="2"/>
  <c r="I30" i="17"/>
  <c r="V487" i="2"/>
  <c r="W487" i="2" s="1"/>
  <c r="X487" i="2" s="1"/>
  <c r="S465" i="2"/>
  <c r="S294" i="2"/>
  <c r="S351" i="2"/>
  <c r="S408" i="2"/>
  <c r="S180" i="2"/>
  <c r="S123" i="2"/>
  <c r="H585" i="2"/>
  <c r="H8" i="2"/>
  <c r="H523" i="2"/>
  <c r="H66" i="2"/>
  <c r="H237" i="2"/>
  <c r="H408" i="2"/>
  <c r="H351" i="2"/>
  <c r="H294" i="2"/>
  <c r="H123" i="2"/>
  <c r="H180" i="2"/>
  <c r="H465" i="2"/>
  <c r="O652" i="2"/>
  <c r="D44" i="21" s="1"/>
  <c r="F44" i="21" s="1"/>
  <c r="I549" i="2"/>
  <c r="V749" i="2"/>
  <c r="W749" i="2" s="1"/>
  <c r="X749" i="2" s="1"/>
  <c r="M434" i="2"/>
  <c r="O549" i="2"/>
  <c r="N652" i="2"/>
  <c r="D44" i="20" s="1"/>
  <c r="F44" i="20" s="1"/>
  <c r="K44" i="20" s="1"/>
  <c r="L44" i="20" s="1"/>
  <c r="V442" i="2"/>
  <c r="W442" i="2" s="1"/>
  <c r="X442" i="2" s="1"/>
  <c r="V547" i="2"/>
  <c r="W547" i="2" s="1"/>
  <c r="X547" i="2" s="1"/>
  <c r="J496" i="2"/>
  <c r="P412" i="2"/>
  <c r="T34" i="2"/>
  <c r="V84" i="2"/>
  <c r="W84" i="2" s="1"/>
  <c r="X84" i="2" s="1"/>
  <c r="V480" i="2"/>
  <c r="W480" i="2" s="1"/>
  <c r="X480" i="2" s="1"/>
  <c r="K123" i="2"/>
  <c r="O377" i="2"/>
  <c r="K585" i="2"/>
  <c r="S325" i="2"/>
  <c r="N434" i="2"/>
  <c r="K149" i="2"/>
  <c r="P11" i="2"/>
  <c r="P69" i="2"/>
  <c r="P356" i="2"/>
  <c r="P241" i="2"/>
  <c r="T356" i="2"/>
  <c r="Q465" i="2"/>
  <c r="N549" i="2"/>
  <c r="I320" i="2"/>
  <c r="O154" i="2"/>
  <c r="R611" i="2"/>
  <c r="M263" i="2"/>
  <c r="S746" i="2"/>
  <c r="P413" i="2"/>
  <c r="T263" i="2"/>
  <c r="I28" i="25"/>
  <c r="P299" i="2"/>
  <c r="P528" i="2"/>
  <c r="L206" i="2"/>
  <c r="V210" i="2"/>
  <c r="W210" i="2" s="1"/>
  <c r="X210" i="2" s="1"/>
  <c r="S268" i="2"/>
  <c r="I29" i="21"/>
  <c r="O268" i="2"/>
  <c r="V157" i="2"/>
  <c r="W157" i="2" s="1"/>
  <c r="X157" i="2" s="1"/>
  <c r="R434" i="2"/>
  <c r="I491" i="2"/>
  <c r="H611" i="2"/>
  <c r="T154" i="2"/>
  <c r="P39" i="2"/>
  <c r="Q554" i="2"/>
  <c r="I29" i="27"/>
  <c r="L616" i="2"/>
  <c r="H97" i="2"/>
  <c r="Q183" i="2"/>
  <c r="F28" i="26" s="1"/>
  <c r="J585" i="2"/>
  <c r="N97" i="2"/>
  <c r="V546" i="2"/>
  <c r="W546" i="2" s="1"/>
  <c r="X546" i="2" s="1"/>
  <c r="N39" i="2"/>
  <c r="J434" i="2"/>
  <c r="P457" i="2"/>
  <c r="O356" i="2"/>
  <c r="L69" i="2"/>
  <c r="I30" i="27"/>
  <c r="H28" i="17"/>
  <c r="P123" i="2"/>
  <c r="L183" i="2"/>
  <c r="F28" i="17" s="1"/>
  <c r="P183" i="2"/>
  <c r="F28" i="25" s="1"/>
  <c r="O183" i="2"/>
  <c r="F28" i="21" s="1"/>
  <c r="S206" i="2"/>
  <c r="Q408" i="2"/>
  <c r="O126" i="2"/>
  <c r="F14" i="21" s="1"/>
  <c r="V724" i="2"/>
  <c r="W724" i="2" s="1"/>
  <c r="X724" i="2" s="1"/>
  <c r="H14" i="21"/>
  <c r="H28" i="14"/>
  <c r="R206" i="2"/>
  <c r="T382" i="2"/>
  <c r="H29" i="30"/>
  <c r="T377" i="2"/>
  <c r="J211" i="2"/>
  <c r="L382" i="2"/>
  <c r="O34" i="2"/>
  <c r="S496" i="2"/>
  <c r="T268" i="2"/>
  <c r="V160" i="2"/>
  <c r="W160" i="2" s="1"/>
  <c r="X160" i="2" s="1"/>
  <c r="T554" i="2"/>
  <c r="V375" i="2"/>
  <c r="W375" i="2" s="1"/>
  <c r="X375" i="2" s="1"/>
  <c r="H154" i="2"/>
  <c r="S397" i="2"/>
  <c r="T126" i="2"/>
  <c r="F14" i="31" s="1"/>
  <c r="T354" i="2"/>
  <c r="K514" i="2"/>
  <c r="M746" i="2"/>
  <c r="T299" i="2"/>
  <c r="P527" i="2"/>
  <c r="M448" i="2"/>
  <c r="S747" i="2"/>
  <c r="P526" i="2"/>
  <c r="T411" i="2"/>
  <c r="M549" i="2"/>
  <c r="N112" i="2"/>
  <c r="V600" i="2"/>
  <c r="W600" i="2" s="1"/>
  <c r="X600" i="2" s="1"/>
  <c r="N397" i="2"/>
  <c r="M297" i="2"/>
  <c r="V385" i="2"/>
  <c r="W385" i="2" s="1"/>
  <c r="X385" i="2" s="1"/>
  <c r="S320" i="2"/>
  <c r="P240" i="2"/>
  <c r="I14" i="19"/>
  <c r="S611" i="2"/>
  <c r="P355" i="2"/>
  <c r="V217" i="2"/>
  <c r="W217" i="2" s="1"/>
  <c r="X217" i="2" s="1"/>
  <c r="Q126" i="2"/>
  <c r="F14" i="26" s="1"/>
  <c r="H320" i="2"/>
  <c r="Q34" i="2"/>
  <c r="M382" i="2"/>
  <c r="T611" i="2"/>
  <c r="P354" i="2"/>
  <c r="G468" i="2"/>
  <c r="I14" i="27"/>
  <c r="V195" i="2"/>
  <c r="W195" i="2" s="1"/>
  <c r="X195" i="2" s="1"/>
  <c r="V815" i="2"/>
  <c r="W815" i="2" s="1"/>
  <c r="V666" i="2"/>
  <c r="W666" i="2" s="1"/>
  <c r="X666" i="2" s="1"/>
  <c r="P126" i="2"/>
  <c r="F14" i="25" s="1"/>
  <c r="V328" i="2"/>
  <c r="W328" i="2" s="1"/>
  <c r="X328" i="2" s="1"/>
  <c r="G268" i="2"/>
  <c r="G325" i="2"/>
  <c r="N268" i="2"/>
  <c r="T39" i="2"/>
  <c r="R496" i="2"/>
  <c r="S382" i="2"/>
  <c r="H263" i="2"/>
  <c r="O496" i="2"/>
  <c r="P263" i="2"/>
  <c r="J554" i="2"/>
  <c r="P71" i="2"/>
  <c r="P229" i="2"/>
  <c r="V89" i="2"/>
  <c r="W89" i="2" s="1"/>
  <c r="X89" i="2" s="1"/>
  <c r="R54" i="2"/>
  <c r="T241" i="2"/>
  <c r="S220" i="2"/>
  <c r="P13" i="2"/>
  <c r="T69" i="2"/>
  <c r="M106" i="2"/>
  <c r="M54" i="2"/>
  <c r="M589" i="2"/>
  <c r="N451" i="2"/>
  <c r="K34" i="2"/>
  <c r="P242" i="2"/>
  <c r="I29" i="30"/>
  <c r="Q496" i="2"/>
  <c r="Q439" i="2"/>
  <c r="H14" i="17"/>
  <c r="V663" i="2"/>
  <c r="W663" i="2" s="1"/>
  <c r="X663" i="2" s="1"/>
  <c r="V331" i="2"/>
  <c r="W331" i="2" s="1"/>
  <c r="X331" i="2" s="1"/>
  <c r="I154" i="2"/>
  <c r="I30" i="20"/>
  <c r="Q491" i="2"/>
  <c r="T184" i="2"/>
  <c r="P411" i="2"/>
  <c r="P298" i="2"/>
  <c r="T413" i="2"/>
  <c r="P589" i="2"/>
  <c r="T128" i="2"/>
  <c r="P297" i="2"/>
  <c r="M69" i="2"/>
  <c r="I28" i="20"/>
  <c r="M12" i="2"/>
  <c r="N340" i="2"/>
  <c r="M468" i="2"/>
  <c r="P652" i="2"/>
  <c r="D44" i="25" s="1"/>
  <c r="F44" i="25" s="1"/>
  <c r="K44" i="25" s="1"/>
  <c r="L44" i="25" s="1"/>
  <c r="K611" i="2"/>
  <c r="P469" i="2"/>
  <c r="J549" i="2"/>
  <c r="I30" i="19"/>
  <c r="M299" i="2"/>
  <c r="L123" i="2"/>
  <c r="L180" i="2"/>
  <c r="E28" i="17" s="1"/>
  <c r="L8" i="2"/>
  <c r="L408" i="2"/>
  <c r="L294" i="2"/>
  <c r="G511" i="2"/>
  <c r="H14" i="29"/>
  <c r="M181" i="2"/>
  <c r="M882" i="2" s="1"/>
  <c r="V42" i="2"/>
  <c r="W42" i="2" s="1"/>
  <c r="X42" i="2" s="1"/>
  <c r="K434" i="2"/>
  <c r="V721" i="2"/>
  <c r="W721" i="2" s="1"/>
  <c r="X721" i="2" s="1"/>
  <c r="N611" i="2"/>
  <c r="Q66" i="2"/>
  <c r="Q8" i="2"/>
  <c r="T572" i="2"/>
  <c r="L298" i="2"/>
  <c r="K226" i="2"/>
  <c r="K628" i="2"/>
  <c r="L299" i="2"/>
  <c r="I163" i="2"/>
  <c r="I334" i="2"/>
  <c r="I448" i="2"/>
  <c r="Q514" i="2"/>
  <c r="Q343" i="2"/>
  <c r="Q457" i="2"/>
  <c r="O229" i="2"/>
  <c r="O634" i="2"/>
  <c r="O457" i="2"/>
  <c r="O172" i="2"/>
  <c r="L241" i="2"/>
  <c r="N400" i="2"/>
  <c r="N514" i="2"/>
  <c r="N286" i="2"/>
  <c r="N457" i="2"/>
  <c r="N343" i="2"/>
  <c r="N57" i="2"/>
  <c r="K528" i="2"/>
  <c r="K299" i="2"/>
  <c r="K11" i="2"/>
  <c r="K70" i="2"/>
  <c r="K652" i="2"/>
  <c r="K354" i="2"/>
  <c r="K126" i="2"/>
  <c r="K69" i="2"/>
  <c r="K242" i="2"/>
  <c r="K128" i="2"/>
  <c r="K527" i="2"/>
  <c r="K71" i="2"/>
  <c r="K413" i="2"/>
  <c r="K355" i="2"/>
  <c r="K356" i="2"/>
  <c r="K589" i="2"/>
  <c r="K183" i="2"/>
  <c r="K241" i="2"/>
  <c r="K411" i="2"/>
  <c r="K468" i="2"/>
  <c r="K12" i="2"/>
  <c r="N631" i="2"/>
  <c r="N283" i="2"/>
  <c r="N511" i="2"/>
  <c r="N51" i="2"/>
  <c r="N226" i="2"/>
  <c r="J28" i="20" s="1"/>
  <c r="N508" i="2"/>
  <c r="N628" i="2"/>
  <c r="N454" i="2"/>
  <c r="N394" i="2"/>
  <c r="N280" i="2"/>
  <c r="P505" i="2"/>
  <c r="P746" i="2"/>
  <c r="P391" i="2"/>
  <c r="P448" i="2"/>
  <c r="N585" i="2"/>
  <c r="V594" i="2"/>
  <c r="W594" i="2" s="1"/>
  <c r="X594" i="2" s="1"/>
  <c r="V260" i="2"/>
  <c r="W260" i="2" s="1"/>
  <c r="X260" i="2" s="1"/>
  <c r="V615" i="2"/>
  <c r="W615" i="2" s="1"/>
  <c r="X615" i="2" s="1"/>
  <c r="I534" i="2"/>
  <c r="I182" i="2"/>
  <c r="I889" i="2" s="1"/>
  <c r="L491" i="2"/>
  <c r="S549" i="2"/>
  <c r="L13" i="2"/>
  <c r="L590" i="2"/>
  <c r="T286" i="2"/>
  <c r="P169" i="2"/>
  <c r="P51" i="2"/>
  <c r="P508" i="2"/>
  <c r="P631" i="2"/>
  <c r="P397" i="2"/>
  <c r="P628" i="2"/>
  <c r="P454" i="2"/>
  <c r="P54" i="2"/>
  <c r="P566" i="2"/>
  <c r="N183" i="2"/>
  <c r="F28" i="20" s="1"/>
  <c r="N8" i="2"/>
  <c r="I14" i="26"/>
  <c r="N408" i="2"/>
  <c r="V319" i="2"/>
  <c r="W319" i="2" s="1"/>
  <c r="X319" i="2" s="1"/>
  <c r="S237" i="2"/>
  <c r="I30" i="25"/>
  <c r="N491" i="2"/>
  <c r="V90" i="2"/>
  <c r="W90" i="2" s="1"/>
  <c r="X90" i="2" s="1"/>
  <c r="V252" i="2"/>
  <c r="W252" i="2" s="1"/>
  <c r="X252" i="2" s="1"/>
  <c r="V499" i="2"/>
  <c r="W499" i="2" s="1"/>
  <c r="X499" i="2" s="1"/>
  <c r="V26" i="2"/>
  <c r="W26" i="2" s="1"/>
  <c r="X26" i="2" s="1"/>
  <c r="M34" i="2"/>
  <c r="V376" i="2"/>
  <c r="W376" i="2" s="1"/>
  <c r="X376" i="2" s="1"/>
  <c r="J439" i="2"/>
  <c r="P491" i="2"/>
  <c r="L127" i="2"/>
  <c r="I30" i="31"/>
  <c r="L356" i="2"/>
  <c r="P340" i="2"/>
  <c r="Q286" i="2"/>
  <c r="H299" i="2"/>
  <c r="H526" i="2"/>
  <c r="H71" i="2"/>
  <c r="H356" i="2"/>
  <c r="H298" i="2"/>
  <c r="H242" i="2"/>
  <c r="H355" i="2"/>
  <c r="H470" i="2"/>
  <c r="H527" i="2"/>
  <c r="H13" i="2"/>
  <c r="T115" i="2"/>
  <c r="T343" i="2"/>
  <c r="T57" i="2"/>
  <c r="T514" i="2"/>
  <c r="T634" i="2"/>
  <c r="L355" i="2"/>
  <c r="L412" i="2"/>
  <c r="L12" i="2"/>
  <c r="L468" i="2"/>
  <c r="L588" i="2"/>
  <c r="L527" i="2"/>
  <c r="L70" i="2"/>
  <c r="L11" i="2"/>
  <c r="L128" i="2"/>
  <c r="L242" i="2"/>
  <c r="L71" i="2"/>
  <c r="L528" i="2"/>
  <c r="L354" i="2"/>
  <c r="T408" i="2"/>
  <c r="H28" i="20"/>
  <c r="H13" i="14"/>
  <c r="G340" i="2"/>
  <c r="G549" i="2"/>
  <c r="V538" i="2"/>
  <c r="W538" i="2" s="1"/>
  <c r="X538" i="2" s="1"/>
  <c r="G57" i="2"/>
  <c r="G634" i="2"/>
  <c r="G400" i="2"/>
  <c r="V560" i="2"/>
  <c r="W560" i="2" s="1"/>
  <c r="X560" i="2" s="1"/>
  <c r="V32" i="2"/>
  <c r="W32" i="2" s="1"/>
  <c r="X32" i="2" s="1"/>
  <c r="V438" i="2"/>
  <c r="W438" i="2" s="1"/>
  <c r="X438" i="2" s="1"/>
  <c r="S491" i="2"/>
  <c r="V100" i="2"/>
  <c r="W100" i="2" s="1"/>
  <c r="X100" i="2" s="1"/>
  <c r="V725" i="2"/>
  <c r="W725" i="2" s="1"/>
  <c r="X725" i="2" s="1"/>
  <c r="T457" i="2"/>
  <c r="L634" i="2"/>
  <c r="L286" i="2"/>
  <c r="L343" i="2"/>
  <c r="L572" i="2"/>
  <c r="L115" i="2"/>
  <c r="L457" i="2"/>
  <c r="L229" i="2"/>
  <c r="K169" i="2"/>
  <c r="K454" i="2"/>
  <c r="K166" i="2"/>
  <c r="K112" i="2"/>
  <c r="K340" i="2"/>
  <c r="K508" i="2"/>
  <c r="K511" i="2"/>
  <c r="K397" i="2"/>
  <c r="K394" i="2"/>
  <c r="G514" i="2"/>
  <c r="N465" i="2"/>
  <c r="Q294" i="2"/>
  <c r="J28" i="19"/>
  <c r="P206" i="2"/>
  <c r="G51" i="2"/>
  <c r="H14" i="26"/>
  <c r="G166" i="2"/>
  <c r="L652" i="2"/>
  <c r="D44" i="17" s="1"/>
  <c r="F44" i="17" s="1"/>
  <c r="K44" i="17" s="1"/>
  <c r="L44" i="17" s="1"/>
  <c r="H9" i="2"/>
  <c r="N66" i="2"/>
  <c r="N294" i="2"/>
  <c r="Q237" i="2"/>
  <c r="V381" i="2"/>
  <c r="W381" i="2" s="1"/>
  <c r="X381" i="2" s="1"/>
  <c r="O237" i="2"/>
  <c r="O585" i="2"/>
  <c r="O523" i="2"/>
  <c r="N351" i="2"/>
  <c r="V609" i="2"/>
  <c r="W609" i="2" s="1"/>
  <c r="X609" i="2" s="1"/>
  <c r="V255" i="2"/>
  <c r="W255" i="2" s="1"/>
  <c r="X255" i="2" s="1"/>
  <c r="O320" i="2"/>
  <c r="V267" i="2"/>
  <c r="W267" i="2" s="1"/>
  <c r="X267" i="2" s="1"/>
  <c r="V369" i="2"/>
  <c r="W369" i="2" s="1"/>
  <c r="X369" i="2" s="1"/>
  <c r="N377" i="2"/>
  <c r="H34" i="2"/>
  <c r="Q172" i="2"/>
  <c r="L57" i="2"/>
  <c r="I48" i="2"/>
  <c r="K280" i="2"/>
  <c r="K569" i="2"/>
  <c r="P394" i="2"/>
  <c r="P109" i="2"/>
  <c r="S283" i="2"/>
  <c r="S226" i="2"/>
  <c r="J28" i="30" s="1"/>
  <c r="S169" i="2"/>
  <c r="J14" i="30" s="1"/>
  <c r="S454" i="2"/>
  <c r="K57" i="2"/>
  <c r="K457" i="2"/>
  <c r="K286" i="2"/>
  <c r="Q109" i="2"/>
  <c r="Q51" i="2"/>
  <c r="Q511" i="2"/>
  <c r="Q451" i="2"/>
  <c r="Q283" i="2"/>
  <c r="Q628" i="2"/>
  <c r="Q340" i="2"/>
  <c r="Q112" i="2"/>
  <c r="Q166" i="2"/>
  <c r="L470" i="2"/>
  <c r="L169" i="2"/>
  <c r="J14" i="17" s="1"/>
  <c r="L628" i="2"/>
  <c r="L451" i="2"/>
  <c r="L54" i="2"/>
  <c r="L280" i="2"/>
  <c r="L394" i="2"/>
  <c r="L112" i="2"/>
  <c r="V814" i="2"/>
  <c r="W814" i="2" s="1"/>
  <c r="G223" i="2"/>
  <c r="H28" i="25"/>
  <c r="G298" i="2"/>
  <c r="G240" i="2"/>
  <c r="V833" i="2"/>
  <c r="W833" i="2" s="1"/>
  <c r="X833" i="2" s="1"/>
  <c r="N126" i="2"/>
  <c r="F14" i="20" s="1"/>
  <c r="H29" i="29"/>
  <c r="O325" i="2"/>
  <c r="K382" i="2"/>
  <c r="V33" i="2"/>
  <c r="W33" i="2" s="1"/>
  <c r="X33" i="2" s="1"/>
  <c r="T320" i="2"/>
  <c r="K263" i="2"/>
  <c r="M268" i="2"/>
  <c r="T549" i="2"/>
  <c r="L92" i="2"/>
  <c r="M491" i="2"/>
  <c r="V374" i="2"/>
  <c r="W374" i="2" s="1"/>
  <c r="X374" i="2" s="1"/>
  <c r="V502" i="2"/>
  <c r="W502" i="2" s="1"/>
  <c r="X502" i="2" s="1"/>
  <c r="O39" i="2"/>
  <c r="V318" i="2"/>
  <c r="W318" i="2" s="1"/>
  <c r="X318" i="2" s="1"/>
  <c r="P8" i="2"/>
  <c r="P585" i="2"/>
  <c r="K566" i="2"/>
  <c r="I220" i="2"/>
  <c r="P451" i="2"/>
  <c r="I280" i="2"/>
  <c r="I169" i="2"/>
  <c r="P112" i="2"/>
  <c r="P283" i="2"/>
  <c r="G226" i="2"/>
  <c r="H377" i="2"/>
  <c r="N263" i="2"/>
  <c r="V205" i="2"/>
  <c r="W205" i="2" s="1"/>
  <c r="X205" i="2" s="1"/>
  <c r="V153" i="2"/>
  <c r="W153" i="2" s="1"/>
  <c r="X153" i="2" s="1"/>
  <c r="V608" i="2"/>
  <c r="W608" i="2" s="1"/>
  <c r="X608" i="2" s="1"/>
  <c r="V261" i="2"/>
  <c r="W261" i="2" s="1"/>
  <c r="X261" i="2" s="1"/>
  <c r="H39" i="2"/>
  <c r="P616" i="2"/>
  <c r="V23" i="2"/>
  <c r="W23" i="2" s="1"/>
  <c r="X23" i="2" s="1"/>
  <c r="L526" i="2"/>
  <c r="I28" i="27"/>
  <c r="S8" i="2"/>
  <c r="G631" i="2"/>
  <c r="S585" i="2"/>
  <c r="V836" i="2"/>
  <c r="W836" i="2" s="1"/>
  <c r="X836" i="2" s="1"/>
  <c r="N523" i="2"/>
  <c r="G491" i="2"/>
  <c r="Q434" i="2"/>
  <c r="N123" i="2"/>
  <c r="G589" i="2"/>
  <c r="P223" i="2"/>
  <c r="J28" i="25" s="1"/>
  <c r="N180" i="2"/>
  <c r="M149" i="2"/>
  <c r="I28" i="30"/>
  <c r="P166" i="2"/>
  <c r="G572" i="2"/>
  <c r="L126" i="2"/>
  <c r="F14" i="17" s="1"/>
  <c r="G92" i="2"/>
  <c r="H14" i="20"/>
  <c r="V96" i="2"/>
  <c r="W96" i="2" s="1"/>
  <c r="X96" i="2" s="1"/>
  <c r="V141" i="2"/>
  <c r="W141" i="2" s="1"/>
  <c r="X141" i="2" s="1"/>
  <c r="V388" i="2"/>
  <c r="W388" i="2" s="1"/>
  <c r="X388" i="2" s="1"/>
  <c r="K320" i="2"/>
  <c r="V619" i="2"/>
  <c r="W619" i="2" s="1"/>
  <c r="X619" i="2" s="1"/>
  <c r="O491" i="2"/>
  <c r="T206" i="2"/>
  <c r="V309" i="2"/>
  <c r="W309" i="2" s="1"/>
  <c r="X309" i="2" s="1"/>
  <c r="V373" i="2"/>
  <c r="W373" i="2" s="1"/>
  <c r="X373" i="2" s="1"/>
  <c r="V722" i="2"/>
  <c r="W722" i="2" s="1"/>
  <c r="X722" i="2" s="1"/>
  <c r="V148" i="2"/>
  <c r="W148" i="2" s="1"/>
  <c r="X148" i="2" s="1"/>
  <c r="V324" i="2"/>
  <c r="W324" i="2" s="1"/>
  <c r="X324" i="2" s="1"/>
  <c r="V433" i="2"/>
  <c r="W433" i="2" s="1"/>
  <c r="X433" i="2" s="1"/>
  <c r="I206" i="2"/>
  <c r="P220" i="2"/>
  <c r="O400" i="2"/>
  <c r="N115" i="2"/>
  <c r="P48" i="2"/>
  <c r="P569" i="2"/>
  <c r="N169" i="2"/>
  <c r="J14" i="20" s="1"/>
  <c r="T277" i="2"/>
  <c r="T747" i="2"/>
  <c r="T163" i="2"/>
  <c r="I14" i="31" s="1"/>
  <c r="T746" i="2"/>
  <c r="T48" i="2"/>
  <c r="T448" i="2"/>
  <c r="G377" i="2"/>
  <c r="H14" i="25"/>
  <c r="V366" i="2"/>
  <c r="W366" i="2" s="1"/>
  <c r="X366" i="2" s="1"/>
  <c r="V557" i="2"/>
  <c r="W557" i="2" s="1"/>
  <c r="X557" i="2" s="1"/>
  <c r="H434" i="2"/>
  <c r="M39" i="2"/>
  <c r="L611" i="2"/>
  <c r="P496" i="2"/>
  <c r="V316" i="2"/>
  <c r="W316" i="2" s="1"/>
  <c r="X316" i="2" s="1"/>
  <c r="V271" i="2"/>
  <c r="W271" i="2" s="1"/>
  <c r="X271" i="2" s="1"/>
  <c r="P382" i="2"/>
  <c r="I263" i="2"/>
  <c r="S154" i="2"/>
  <c r="Q268" i="2"/>
  <c r="I29" i="29"/>
  <c r="P549" i="2"/>
  <c r="L97" i="2"/>
  <c r="J92" i="2"/>
  <c r="I611" i="2"/>
  <c r="T434" i="2"/>
  <c r="V610" i="2"/>
  <c r="W610" i="2" s="1"/>
  <c r="X610" i="2" s="1"/>
  <c r="L34" i="2"/>
  <c r="V430" i="2"/>
  <c r="W430" i="2" s="1"/>
  <c r="X430" i="2" s="1"/>
  <c r="S457" i="2"/>
  <c r="S229" i="2"/>
  <c r="T355" i="2"/>
  <c r="V138" i="2"/>
  <c r="W138" i="2" s="1"/>
  <c r="X138" i="2" s="1"/>
  <c r="T589" i="2"/>
  <c r="T70" i="2"/>
  <c r="P184" i="2"/>
  <c r="H277" i="2"/>
  <c r="T470" i="2"/>
  <c r="V545" i="2"/>
  <c r="W545" i="2" s="1"/>
  <c r="X545" i="2" s="1"/>
  <c r="H14" i="27"/>
  <c r="I35" i="27" s="1"/>
  <c r="V665" i="2"/>
  <c r="W665" i="2" s="1"/>
  <c r="X665" i="2" s="1"/>
  <c r="I29" i="20"/>
  <c r="M616" i="2"/>
  <c r="R382" i="2"/>
  <c r="V31" i="2"/>
  <c r="W31" i="2" s="1"/>
  <c r="X31" i="2" s="1"/>
  <c r="V661" i="2"/>
  <c r="W661" i="2" s="1"/>
  <c r="X661" i="2" s="1"/>
  <c r="V622" i="2"/>
  <c r="W622" i="2" s="1"/>
  <c r="X622" i="2" s="1"/>
  <c r="P377" i="2"/>
  <c r="P92" i="2"/>
  <c r="V548" i="2"/>
  <c r="W548" i="2" s="1"/>
  <c r="X548" i="2" s="1"/>
  <c r="T97" i="2"/>
  <c r="H30" i="27"/>
  <c r="V81" i="2"/>
  <c r="W81" i="2" s="1"/>
  <c r="X81" i="2" s="1"/>
  <c r="I149" i="2"/>
  <c r="R34" i="2"/>
  <c r="V30" i="2"/>
  <c r="W30" i="2" s="1"/>
  <c r="X30" i="2" s="1"/>
  <c r="J611" i="2"/>
  <c r="H211" i="2"/>
  <c r="I29" i="26"/>
  <c r="V657" i="2"/>
  <c r="W657" i="2" s="1"/>
  <c r="X657" i="2" s="1"/>
  <c r="P439" i="2"/>
  <c r="J14" i="31"/>
  <c r="T149" i="2"/>
  <c r="S634" i="2"/>
  <c r="T185" i="2"/>
  <c r="T240" i="2"/>
  <c r="O263" i="2"/>
  <c r="V103" i="2"/>
  <c r="W103" i="2" s="1"/>
  <c r="X103" i="2" s="1"/>
  <c r="V204" i="2"/>
  <c r="W204" i="2" s="1"/>
  <c r="X204" i="2" s="1"/>
  <c r="V488" i="2"/>
  <c r="W488" i="2" s="1"/>
  <c r="X488" i="2" s="1"/>
  <c r="S263" i="2"/>
  <c r="O434" i="2"/>
  <c r="V431" i="2"/>
  <c r="W431" i="2" s="1"/>
  <c r="X431" i="2" s="1"/>
  <c r="J491" i="2"/>
  <c r="N382" i="2"/>
  <c r="V445" i="2"/>
  <c r="W445" i="2" s="1"/>
  <c r="X445" i="2" s="1"/>
  <c r="V214" i="2"/>
  <c r="W214" i="2" s="1"/>
  <c r="X214" i="2" s="1"/>
  <c r="V490" i="2"/>
  <c r="W490" i="2" s="1"/>
  <c r="X490" i="2" s="1"/>
  <c r="I325" i="2"/>
  <c r="V723" i="2"/>
  <c r="W723" i="2" s="1"/>
  <c r="X723" i="2" s="1"/>
  <c r="V603" i="2"/>
  <c r="W603" i="2" s="1"/>
  <c r="X603" i="2" s="1"/>
  <c r="R149" i="2"/>
  <c r="V45" i="2"/>
  <c r="W45" i="2" s="1"/>
  <c r="X45" i="2" s="1"/>
  <c r="V38" i="2"/>
  <c r="W38" i="2" s="1"/>
  <c r="X38" i="2" s="1"/>
  <c r="R92" i="2"/>
  <c r="I92" i="2"/>
  <c r="H549" i="2"/>
  <c r="M611" i="2"/>
  <c r="V274" i="2"/>
  <c r="W274" i="2" s="1"/>
  <c r="X274" i="2" s="1"/>
  <c r="T528" i="2"/>
  <c r="R451" i="2"/>
  <c r="J523" i="2"/>
  <c r="J123" i="2"/>
  <c r="J408" i="2"/>
  <c r="J465" i="2"/>
  <c r="J294" i="2"/>
  <c r="J8" i="2"/>
  <c r="J66" i="2"/>
  <c r="H30" i="30"/>
  <c r="S439" i="2"/>
  <c r="V262" i="2"/>
  <c r="W262" i="2" s="1"/>
  <c r="X262" i="2" s="1"/>
  <c r="L263" i="2"/>
  <c r="R585" i="2"/>
  <c r="R8" i="2"/>
  <c r="R180" i="2"/>
  <c r="R66" i="2"/>
  <c r="R123" i="2"/>
  <c r="R465" i="2"/>
  <c r="R237" i="2"/>
  <c r="R523" i="2"/>
  <c r="R408" i="2"/>
  <c r="J351" i="2"/>
  <c r="K534" i="2"/>
  <c r="K182" i="2"/>
  <c r="K889" i="2" s="1"/>
  <c r="K8" i="2"/>
  <c r="K237" i="2"/>
  <c r="K351" i="2"/>
  <c r="K523" i="2"/>
  <c r="K294" i="2"/>
  <c r="K66" i="2"/>
  <c r="K180" i="2"/>
  <c r="K408" i="2"/>
  <c r="G206" i="2"/>
  <c r="I27" i="14"/>
  <c r="H27" i="14"/>
  <c r="O466" i="2"/>
  <c r="O181" i="2"/>
  <c r="O882" i="2" s="1"/>
  <c r="O9" i="2"/>
  <c r="H29" i="17"/>
  <c r="T585" i="2"/>
  <c r="T351" i="2"/>
  <c r="T294" i="2"/>
  <c r="T8" i="2"/>
  <c r="T66" i="2"/>
  <c r="T180" i="2"/>
  <c r="H30" i="21"/>
  <c r="O439" i="2"/>
  <c r="J237" i="2"/>
  <c r="V884" i="2"/>
  <c r="W884" i="2" s="1"/>
  <c r="X884" i="2" s="1"/>
  <c r="G885" i="2"/>
  <c r="V885" i="2" s="1"/>
  <c r="W885" i="2" s="1"/>
  <c r="X885" i="2" s="1"/>
  <c r="V552" i="2"/>
  <c r="W552" i="2" s="1"/>
  <c r="X552" i="2" s="1"/>
  <c r="K554" i="2"/>
  <c r="R409" i="2"/>
  <c r="R9" i="2"/>
  <c r="R181" i="2"/>
  <c r="R882" i="2" s="1"/>
  <c r="V429" i="2"/>
  <c r="W429" i="2" s="1"/>
  <c r="X429" i="2" s="1"/>
  <c r="G411" i="2"/>
  <c r="G439" i="2"/>
  <c r="G211" i="2"/>
  <c r="V88" i="2"/>
  <c r="W88" i="2" s="1"/>
  <c r="X88" i="2" s="1"/>
  <c r="K206" i="2"/>
  <c r="S748" i="2"/>
  <c r="V423" i="2"/>
  <c r="W423" i="2" s="1"/>
  <c r="X423" i="2" s="1"/>
  <c r="M563" i="2"/>
  <c r="K298" i="2"/>
  <c r="H29" i="25"/>
  <c r="V147" i="2"/>
  <c r="W147" i="2" s="1"/>
  <c r="X147" i="2" s="1"/>
  <c r="N563" i="2"/>
  <c r="S106" i="2"/>
  <c r="P106" i="2"/>
  <c r="H106" i="2"/>
  <c r="L508" i="2"/>
  <c r="V17" i="2"/>
  <c r="W17" i="2" s="1"/>
  <c r="X17" i="2" s="1"/>
  <c r="V891" i="2"/>
  <c r="W891" i="2" s="1"/>
  <c r="X891" i="2" s="1"/>
  <c r="G412" i="2"/>
  <c r="G172" i="2"/>
  <c r="V544" i="2"/>
  <c r="W544" i="2" s="1"/>
  <c r="X544" i="2" s="1"/>
  <c r="H29" i="21"/>
  <c r="V606" i="2"/>
  <c r="W606" i="2" s="1"/>
  <c r="X606" i="2" s="1"/>
  <c r="V653" i="2"/>
  <c r="W653" i="2" s="1"/>
  <c r="S434" i="2"/>
  <c r="H29" i="20"/>
  <c r="N526" i="2"/>
  <c r="K277" i="2"/>
  <c r="N334" i="2"/>
  <c r="T242" i="2"/>
  <c r="P277" i="2"/>
  <c r="K172" i="2"/>
  <c r="P590" i="2"/>
  <c r="Q229" i="2"/>
  <c r="I457" i="2"/>
  <c r="L397" i="2"/>
  <c r="L400" i="2"/>
  <c r="I29" i="31"/>
  <c r="P163" i="2"/>
  <c r="I14" i="25" s="1"/>
  <c r="H340" i="2"/>
  <c r="H28" i="19"/>
  <c r="L523" i="2"/>
  <c r="G496" i="2"/>
  <c r="H30" i="17"/>
  <c r="H14" i="31"/>
  <c r="V541" i="2"/>
  <c r="W541" i="2" s="1"/>
  <c r="X541" i="2" s="1"/>
  <c r="H28" i="31"/>
  <c r="P185" i="2"/>
  <c r="R511" i="2"/>
  <c r="S526" i="2"/>
  <c r="P748" i="2"/>
  <c r="O572" i="2"/>
  <c r="I634" i="2"/>
  <c r="I229" i="2"/>
  <c r="H746" i="2"/>
  <c r="K229" i="2"/>
  <c r="M356" i="2"/>
  <c r="V380" i="2"/>
  <c r="W380" i="2" s="1"/>
  <c r="X380" i="2" s="1"/>
  <c r="G320" i="2"/>
  <c r="G554" i="2"/>
  <c r="G652" i="2"/>
  <c r="D43" i="14" s="1"/>
  <c r="F43" i="14" s="1"/>
  <c r="K43" i="14" s="1"/>
  <c r="L43" i="14" s="1"/>
  <c r="G127" i="2"/>
  <c r="L434" i="2"/>
  <c r="I563" i="2"/>
  <c r="R226" i="2"/>
  <c r="T11" i="2"/>
  <c r="T280" i="2"/>
  <c r="H48" i="2"/>
  <c r="I109" i="2"/>
  <c r="M747" i="2"/>
  <c r="V145" i="2"/>
  <c r="W145" i="2" s="1"/>
  <c r="X145" i="2" s="1"/>
  <c r="P320" i="2"/>
  <c r="V201" i="2"/>
  <c r="W201" i="2" s="1"/>
  <c r="X201" i="2" s="1"/>
  <c r="G183" i="2"/>
  <c r="F27" i="14" s="1"/>
  <c r="G12" i="2"/>
  <c r="G71" i="2"/>
  <c r="G13" i="2"/>
  <c r="G34" i="2"/>
  <c r="G588" i="2"/>
  <c r="G892" i="2"/>
  <c r="G893" i="2" s="1"/>
  <c r="H30" i="29"/>
  <c r="V662" i="2"/>
  <c r="W662" i="2" s="1"/>
  <c r="X662" i="2" s="1"/>
  <c r="J28" i="31"/>
  <c r="I28" i="31"/>
  <c r="H29" i="31"/>
  <c r="T394" i="2"/>
  <c r="I115" i="2"/>
  <c r="M631" i="2"/>
  <c r="L511" i="2"/>
  <c r="L566" i="2"/>
  <c r="L109" i="2"/>
  <c r="K563" i="2"/>
  <c r="G297" i="2"/>
  <c r="H30" i="25"/>
  <c r="N220" i="2"/>
  <c r="K747" i="2"/>
  <c r="H30" i="31"/>
  <c r="K48" i="2"/>
  <c r="P747" i="2"/>
  <c r="H220" i="2"/>
  <c r="L569" i="2"/>
  <c r="N337" i="2"/>
  <c r="P755" i="2"/>
  <c r="I28" i="17"/>
  <c r="V303" i="2"/>
  <c r="W303" i="2" s="1"/>
  <c r="X303" i="2" s="1"/>
  <c r="K44" i="27"/>
  <c r="L44" i="27" s="1"/>
  <c r="V203" i="2"/>
  <c r="W203" i="2" s="1"/>
  <c r="X203" i="2" s="1"/>
  <c r="V495" i="2"/>
  <c r="W495" i="2" s="1"/>
  <c r="X495" i="2" s="1"/>
  <c r="K755" i="2"/>
  <c r="G39" i="2"/>
  <c r="V37" i="2"/>
  <c r="W37" i="2" s="1"/>
  <c r="X37" i="2" s="1"/>
  <c r="V91" i="2"/>
  <c r="W91" i="2" s="1"/>
  <c r="X91" i="2" s="1"/>
  <c r="M92" i="2"/>
  <c r="O755" i="2"/>
  <c r="V202" i="2"/>
  <c r="W202" i="2" s="1"/>
  <c r="X202" i="2" s="1"/>
  <c r="H28" i="27"/>
  <c r="Q755" i="2"/>
  <c r="H29" i="14"/>
  <c r="V432" i="2"/>
  <c r="W432" i="2" s="1"/>
  <c r="X432" i="2" s="1"/>
  <c r="V87" i="2"/>
  <c r="W87" i="2" s="1"/>
  <c r="X87" i="2" s="1"/>
  <c r="Q92" i="2"/>
  <c r="K44" i="19"/>
  <c r="L44" i="19" s="1"/>
  <c r="V29" i="2"/>
  <c r="W29" i="2" s="1"/>
  <c r="X29" i="2" s="1"/>
  <c r="I237" i="2"/>
  <c r="I66" i="2"/>
  <c r="I8" i="2"/>
  <c r="I351" i="2"/>
  <c r="I465" i="2"/>
  <c r="I123" i="2"/>
  <c r="I408" i="2"/>
  <c r="M66" i="2"/>
  <c r="M523" i="2"/>
  <c r="M294" i="2"/>
  <c r="M351" i="2"/>
  <c r="M237" i="2"/>
  <c r="M408" i="2"/>
  <c r="J534" i="2"/>
  <c r="J125" i="2"/>
  <c r="J248" i="2"/>
  <c r="J353" i="2"/>
  <c r="J191" i="2"/>
  <c r="J10" i="2"/>
  <c r="J134" i="2"/>
  <c r="J596" i="2"/>
  <c r="J305" i="2"/>
  <c r="J525" i="2"/>
  <c r="J362" i="2"/>
  <c r="J476" i="2"/>
  <c r="J68" i="2"/>
  <c r="J19" i="2"/>
  <c r="J77" i="2"/>
  <c r="J239" i="2"/>
  <c r="J587" i="2"/>
  <c r="J410" i="2"/>
  <c r="J467" i="2"/>
  <c r="J296" i="2"/>
  <c r="J182" i="2"/>
  <c r="J889" i="2" s="1"/>
  <c r="J419" i="2"/>
  <c r="M123" i="2"/>
  <c r="I180" i="2"/>
  <c r="V614" i="2"/>
  <c r="W614" i="2" s="1"/>
  <c r="X614" i="2" s="1"/>
  <c r="G616" i="2"/>
  <c r="M585" i="2"/>
  <c r="K44" i="30"/>
  <c r="L44" i="30" s="1"/>
  <c r="V146" i="2"/>
  <c r="W146" i="2" s="1"/>
  <c r="X146" i="2" s="1"/>
  <c r="I585" i="2"/>
  <c r="V198" i="2"/>
  <c r="W198" i="2" s="1"/>
  <c r="X198" i="2" s="1"/>
  <c r="M476" i="2"/>
  <c r="M296" i="2"/>
  <c r="M587" i="2"/>
  <c r="M353" i="2"/>
  <c r="M596" i="2"/>
  <c r="M239" i="2"/>
  <c r="M19" i="2"/>
  <c r="M525" i="2"/>
  <c r="M410" i="2"/>
  <c r="M134" i="2"/>
  <c r="M248" i="2"/>
  <c r="M467" i="2"/>
  <c r="M362" i="2"/>
  <c r="M125" i="2"/>
  <c r="M419" i="2"/>
  <c r="M68" i="2"/>
  <c r="M10" i="2"/>
  <c r="M905" i="2" s="1"/>
  <c r="M534" i="2"/>
  <c r="M77" i="2"/>
  <c r="M191" i="2"/>
  <c r="M305" i="2"/>
  <c r="M182" i="2"/>
  <c r="M889" i="2" s="1"/>
  <c r="I294" i="2"/>
  <c r="M180" i="2"/>
  <c r="G755" i="2"/>
  <c r="V651" i="2"/>
  <c r="W651" i="2" s="1"/>
  <c r="X651" i="2" s="1"/>
  <c r="V246" i="2"/>
  <c r="W246" i="2" s="1"/>
  <c r="X246" i="2" s="1"/>
  <c r="M8" i="2"/>
  <c r="K44" i="26"/>
  <c r="L44" i="26" s="1"/>
  <c r="I523" i="2"/>
  <c r="K44" i="21"/>
  <c r="L44" i="21" s="1"/>
  <c r="V132" i="2"/>
  <c r="W132" i="2" s="1"/>
  <c r="X132" i="2" s="1"/>
  <c r="G899" i="2"/>
  <c r="V898" i="2"/>
  <c r="W898" i="2" s="1"/>
  <c r="V532" i="2"/>
  <c r="W532" i="2" s="1"/>
  <c r="X532" i="2" s="1"/>
  <c r="V655" i="2"/>
  <c r="W655" i="2" s="1"/>
  <c r="X655" i="2" s="1"/>
  <c r="V474" i="2"/>
  <c r="W474" i="2" s="1"/>
  <c r="X474" i="2" s="1"/>
  <c r="V259" i="2"/>
  <c r="W259" i="2" s="1"/>
  <c r="X259" i="2" s="1"/>
  <c r="G263" i="2"/>
  <c r="H30" i="26"/>
  <c r="V426" i="2"/>
  <c r="W426" i="2" s="1"/>
  <c r="X426" i="2" s="1"/>
  <c r="G434" i="2"/>
  <c r="V95" i="2"/>
  <c r="W95" i="2" s="1"/>
  <c r="X95" i="2" s="1"/>
  <c r="I352" i="2"/>
  <c r="I190" i="2"/>
  <c r="I247" i="2"/>
  <c r="I238" i="2"/>
  <c r="I466" i="2"/>
  <c r="I418" i="2"/>
  <c r="I18" i="2"/>
  <c r="I524" i="2"/>
  <c r="I67" i="2"/>
  <c r="I361" i="2"/>
  <c r="I304" i="2"/>
  <c r="I409" i="2"/>
  <c r="I475" i="2"/>
  <c r="I76" i="2"/>
  <c r="I586" i="2"/>
  <c r="I295" i="2"/>
  <c r="I533" i="2"/>
  <c r="I124" i="2"/>
  <c r="I595" i="2"/>
  <c r="I133" i="2"/>
  <c r="I181" i="2"/>
  <c r="I882" i="2" s="1"/>
  <c r="I9" i="2"/>
  <c r="V189" i="2"/>
  <c r="W189" i="2" s="1"/>
  <c r="X189" i="2" s="1"/>
  <c r="Q149" i="2"/>
  <c r="V372" i="2"/>
  <c r="W372" i="2" s="1"/>
  <c r="X372" i="2" s="1"/>
  <c r="G566" i="2"/>
  <c r="G569" i="2"/>
  <c r="G394" i="2"/>
  <c r="G628" i="2"/>
  <c r="G337" i="2"/>
  <c r="G508" i="2"/>
  <c r="V840" i="2"/>
  <c r="W840" i="2" s="1"/>
  <c r="X840" i="2" s="1"/>
  <c r="G54" i="2"/>
  <c r="G283" i="2"/>
  <c r="G169" i="2"/>
  <c r="G280" i="2"/>
  <c r="G451" i="2"/>
  <c r="G109" i="2"/>
  <c r="V494" i="2"/>
  <c r="W494" i="2" s="1"/>
  <c r="X494" i="2" s="1"/>
  <c r="G454" i="2"/>
  <c r="L237" i="2"/>
  <c r="L585" i="2"/>
  <c r="L351" i="2"/>
  <c r="L66" i="2"/>
  <c r="L465" i="2"/>
  <c r="O149" i="2"/>
  <c r="G242" i="2"/>
  <c r="G526" i="2"/>
  <c r="G184" i="2"/>
  <c r="G185" i="2"/>
  <c r="G70" i="2"/>
  <c r="G528" i="2"/>
  <c r="G413" i="2"/>
  <c r="G299" i="2"/>
  <c r="G11" i="2"/>
  <c r="G241" i="2"/>
  <c r="G527" i="2"/>
  <c r="G470" i="2"/>
  <c r="V312" i="2"/>
  <c r="W312" i="2" s="1"/>
  <c r="X312" i="2" s="1"/>
  <c r="G229" i="2"/>
  <c r="G343" i="2"/>
  <c r="G115" i="2"/>
  <c r="V841" i="2"/>
  <c r="W841" i="2" s="1"/>
  <c r="X841" i="2" s="1"/>
  <c r="G286" i="2"/>
  <c r="G457" i="2"/>
  <c r="G469" i="2"/>
  <c r="H534" i="2"/>
  <c r="H596" i="2"/>
  <c r="H467" i="2"/>
  <c r="H296" i="2"/>
  <c r="H191" i="2"/>
  <c r="H68" i="2"/>
  <c r="H134" i="2"/>
  <c r="H410" i="2"/>
  <c r="H125" i="2"/>
  <c r="H353" i="2"/>
  <c r="H77" i="2"/>
  <c r="H476" i="2"/>
  <c r="H419" i="2"/>
  <c r="H10" i="2"/>
  <c r="H905" i="2" s="1"/>
  <c r="H182" i="2"/>
  <c r="H889" i="2" s="1"/>
  <c r="H525" i="2"/>
  <c r="H239" i="2"/>
  <c r="H248" i="2"/>
  <c r="H305" i="2"/>
  <c r="H362" i="2"/>
  <c r="H19" i="2"/>
  <c r="V258" i="2"/>
  <c r="W258" i="2" s="1"/>
  <c r="X258" i="2" s="1"/>
  <c r="G354" i="2"/>
  <c r="V417" i="2"/>
  <c r="W417" i="2" s="1"/>
  <c r="X417" i="2" s="1"/>
  <c r="S66" i="2"/>
  <c r="S523" i="2"/>
  <c r="H206" i="2"/>
  <c r="I30" i="30"/>
  <c r="T586" i="2"/>
  <c r="T304" i="2"/>
  <c r="T238" i="2"/>
  <c r="T524" i="2"/>
  <c r="T124" i="2"/>
  <c r="T533" i="2"/>
  <c r="T475" i="2"/>
  <c r="T133" i="2"/>
  <c r="T361" i="2"/>
  <c r="T247" i="2"/>
  <c r="T190" i="2"/>
  <c r="T67" i="2"/>
  <c r="T409" i="2"/>
  <c r="T18" i="2"/>
  <c r="T352" i="2"/>
  <c r="T295" i="2"/>
  <c r="T76" i="2"/>
  <c r="T78" i="2" s="1"/>
  <c r="T418" i="2"/>
  <c r="T466" i="2"/>
  <c r="T181" i="2"/>
  <c r="T595" i="2"/>
  <c r="T9" i="2"/>
  <c r="Q533" i="2"/>
  <c r="Q304" i="2"/>
  <c r="Q133" i="2"/>
  <c r="Q76" i="2"/>
  <c r="Q409" i="2"/>
  <c r="Q466" i="2"/>
  <c r="Q524" i="2"/>
  <c r="Q67" i="2"/>
  <c r="Q295" i="2"/>
  <c r="Q352" i="2"/>
  <c r="Q124" i="2"/>
  <c r="Q361" i="2"/>
  <c r="Q18" i="2"/>
  <c r="Q418" i="2"/>
  <c r="Q247" i="2"/>
  <c r="Q475" i="2"/>
  <c r="Q181" i="2"/>
  <c r="Q586" i="2"/>
  <c r="Q238" i="2"/>
  <c r="Q595" i="2"/>
  <c r="Q190" i="2"/>
  <c r="V315" i="2"/>
  <c r="W315" i="2" s="1"/>
  <c r="X315" i="2" s="1"/>
  <c r="K44" i="29"/>
  <c r="L44" i="29" s="1"/>
  <c r="J149" i="2"/>
  <c r="P10" i="2"/>
  <c r="P410" i="2"/>
  <c r="P467" i="2"/>
  <c r="P77" i="2"/>
  <c r="P19" i="2"/>
  <c r="P353" i="2"/>
  <c r="P134" i="2"/>
  <c r="P587" i="2"/>
  <c r="P362" i="2"/>
  <c r="P525" i="2"/>
  <c r="P191" i="2"/>
  <c r="P125" i="2"/>
  <c r="P305" i="2"/>
  <c r="P476" i="2"/>
  <c r="P419" i="2"/>
  <c r="P248" i="2"/>
  <c r="P596" i="2"/>
  <c r="P68" i="2"/>
  <c r="P534" i="2"/>
  <c r="P239" i="2"/>
  <c r="P182" i="2"/>
  <c r="P889" i="2" s="1"/>
  <c r="P296" i="2"/>
  <c r="V152" i="2"/>
  <c r="W152" i="2" s="1"/>
  <c r="X152" i="2" s="1"/>
  <c r="V144" i="2"/>
  <c r="W144" i="2" s="1"/>
  <c r="X144" i="2" s="1"/>
  <c r="G149" i="2"/>
  <c r="N149" i="2"/>
  <c r="T237" i="2"/>
  <c r="T523" i="2"/>
  <c r="V486" i="2"/>
  <c r="W486" i="2" s="1"/>
  <c r="X486" i="2" s="1"/>
  <c r="V360" i="2"/>
  <c r="W360" i="2" s="1"/>
  <c r="X360" i="2" s="1"/>
  <c r="M320" i="2"/>
  <c r="N595" i="2"/>
  <c r="N67" i="2"/>
  <c r="N409" i="2"/>
  <c r="N304" i="2"/>
  <c r="N18" i="2"/>
  <c r="N466" i="2"/>
  <c r="N133" i="2"/>
  <c r="N586" i="2"/>
  <c r="N475" i="2"/>
  <c r="N76" i="2"/>
  <c r="N352" i="2"/>
  <c r="N361" i="2"/>
  <c r="N363" i="2" s="1"/>
  <c r="N524" i="2"/>
  <c r="N533" i="2"/>
  <c r="N190" i="2"/>
  <c r="N418" i="2"/>
  <c r="N295" i="2"/>
  <c r="N124" i="2"/>
  <c r="N9" i="2"/>
  <c r="N247" i="2"/>
  <c r="N238" i="2"/>
  <c r="N181" i="2"/>
  <c r="N882" i="2" s="1"/>
  <c r="N320" i="2"/>
  <c r="L149" i="2"/>
  <c r="V803" i="2"/>
  <c r="W803" i="2" s="1"/>
  <c r="V209" i="2"/>
  <c r="W209" i="2" s="1"/>
  <c r="X209" i="2" s="1"/>
  <c r="V839" i="2"/>
  <c r="W839" i="2" s="1"/>
  <c r="X839" i="2" s="1"/>
  <c r="G334" i="2"/>
  <c r="G448" i="2"/>
  <c r="G563" i="2"/>
  <c r="G748" i="2"/>
  <c r="G163" i="2"/>
  <c r="I13" i="14" s="1"/>
  <c r="G220" i="2"/>
  <c r="N191" i="2"/>
  <c r="N19" i="2"/>
  <c r="N534" i="2"/>
  <c r="N353" i="2"/>
  <c r="N525" i="2"/>
  <c r="N467" i="2"/>
  <c r="N596" i="2"/>
  <c r="N476" i="2"/>
  <c r="N134" i="2"/>
  <c r="N248" i="2"/>
  <c r="N305" i="2"/>
  <c r="N587" i="2"/>
  <c r="N419" i="2"/>
  <c r="N77" i="2"/>
  <c r="N10" i="2"/>
  <c r="N125" i="2"/>
  <c r="N68" i="2"/>
  <c r="N239" i="2"/>
  <c r="N410" i="2"/>
  <c r="N296" i="2"/>
  <c r="N182" i="2"/>
  <c r="N889" i="2" s="1"/>
  <c r="G611" i="2"/>
  <c r="Q476" i="2"/>
  <c r="Q353" i="2"/>
  <c r="Q239" i="2"/>
  <c r="Q125" i="2"/>
  <c r="Q410" i="2"/>
  <c r="Q19" i="2"/>
  <c r="Q10" i="2"/>
  <c r="Q134" i="2"/>
  <c r="Q248" i="2"/>
  <c r="Q305" i="2"/>
  <c r="Q362" i="2"/>
  <c r="Q467" i="2"/>
  <c r="Q534" i="2"/>
  <c r="Q419" i="2"/>
  <c r="Q525" i="2"/>
  <c r="Q587" i="2"/>
  <c r="Q191" i="2"/>
  <c r="Q596" i="2"/>
  <c r="Q296" i="2"/>
  <c r="Q68" i="2"/>
  <c r="Q77" i="2"/>
  <c r="Q182" i="2"/>
  <c r="Q889" i="2" s="1"/>
  <c r="Q206" i="2"/>
  <c r="O206" i="2"/>
  <c r="P304" i="2"/>
  <c r="P67" i="2"/>
  <c r="P595" i="2"/>
  <c r="P533" i="2"/>
  <c r="P586" i="2"/>
  <c r="P409" i="2"/>
  <c r="P295" i="2"/>
  <c r="P475" i="2"/>
  <c r="P247" i="2"/>
  <c r="P352" i="2"/>
  <c r="P76" i="2"/>
  <c r="P466" i="2"/>
  <c r="P18" i="2"/>
  <c r="P20" i="2" s="1"/>
  <c r="P133" i="2"/>
  <c r="P124" i="2"/>
  <c r="P361" i="2"/>
  <c r="P238" i="2"/>
  <c r="P190" i="2"/>
  <c r="P418" i="2"/>
  <c r="P524" i="2"/>
  <c r="P9" i="2"/>
  <c r="P181" i="2"/>
  <c r="H149" i="2"/>
  <c r="H29" i="19"/>
  <c r="J320" i="2"/>
  <c r="V266" i="2"/>
  <c r="W266" i="2" s="1"/>
  <c r="X266" i="2" s="1"/>
  <c r="M439" i="2"/>
  <c r="H30" i="19"/>
  <c r="I29" i="17"/>
  <c r="L320" i="2"/>
  <c r="V75" i="2"/>
  <c r="W75" i="2" s="1"/>
  <c r="X75" i="2" s="1"/>
  <c r="R134" i="2"/>
  <c r="R191" i="2"/>
  <c r="R296" i="2"/>
  <c r="R587" i="2"/>
  <c r="R410" i="2"/>
  <c r="R248" i="2"/>
  <c r="R239" i="2"/>
  <c r="R77" i="2"/>
  <c r="R305" i="2"/>
  <c r="R419" i="2"/>
  <c r="R68" i="2"/>
  <c r="R534" i="2"/>
  <c r="R353" i="2"/>
  <c r="R525" i="2"/>
  <c r="R476" i="2"/>
  <c r="R467" i="2"/>
  <c r="R19" i="2"/>
  <c r="R125" i="2"/>
  <c r="R10" i="2"/>
  <c r="R362" i="2"/>
  <c r="R596" i="2"/>
  <c r="V317" i="2"/>
  <c r="W317" i="2" s="1"/>
  <c r="X317" i="2" s="1"/>
  <c r="I28" i="14"/>
  <c r="J325" i="2"/>
  <c r="V323" i="2"/>
  <c r="W323" i="2" s="1"/>
  <c r="X323" i="2" s="1"/>
  <c r="S466" i="2"/>
  <c r="S475" i="2"/>
  <c r="S304" i="2"/>
  <c r="S190" i="2"/>
  <c r="S595" i="2"/>
  <c r="S361" i="2"/>
  <c r="S124" i="2"/>
  <c r="S76" i="2"/>
  <c r="S352" i="2"/>
  <c r="S295" i="2"/>
  <c r="S418" i="2"/>
  <c r="S67" i="2"/>
  <c r="S409" i="2"/>
  <c r="S238" i="2"/>
  <c r="S9" i="2"/>
  <c r="S18" i="2"/>
  <c r="S524" i="2"/>
  <c r="S133" i="2"/>
  <c r="S135" i="2" s="1"/>
  <c r="G14" i="30" s="1"/>
  <c r="S533" i="2"/>
  <c r="S247" i="2"/>
  <c r="S586" i="2"/>
  <c r="S181" i="2"/>
  <c r="L67" i="2"/>
  <c r="L76" i="2"/>
  <c r="L247" i="2"/>
  <c r="L466" i="2"/>
  <c r="L524" i="2"/>
  <c r="L475" i="2"/>
  <c r="L418" i="2"/>
  <c r="L595" i="2"/>
  <c r="L295" i="2"/>
  <c r="L304" i="2"/>
  <c r="L190" i="2"/>
  <c r="L586" i="2"/>
  <c r="L124" i="2"/>
  <c r="L352" i="2"/>
  <c r="L238" i="2"/>
  <c r="L9" i="2"/>
  <c r="L18" i="2"/>
  <c r="L133" i="2"/>
  <c r="L533" i="2"/>
  <c r="L361" i="2"/>
  <c r="L409" i="2"/>
  <c r="V437" i="2"/>
  <c r="W437" i="2" s="1"/>
  <c r="X437" i="2" s="1"/>
  <c r="V921" i="2"/>
  <c r="W921" i="2" s="1"/>
  <c r="X921" i="2" s="1"/>
  <c r="N206" i="2"/>
  <c r="H238" i="2"/>
  <c r="H524" i="2"/>
  <c r="H595" i="2"/>
  <c r="H133" i="2"/>
  <c r="H361" i="2"/>
  <c r="H533" i="2"/>
  <c r="H124" i="2"/>
  <c r="H67" i="2"/>
  <c r="H409" i="2"/>
  <c r="H76" i="2"/>
  <c r="H466" i="2"/>
  <c r="H475" i="2"/>
  <c r="H352" i="2"/>
  <c r="H418" i="2"/>
  <c r="H18" i="2"/>
  <c r="H304" i="2"/>
  <c r="H295" i="2"/>
  <c r="H190" i="2"/>
  <c r="H181" i="2"/>
  <c r="H247" i="2"/>
  <c r="M206" i="2"/>
  <c r="L10" i="2"/>
  <c r="L134" i="2"/>
  <c r="L296" i="2"/>
  <c r="L362" i="2"/>
  <c r="L305" i="2"/>
  <c r="L534" i="2"/>
  <c r="L77" i="2"/>
  <c r="L525" i="2"/>
  <c r="L353" i="2"/>
  <c r="L239" i="2"/>
  <c r="L191" i="2"/>
  <c r="L68" i="2"/>
  <c r="L410" i="2"/>
  <c r="L125" i="2"/>
  <c r="L467" i="2"/>
  <c r="L476" i="2"/>
  <c r="L419" i="2"/>
  <c r="L587" i="2"/>
  <c r="L596" i="2"/>
  <c r="L248" i="2"/>
  <c r="L19" i="2"/>
  <c r="V656" i="2"/>
  <c r="W656" i="2" s="1"/>
  <c r="X656" i="2" s="1"/>
  <c r="O248" i="2"/>
  <c r="O19" i="2"/>
  <c r="O410" i="2"/>
  <c r="O419" i="2"/>
  <c r="O239" i="2"/>
  <c r="O587" i="2"/>
  <c r="O476" i="2"/>
  <c r="O125" i="2"/>
  <c r="O305" i="2"/>
  <c r="O467" i="2"/>
  <c r="O362" i="2"/>
  <c r="O68" i="2"/>
  <c r="O77" i="2"/>
  <c r="O296" i="2"/>
  <c r="O534" i="2"/>
  <c r="O596" i="2"/>
  <c r="O134" i="2"/>
  <c r="O182" i="2"/>
  <c r="O889" i="2" s="1"/>
  <c r="O353" i="2"/>
  <c r="O191" i="2"/>
  <c r="O10" i="2"/>
  <c r="O525" i="2"/>
  <c r="S353" i="2"/>
  <c r="O295" i="2"/>
  <c r="O409" i="2"/>
  <c r="O524" i="2"/>
  <c r="O67" i="2"/>
  <c r="O352" i="2"/>
  <c r="O304" i="2"/>
  <c r="O247" i="2"/>
  <c r="O124" i="2"/>
  <c r="O133" i="2"/>
  <c r="O361" i="2"/>
  <c r="O76" i="2"/>
  <c r="O533" i="2"/>
  <c r="O418" i="2"/>
  <c r="O475" i="2"/>
  <c r="O18" i="2"/>
  <c r="O190" i="2"/>
  <c r="O586" i="2"/>
  <c r="O595" i="2"/>
  <c r="O238" i="2"/>
  <c r="M409" i="2"/>
  <c r="M190" i="2"/>
  <c r="M192" i="2" s="1"/>
  <c r="G28" i="19" s="1"/>
  <c r="M247" i="2"/>
  <c r="M76" i="2"/>
  <c r="M18" i="2"/>
  <c r="M133" i="2"/>
  <c r="M361" i="2"/>
  <c r="M352" i="2"/>
  <c r="M533" i="2"/>
  <c r="M67" i="2"/>
  <c r="M124" i="2"/>
  <c r="M466" i="2"/>
  <c r="M295" i="2"/>
  <c r="M418" i="2"/>
  <c r="M475" i="2"/>
  <c r="M586" i="2"/>
  <c r="M595" i="2"/>
  <c r="M304" i="2"/>
  <c r="M238" i="2"/>
  <c r="Q590" i="2"/>
  <c r="Q184" i="2"/>
  <c r="Q71" i="2"/>
  <c r="Q589" i="2"/>
  <c r="Q241" i="2"/>
  <c r="Q69" i="2"/>
  <c r="Q588" i="2"/>
  <c r="Q240" i="2"/>
  <c r="Q411" i="2"/>
  <c r="Q299" i="2"/>
  <c r="Q298" i="2"/>
  <c r="Q185" i="2"/>
  <c r="Q528" i="2"/>
  <c r="Q127" i="2"/>
  <c r="Q527" i="2"/>
  <c r="Q12" i="2"/>
  <c r="Q297" i="2"/>
  <c r="Q356" i="2"/>
  <c r="Q413" i="2"/>
  <c r="Q13" i="2"/>
  <c r="Q355" i="2"/>
  <c r="Q354" i="2"/>
  <c r="Q468" i="2"/>
  <c r="Q11" i="2"/>
  <c r="Q470" i="2"/>
  <c r="Q412" i="2"/>
  <c r="Q526" i="2"/>
  <c r="Q469" i="2"/>
  <c r="Q128" i="2"/>
  <c r="Q70" i="2"/>
  <c r="Q242" i="2"/>
  <c r="M524" i="2"/>
  <c r="S362" i="2"/>
  <c r="S467" i="2"/>
  <c r="S534" i="2"/>
  <c r="S596" i="2"/>
  <c r="S587" i="2"/>
  <c r="S239" i="2"/>
  <c r="S476" i="2"/>
  <c r="S419" i="2"/>
  <c r="S77" i="2"/>
  <c r="S305" i="2"/>
  <c r="S68" i="2"/>
  <c r="S248" i="2"/>
  <c r="S125" i="2"/>
  <c r="S296" i="2"/>
  <c r="S182" i="2"/>
  <c r="S889" i="2" s="1"/>
  <c r="S525" i="2"/>
  <c r="S19" i="2"/>
  <c r="S10" i="2"/>
  <c r="S191" i="2"/>
  <c r="I29" i="14"/>
  <c r="S149" i="2"/>
  <c r="P434" i="2"/>
  <c r="T596" i="2"/>
  <c r="T362" i="2"/>
  <c r="T68" i="2"/>
  <c r="T248" i="2"/>
  <c r="T525" i="2"/>
  <c r="T476" i="2"/>
  <c r="T125" i="2"/>
  <c r="T134" i="2"/>
  <c r="T239" i="2"/>
  <c r="T353" i="2"/>
  <c r="T305" i="2"/>
  <c r="T296" i="2"/>
  <c r="T419" i="2"/>
  <c r="T10" i="2"/>
  <c r="T467" i="2"/>
  <c r="T587" i="2"/>
  <c r="T410" i="2"/>
  <c r="T191" i="2"/>
  <c r="T19" i="2"/>
  <c r="T534" i="2"/>
  <c r="T182" i="2"/>
  <c r="T889" i="2" s="1"/>
  <c r="S410" i="2"/>
  <c r="H172" i="2"/>
  <c r="H229" i="2"/>
  <c r="H400" i="2"/>
  <c r="H514" i="2"/>
  <c r="H115" i="2"/>
  <c r="H57" i="2"/>
  <c r="H286" i="2"/>
  <c r="H634" i="2"/>
  <c r="H457" i="2"/>
  <c r="H572" i="2"/>
  <c r="H343" i="2"/>
  <c r="L505" i="2"/>
  <c r="L746" i="2"/>
  <c r="L391" i="2"/>
  <c r="L163" i="2"/>
  <c r="I14" i="17" s="1"/>
  <c r="L748" i="2"/>
  <c r="L563" i="2"/>
  <c r="L48" i="2"/>
  <c r="L448" i="2"/>
  <c r="L220" i="2"/>
  <c r="L277" i="2"/>
  <c r="L334" i="2"/>
  <c r="L106" i="2"/>
  <c r="L625" i="2"/>
  <c r="L747" i="2"/>
  <c r="I596" i="2"/>
  <c r="I191" i="2"/>
  <c r="I77" i="2"/>
  <c r="I125" i="2"/>
  <c r="I248" i="2"/>
  <c r="I525" i="2"/>
  <c r="I476" i="2"/>
  <c r="I134" i="2"/>
  <c r="I587" i="2"/>
  <c r="I410" i="2"/>
  <c r="I296" i="2"/>
  <c r="I239" i="2"/>
  <c r="I305" i="2"/>
  <c r="I467" i="2"/>
  <c r="I10" i="2"/>
  <c r="I19" i="2"/>
  <c r="I419" i="2"/>
  <c r="I420" i="2" s="1"/>
  <c r="I362" i="2"/>
  <c r="I363" i="2" s="1"/>
  <c r="I68" i="2"/>
  <c r="P149" i="2"/>
  <c r="J263" i="2"/>
  <c r="O528" i="2"/>
  <c r="O127" i="2"/>
  <c r="O185" i="2"/>
  <c r="O297" i="2"/>
  <c r="O241" i="2"/>
  <c r="O11" i="2"/>
  <c r="O470" i="2"/>
  <c r="O299" i="2"/>
  <c r="O71" i="2"/>
  <c r="O184" i="2"/>
  <c r="O298" i="2"/>
  <c r="O469" i="2"/>
  <c r="O242" i="2"/>
  <c r="O354" i="2"/>
  <c r="O527" i="2"/>
  <c r="O411" i="2"/>
  <c r="O240" i="2"/>
  <c r="O589" i="2"/>
  <c r="O70" i="2"/>
  <c r="O590" i="2"/>
  <c r="O468" i="2"/>
  <c r="O128" i="2"/>
  <c r="O13" i="2"/>
  <c r="O526" i="2"/>
  <c r="O588" i="2"/>
  <c r="O12" i="2"/>
  <c r="O69" i="2"/>
  <c r="O412" i="2"/>
  <c r="O563" i="2"/>
  <c r="O505" i="2"/>
  <c r="O163" i="2"/>
  <c r="I14" i="21" s="1"/>
  <c r="O448" i="2"/>
  <c r="O277" i="2"/>
  <c r="O746" i="2"/>
  <c r="O625" i="2"/>
  <c r="O747" i="2"/>
  <c r="O48" i="2"/>
  <c r="O748" i="2"/>
  <c r="O391" i="2"/>
  <c r="O106" i="2"/>
  <c r="O334" i="2"/>
  <c r="J361" i="2"/>
  <c r="J352" i="2"/>
  <c r="J18" i="2"/>
  <c r="J133" i="2"/>
  <c r="J595" i="2"/>
  <c r="J124" i="2"/>
  <c r="J295" i="2"/>
  <c r="J533" i="2"/>
  <c r="J535" i="2" s="1"/>
  <c r="J475" i="2"/>
  <c r="J76" i="2"/>
  <c r="J78" i="2" s="1"/>
  <c r="J409" i="2"/>
  <c r="J67" i="2"/>
  <c r="J524" i="2"/>
  <c r="J586" i="2"/>
  <c r="J181" i="2"/>
  <c r="J466" i="2"/>
  <c r="J190" i="2"/>
  <c r="J238" i="2"/>
  <c r="K247" i="2"/>
  <c r="K475" i="2"/>
  <c r="K304" i="2"/>
  <c r="K238" i="2"/>
  <c r="K76" i="2"/>
  <c r="K352" i="2"/>
  <c r="K533" i="2"/>
  <c r="K295" i="2"/>
  <c r="K586" i="2"/>
  <c r="K124" i="2"/>
  <c r="K524" i="2"/>
  <c r="K595" i="2"/>
  <c r="K466" i="2"/>
  <c r="K133" i="2"/>
  <c r="K190" i="2"/>
  <c r="K9" i="2"/>
  <c r="K409" i="2"/>
  <c r="K18" i="2"/>
  <c r="R190" i="2"/>
  <c r="R586" i="2"/>
  <c r="R524" i="2"/>
  <c r="R295" i="2"/>
  <c r="R67" i="2"/>
  <c r="R247" i="2"/>
  <c r="R475" i="2"/>
  <c r="R533" i="2"/>
  <c r="R361" i="2"/>
  <c r="R418" i="2"/>
  <c r="R304" i="2"/>
  <c r="R18" i="2"/>
  <c r="R133" i="2"/>
  <c r="R466" i="2"/>
  <c r="R352" i="2"/>
  <c r="R357" i="2" s="1"/>
  <c r="R595" i="2"/>
  <c r="R124" i="2"/>
  <c r="R76" i="2"/>
  <c r="R238" i="2"/>
  <c r="J247" i="2"/>
  <c r="K67" i="2"/>
  <c r="I353" i="2"/>
  <c r="K418" i="2"/>
  <c r="J418" i="2"/>
  <c r="J206" i="2"/>
  <c r="K467" i="2"/>
  <c r="K525" i="2"/>
  <c r="K125" i="2"/>
  <c r="K362" i="2"/>
  <c r="K296" i="2"/>
  <c r="K134" i="2"/>
  <c r="K10" i="2"/>
  <c r="K191" i="2"/>
  <c r="K19" i="2"/>
  <c r="K353" i="2"/>
  <c r="K410" i="2"/>
  <c r="K77" i="2"/>
  <c r="K587" i="2"/>
  <c r="K476" i="2"/>
  <c r="K419" i="2"/>
  <c r="K305" i="2"/>
  <c r="K248" i="2"/>
  <c r="K68" i="2"/>
  <c r="K239" i="2"/>
  <c r="K596" i="2"/>
  <c r="H30" i="20"/>
  <c r="J304" i="2"/>
  <c r="K361" i="2"/>
  <c r="O220" i="2"/>
  <c r="I30" i="29"/>
  <c r="L496" i="2"/>
  <c r="N70" i="2"/>
  <c r="N71" i="2"/>
  <c r="N356" i="2"/>
  <c r="N127" i="2"/>
  <c r="N589" i="2"/>
  <c r="N69" i="2"/>
  <c r="N185" i="2"/>
  <c r="N588" i="2"/>
  <c r="N128" i="2"/>
  <c r="N11" i="2"/>
  <c r="N241" i="2"/>
  <c r="N354" i="2"/>
  <c r="N468" i="2"/>
  <c r="N469" i="2"/>
  <c r="N299" i="2"/>
  <c r="N590" i="2"/>
  <c r="N297" i="2"/>
  <c r="N413" i="2"/>
  <c r="N412" i="2"/>
  <c r="N470" i="2"/>
  <c r="N240" i="2"/>
  <c r="N12" i="2"/>
  <c r="N298" i="2"/>
  <c r="N355" i="2"/>
  <c r="N13" i="2"/>
  <c r="N411" i="2"/>
  <c r="N242" i="2"/>
  <c r="N528" i="2"/>
  <c r="N527" i="2"/>
  <c r="P343" i="2"/>
  <c r="P634" i="2"/>
  <c r="P400" i="2"/>
  <c r="P115" i="2"/>
  <c r="P286" i="2"/>
  <c r="P572" i="2"/>
  <c r="S286" i="2"/>
  <c r="S172" i="2"/>
  <c r="S57" i="2"/>
  <c r="S343" i="2"/>
  <c r="S572" i="2"/>
  <c r="S514" i="2"/>
  <c r="S115" i="2"/>
  <c r="S11" i="2"/>
  <c r="S356" i="2"/>
  <c r="S71" i="2"/>
  <c r="S528" i="2"/>
  <c r="S299" i="2"/>
  <c r="S13" i="2"/>
  <c r="S12" i="2"/>
  <c r="S185" i="2"/>
  <c r="S242" i="2"/>
  <c r="S411" i="2"/>
  <c r="S588" i="2"/>
  <c r="S240" i="2"/>
  <c r="S127" i="2"/>
  <c r="S241" i="2"/>
  <c r="S412" i="2"/>
  <c r="S354" i="2"/>
  <c r="S69" i="2"/>
  <c r="S298" i="2"/>
  <c r="S184" i="2"/>
  <c r="I625" i="2"/>
  <c r="I505" i="2"/>
  <c r="I106" i="2"/>
  <c r="I748" i="2"/>
  <c r="I391" i="2"/>
  <c r="I747" i="2"/>
  <c r="I277" i="2"/>
  <c r="R169" i="2"/>
  <c r="R51" i="2"/>
  <c r="R112" i="2"/>
  <c r="R454" i="2"/>
  <c r="R340" i="2"/>
  <c r="R394" i="2"/>
  <c r="R337" i="2"/>
  <c r="R508" i="2"/>
  <c r="R166" i="2"/>
  <c r="S391" i="2"/>
  <c r="S163" i="2"/>
  <c r="I14" i="30" s="1"/>
  <c r="S625" i="2"/>
  <c r="S505" i="2"/>
  <c r="S563" i="2"/>
  <c r="S448" i="2"/>
  <c r="I454" i="2"/>
  <c r="I451" i="2"/>
  <c r="I54" i="2"/>
  <c r="I337" i="2"/>
  <c r="I340" i="2"/>
  <c r="I166" i="2"/>
  <c r="I631" i="2"/>
  <c r="I226" i="2"/>
  <c r="I51" i="2"/>
  <c r="I394" i="2"/>
  <c r="I112" i="2"/>
  <c r="I397" i="2"/>
  <c r="I566" i="2"/>
  <c r="S277" i="2"/>
  <c r="S280" i="2"/>
  <c r="S511" i="2"/>
  <c r="S631" i="2"/>
  <c r="S508" i="2"/>
  <c r="S394" i="2"/>
  <c r="S628" i="2"/>
  <c r="S566" i="2"/>
  <c r="S337" i="2"/>
  <c r="S112" i="2"/>
  <c r="N747" i="2"/>
  <c r="J115" i="2"/>
  <c r="J572" i="2"/>
  <c r="J457" i="2"/>
  <c r="J57" i="2"/>
  <c r="J746" i="2"/>
  <c r="J563" i="2"/>
  <c r="J391" i="2"/>
  <c r="J448" i="2"/>
  <c r="J505" i="2"/>
  <c r="J334" i="2"/>
  <c r="J163" i="2"/>
  <c r="I14" i="29" s="1"/>
  <c r="J48" i="2"/>
  <c r="N748" i="2"/>
  <c r="R172" i="2"/>
  <c r="R57" i="2"/>
  <c r="R115" i="2"/>
  <c r="R572" i="2"/>
  <c r="R286" i="2"/>
  <c r="R400" i="2"/>
  <c r="R457" i="2"/>
  <c r="R343" i="2"/>
  <c r="R229" i="2"/>
  <c r="I283" i="2"/>
  <c r="T229" i="2"/>
  <c r="T400" i="2"/>
  <c r="O394" i="2"/>
  <c r="O280" i="2"/>
  <c r="O566" i="2"/>
  <c r="O109" i="2"/>
  <c r="O51" i="2"/>
  <c r="O337" i="2"/>
  <c r="O508" i="2"/>
  <c r="O112" i="2"/>
  <c r="O451" i="2"/>
  <c r="O454" i="2"/>
  <c r="O54" i="2"/>
  <c r="O169" i="2"/>
  <c r="J14" i="21" s="1"/>
  <c r="O631" i="2"/>
  <c r="N48" i="2"/>
  <c r="N391" i="2"/>
  <c r="N106" i="2"/>
  <c r="N163" i="2"/>
  <c r="I14" i="20" s="1"/>
  <c r="N505" i="2"/>
  <c r="N746" i="2"/>
  <c r="N625" i="2"/>
  <c r="N277" i="2"/>
  <c r="I628" i="2"/>
  <c r="J283" i="2"/>
  <c r="J109" i="2"/>
  <c r="J226" i="2"/>
  <c r="J28" i="29" s="1"/>
  <c r="J169" i="2"/>
  <c r="J14" i="29" s="1"/>
  <c r="J508" i="2"/>
  <c r="J280" i="2"/>
  <c r="J112" i="2"/>
  <c r="J397" i="2"/>
  <c r="J51" i="2"/>
  <c r="J628" i="2"/>
  <c r="J394" i="2"/>
  <c r="J511" i="2"/>
  <c r="J631" i="2"/>
  <c r="I508" i="2"/>
  <c r="S334" i="2"/>
  <c r="H70" i="2"/>
  <c r="H589" i="2"/>
  <c r="H241" i="2"/>
  <c r="H528" i="2"/>
  <c r="H185" i="2"/>
  <c r="H184" i="2"/>
  <c r="T298" i="2"/>
  <c r="T412" i="2"/>
  <c r="T12" i="2"/>
  <c r="T652" i="2"/>
  <c r="D44" i="31" s="1"/>
  <c r="F44" i="31" s="1"/>
  <c r="K44" i="31" s="1"/>
  <c r="L44" i="31" s="1"/>
  <c r="H128" i="2"/>
  <c r="H469" i="2"/>
  <c r="M242" i="2"/>
  <c r="M411" i="2"/>
  <c r="M11" i="2"/>
  <c r="M184" i="2"/>
  <c r="M413" i="2"/>
  <c r="M298" i="2"/>
  <c r="M13" i="2"/>
  <c r="M527" i="2"/>
  <c r="M470" i="2"/>
  <c r="M127" i="2"/>
  <c r="M128" i="2"/>
  <c r="M240" i="2"/>
  <c r="K505" i="2"/>
  <c r="T526" i="2"/>
  <c r="K109" i="2"/>
  <c r="K51" i="2"/>
  <c r="K631" i="2"/>
  <c r="K54" i="2"/>
  <c r="K106" i="2"/>
  <c r="H11" i="2"/>
  <c r="L184" i="2"/>
  <c r="L297" i="2"/>
  <c r="L589" i="2"/>
  <c r="L413" i="2"/>
  <c r="L469" i="2"/>
  <c r="L411" i="2"/>
  <c r="L185" i="2"/>
  <c r="J588" i="2"/>
  <c r="J184" i="2"/>
  <c r="J526" i="2"/>
  <c r="H413" i="2"/>
  <c r="T13" i="2"/>
  <c r="H297" i="2"/>
  <c r="I400" i="2"/>
  <c r="I57" i="2"/>
  <c r="I572" i="2"/>
  <c r="I172" i="2"/>
  <c r="I514" i="2"/>
  <c r="T183" i="2"/>
  <c r="K634" i="2"/>
  <c r="K400" i="2"/>
  <c r="O115" i="2"/>
  <c r="O286" i="2"/>
  <c r="O514" i="2"/>
  <c r="T297" i="2"/>
  <c r="Q169" i="2"/>
  <c r="Q566" i="2"/>
  <c r="Q394" i="2"/>
  <c r="Q226" i="2"/>
  <c r="J28" i="26" s="1"/>
  <c r="Q631" i="2"/>
  <c r="M590" i="2"/>
  <c r="K746" i="2"/>
  <c r="K748" i="2"/>
  <c r="K220" i="2"/>
  <c r="K625" i="2"/>
  <c r="K448" i="2"/>
  <c r="K163" i="2"/>
  <c r="K391" i="2"/>
  <c r="H354" i="2"/>
  <c r="T71" i="2"/>
  <c r="H240" i="2"/>
  <c r="O343" i="2"/>
  <c r="I343" i="2"/>
  <c r="M469" i="2"/>
  <c r="H468" i="2"/>
  <c r="M397" i="2"/>
  <c r="M628" i="2"/>
  <c r="M340" i="2"/>
  <c r="M283" i="2"/>
  <c r="P563" i="2"/>
  <c r="P470" i="2"/>
  <c r="L631" i="2"/>
  <c r="N569" i="2"/>
  <c r="L340" i="2"/>
  <c r="M169" i="2"/>
  <c r="J14" i="19" s="1"/>
  <c r="H448" i="2"/>
  <c r="T106" i="2"/>
  <c r="H334" i="2"/>
  <c r="T334" i="2"/>
  <c r="P625" i="2"/>
  <c r="H391" i="2"/>
  <c r="H597" i="2" l="1"/>
  <c r="R243" i="2"/>
  <c r="R477" i="2"/>
  <c r="P535" i="2"/>
  <c r="J14" i="26"/>
  <c r="S363" i="2"/>
  <c r="I35" i="19"/>
  <c r="E14" i="31"/>
  <c r="H35" i="27"/>
  <c r="V154" i="2"/>
  <c r="W154" i="2" s="1"/>
  <c r="X154" i="2" s="1"/>
  <c r="R135" i="2"/>
  <c r="O905" i="2"/>
  <c r="R14" i="2"/>
  <c r="I535" i="2"/>
  <c r="G886" i="2"/>
  <c r="R597" i="2"/>
  <c r="H35" i="19"/>
  <c r="O363" i="2"/>
  <c r="V39" i="2"/>
  <c r="W39" i="2" s="1"/>
  <c r="X39" i="2" s="1"/>
  <c r="J300" i="2"/>
  <c r="I35" i="26"/>
  <c r="V97" i="2"/>
  <c r="W97" i="2" s="1"/>
  <c r="X97" i="2" s="1"/>
  <c r="J471" i="2"/>
  <c r="J135" i="2"/>
  <c r="G14" i="29" s="1"/>
  <c r="L192" i="2"/>
  <c r="G28" i="17" s="1"/>
  <c r="K28" i="17" s="1"/>
  <c r="P306" i="2"/>
  <c r="G29" i="25" s="1"/>
  <c r="V892" i="2"/>
  <c r="W892" i="2" s="1"/>
  <c r="X892" i="2" s="1"/>
  <c r="R414" i="2"/>
  <c r="J14" i="25"/>
  <c r="V590" i="2"/>
  <c r="W590" i="2" s="1"/>
  <c r="X590" i="2" s="1"/>
  <c r="J306" i="2"/>
  <c r="G29" i="29" s="1"/>
  <c r="V211" i="2"/>
  <c r="W211" i="2" s="1"/>
  <c r="X211" i="2" s="1"/>
  <c r="K300" i="2"/>
  <c r="K745" i="2" s="1"/>
  <c r="L129" i="2"/>
  <c r="V439" i="2"/>
  <c r="W439" i="2" s="1"/>
  <c r="X439" i="2" s="1"/>
  <c r="R249" i="2"/>
  <c r="R288" i="2" s="1"/>
  <c r="K363" i="2"/>
  <c r="H249" i="2"/>
  <c r="V126" i="2"/>
  <c r="W126" i="2" s="1"/>
  <c r="X126" i="2" s="1"/>
  <c r="V377" i="2"/>
  <c r="W377" i="2" s="1"/>
  <c r="X377" i="2" s="1"/>
  <c r="V268" i="2"/>
  <c r="W268" i="2" s="1"/>
  <c r="X268" i="2" s="1"/>
  <c r="V468" i="2"/>
  <c r="W468" i="2" s="1"/>
  <c r="X468" i="2" s="1"/>
  <c r="H35" i="21"/>
  <c r="H35" i="26"/>
  <c r="J597" i="2"/>
  <c r="T192" i="2"/>
  <c r="G28" i="31" s="1"/>
  <c r="V549" i="2"/>
  <c r="W549" i="2" s="1"/>
  <c r="X549" i="2" s="1"/>
  <c r="M306" i="2"/>
  <c r="G29" i="19" s="1"/>
  <c r="N529" i="2"/>
  <c r="F30" i="20" s="1"/>
  <c r="V616" i="2"/>
  <c r="W616" i="2" s="1"/>
  <c r="X616" i="2" s="1"/>
  <c r="V325" i="2"/>
  <c r="W325" i="2" s="1"/>
  <c r="X325" i="2" s="1"/>
  <c r="T135" i="2"/>
  <c r="G14" i="31" s="1"/>
  <c r="K14" i="31" s="1"/>
  <c r="M597" i="2"/>
  <c r="H535" i="2"/>
  <c r="H20" i="2"/>
  <c r="H660" i="2" s="1"/>
  <c r="V491" i="2"/>
  <c r="W491" i="2" s="1"/>
  <c r="X491" i="2" s="1"/>
  <c r="V382" i="2"/>
  <c r="W382" i="2" s="1"/>
  <c r="X382" i="2" s="1"/>
  <c r="J27" i="14"/>
  <c r="R20" i="2"/>
  <c r="R660" i="2" s="1"/>
  <c r="K192" i="2"/>
  <c r="K535" i="2"/>
  <c r="J192" i="2"/>
  <c r="G28" i="29" s="1"/>
  <c r="M363" i="2"/>
  <c r="H477" i="2"/>
  <c r="P357" i="2"/>
  <c r="V554" i="2"/>
  <c r="W554" i="2" s="1"/>
  <c r="X554" i="2" s="1"/>
  <c r="V355" i="2"/>
  <c r="W355" i="2" s="1"/>
  <c r="X355" i="2" s="1"/>
  <c r="V496" i="2"/>
  <c r="W496" i="2" s="1"/>
  <c r="X496" i="2" s="1"/>
  <c r="R306" i="2"/>
  <c r="R529" i="2"/>
  <c r="M135" i="2"/>
  <c r="G14" i="19" s="1"/>
  <c r="Q249" i="2"/>
  <c r="P249" i="2"/>
  <c r="P288" i="2" s="1"/>
  <c r="J14" i="2"/>
  <c r="J15" i="2" s="1"/>
  <c r="H243" i="2"/>
  <c r="L529" i="2"/>
  <c r="F30" i="17" s="1"/>
  <c r="H306" i="2"/>
  <c r="G29" i="27" s="1"/>
  <c r="P129" i="2"/>
  <c r="V611" i="2"/>
  <c r="W611" i="2" s="1"/>
  <c r="X611" i="2" s="1"/>
  <c r="S535" i="2"/>
  <c r="J420" i="2"/>
  <c r="M249" i="2"/>
  <c r="O306" i="2"/>
  <c r="G29" i="21" s="1"/>
  <c r="R471" i="2"/>
  <c r="R516" i="2" s="1"/>
  <c r="K414" i="2"/>
  <c r="K249" i="2"/>
  <c r="J414" i="2"/>
  <c r="J20" i="2"/>
  <c r="J660" i="2" s="1"/>
  <c r="I597" i="2"/>
  <c r="M535" i="2"/>
  <c r="N135" i="2"/>
  <c r="G14" i="20" s="1"/>
  <c r="V223" i="2"/>
  <c r="W223" i="2" s="1"/>
  <c r="X223" i="2" s="1"/>
  <c r="P78" i="2"/>
  <c r="R535" i="2"/>
  <c r="V588" i="2"/>
  <c r="W588" i="2" s="1"/>
  <c r="X588" i="2" s="1"/>
  <c r="V166" i="2"/>
  <c r="W166" i="2" s="1"/>
  <c r="X166" i="2" s="1"/>
  <c r="V505" i="2"/>
  <c r="W505" i="2" s="1"/>
  <c r="X505" i="2" s="1"/>
  <c r="V13" i="2"/>
  <c r="W13" i="2" s="1"/>
  <c r="X13" i="2" s="1"/>
  <c r="V297" i="2"/>
  <c r="W297" i="2" s="1"/>
  <c r="X297" i="2" s="1"/>
  <c r="N129" i="2"/>
  <c r="K72" i="2"/>
  <c r="R72" i="2"/>
  <c r="J243" i="2"/>
  <c r="P591" i="2"/>
  <c r="N420" i="2"/>
  <c r="N535" i="2"/>
  <c r="V34" i="2"/>
  <c r="W34" i="2" s="1"/>
  <c r="X34" i="2" s="1"/>
  <c r="V48" i="2"/>
  <c r="W48" i="2" s="1"/>
  <c r="X48" i="2" s="1"/>
  <c r="V511" i="2"/>
  <c r="W511" i="2" s="1"/>
  <c r="X511" i="2" s="1"/>
  <c r="M20" i="2"/>
  <c r="P192" i="2"/>
  <c r="G28" i="25" s="1"/>
  <c r="O135" i="2"/>
  <c r="G14" i="21" s="1"/>
  <c r="H135" i="2"/>
  <c r="G14" i="27" s="1"/>
  <c r="R78" i="2"/>
  <c r="R117" i="2" s="1"/>
  <c r="J186" i="2"/>
  <c r="R363" i="2"/>
  <c r="R402" i="2" s="1"/>
  <c r="R192" i="2"/>
  <c r="K243" i="2"/>
  <c r="K288" i="2" s="1"/>
  <c r="E14" i="29"/>
  <c r="M78" i="2"/>
  <c r="O20" i="2"/>
  <c r="O659" i="2" s="1"/>
  <c r="O249" i="2"/>
  <c r="H192" i="2"/>
  <c r="G28" i="27" s="1"/>
  <c r="H78" i="2"/>
  <c r="L78" i="2"/>
  <c r="P243" i="2"/>
  <c r="Q306" i="2"/>
  <c r="G29" i="26" s="1"/>
  <c r="T300" i="2"/>
  <c r="E29" i="31" s="1"/>
  <c r="I35" i="25"/>
  <c r="H35" i="25"/>
  <c r="V391" i="2"/>
  <c r="W391" i="2" s="1"/>
  <c r="X391" i="2" s="1"/>
  <c r="V240" i="2"/>
  <c r="W240" i="2" s="1"/>
  <c r="X240" i="2" s="1"/>
  <c r="L186" i="2"/>
  <c r="L187" i="2" s="1"/>
  <c r="V631" i="2"/>
  <c r="W631" i="2" s="1"/>
  <c r="X631" i="2" s="1"/>
  <c r="K20" i="2"/>
  <c r="K759" i="2" s="1"/>
  <c r="V356" i="2"/>
  <c r="W356" i="2" s="1"/>
  <c r="X356" i="2" s="1"/>
  <c r="Q14" i="2"/>
  <c r="Q773" i="2" s="1"/>
  <c r="Q243" i="2"/>
  <c r="E14" i="26"/>
  <c r="Q135" i="2"/>
  <c r="G14" i="26" s="1"/>
  <c r="T363" i="2"/>
  <c r="T591" i="2"/>
  <c r="R905" i="2"/>
  <c r="R742" i="2" s="1"/>
  <c r="H72" i="2"/>
  <c r="V470" i="2"/>
  <c r="W470" i="2" s="1"/>
  <c r="X470" i="2" s="1"/>
  <c r="V185" i="2"/>
  <c r="W185" i="2" s="1"/>
  <c r="X185" i="2" s="1"/>
  <c r="L591" i="2"/>
  <c r="M477" i="2"/>
  <c r="M357" i="2"/>
  <c r="V92" i="2"/>
  <c r="W92" i="2" s="1"/>
  <c r="X92" i="2" s="1"/>
  <c r="V400" i="2"/>
  <c r="W400" i="2" s="1"/>
  <c r="X400" i="2" s="1"/>
  <c r="M471" i="2"/>
  <c r="M516" i="2" s="1"/>
  <c r="H471" i="2"/>
  <c r="P471" i="2"/>
  <c r="V527" i="2"/>
  <c r="W527" i="2" s="1"/>
  <c r="X527" i="2" s="1"/>
  <c r="L243" i="2"/>
  <c r="V340" i="2"/>
  <c r="W340" i="2" s="1"/>
  <c r="X340" i="2" s="1"/>
  <c r="V106" i="2"/>
  <c r="W106" i="2" s="1"/>
  <c r="X106" i="2" s="1"/>
  <c r="V572" i="2"/>
  <c r="W572" i="2" s="1"/>
  <c r="X572" i="2" s="1"/>
  <c r="L414" i="2"/>
  <c r="H529" i="2"/>
  <c r="F30" i="27" s="1"/>
  <c r="Q535" i="2"/>
  <c r="T357" i="2"/>
  <c r="V206" i="2"/>
  <c r="W206" i="2" s="1"/>
  <c r="X206" i="2" s="1"/>
  <c r="H363" i="2"/>
  <c r="I306" i="2"/>
  <c r="I249" i="2"/>
  <c r="I300" i="2"/>
  <c r="I745" i="2" s="1"/>
  <c r="H35" i="31"/>
  <c r="K186" i="2"/>
  <c r="K187" i="2" s="1"/>
  <c r="R186" i="2"/>
  <c r="V397" i="2"/>
  <c r="W397" i="2" s="1"/>
  <c r="X397" i="2" s="1"/>
  <c r="V172" i="2"/>
  <c r="W172" i="2" s="1"/>
  <c r="X172" i="2" s="1"/>
  <c r="H414" i="2"/>
  <c r="L300" i="2"/>
  <c r="L745" i="2" s="1"/>
  <c r="Q72" i="2"/>
  <c r="N306" i="2"/>
  <c r="G29" i="20" s="1"/>
  <c r="T20" i="2"/>
  <c r="T659" i="2" s="1"/>
  <c r="I192" i="2"/>
  <c r="J363" i="2"/>
  <c r="E28" i="31"/>
  <c r="V112" i="2"/>
  <c r="W112" i="2" s="1"/>
  <c r="X112" i="2" s="1"/>
  <c r="V625" i="2"/>
  <c r="W625" i="2" s="1"/>
  <c r="X625" i="2" s="1"/>
  <c r="V69" i="2"/>
  <c r="W69" i="2" s="1"/>
  <c r="X69" i="2" s="1"/>
  <c r="K135" i="2"/>
  <c r="K357" i="2"/>
  <c r="V12" i="2"/>
  <c r="W12" i="2" s="1"/>
  <c r="X12" i="2" s="1"/>
  <c r="V634" i="2"/>
  <c r="W634" i="2" s="1"/>
  <c r="X634" i="2" s="1"/>
  <c r="O72" i="2"/>
  <c r="O243" i="2"/>
  <c r="L597" i="2"/>
  <c r="S243" i="2"/>
  <c r="V320" i="2"/>
  <c r="W320" i="2" s="1"/>
  <c r="X320" i="2" s="1"/>
  <c r="N249" i="2"/>
  <c r="T597" i="2"/>
  <c r="T414" i="2"/>
  <c r="I35" i="31"/>
  <c r="K471" i="2"/>
  <c r="K78" i="2"/>
  <c r="H129" i="2"/>
  <c r="H918" i="2" s="1"/>
  <c r="L420" i="2"/>
  <c r="S414" i="2"/>
  <c r="S597" i="2"/>
  <c r="P477" i="2"/>
  <c r="E14" i="20"/>
  <c r="Q471" i="2"/>
  <c r="I591" i="2"/>
  <c r="J129" i="2"/>
  <c r="J922" i="2" s="1"/>
  <c r="J923" i="2" s="1"/>
  <c r="V183" i="2"/>
  <c r="W183" i="2" s="1"/>
  <c r="X183" i="2" s="1"/>
  <c r="F28" i="31"/>
  <c r="V51" i="2"/>
  <c r="W51" i="2" s="1"/>
  <c r="X51" i="2" s="1"/>
  <c r="V277" i="2"/>
  <c r="W277" i="2" s="1"/>
  <c r="X277" i="2" s="1"/>
  <c r="K597" i="2"/>
  <c r="O597" i="2"/>
  <c r="O414" i="2"/>
  <c r="L477" i="2"/>
  <c r="S192" i="2"/>
  <c r="G28" i="30" s="1"/>
  <c r="P300" i="2"/>
  <c r="P345" i="2" s="1"/>
  <c r="N477" i="2"/>
  <c r="N597" i="2"/>
  <c r="P72" i="2"/>
  <c r="P529" i="2"/>
  <c r="P574" i="2" s="1"/>
  <c r="P676" i="2" s="1"/>
  <c r="P739" i="2" s="1"/>
  <c r="Q20" i="2"/>
  <c r="Q660" i="2" s="1"/>
  <c r="T471" i="2"/>
  <c r="V109" i="2"/>
  <c r="W109" i="2" s="1"/>
  <c r="X109" i="2" s="1"/>
  <c r="I20" i="2"/>
  <c r="I759" i="2" s="1"/>
  <c r="V514" i="2"/>
  <c r="W514" i="2" s="1"/>
  <c r="X514" i="2" s="1"/>
  <c r="K529" i="2"/>
  <c r="K574" i="2" s="1"/>
  <c r="K676" i="2" s="1"/>
  <c r="K739" i="2" s="1"/>
  <c r="K306" i="2"/>
  <c r="J529" i="2"/>
  <c r="F30" i="29" s="1"/>
  <c r="O300" i="2"/>
  <c r="O745" i="2" s="1"/>
  <c r="O471" i="2"/>
  <c r="E14" i="17"/>
  <c r="S306" i="2"/>
  <c r="G29" i="30" s="1"/>
  <c r="P135" i="2"/>
  <c r="G14" i="25" s="1"/>
  <c r="Q591" i="2"/>
  <c r="N591" i="2"/>
  <c r="P363" i="2"/>
  <c r="Q597" i="2"/>
  <c r="Q363" i="2"/>
  <c r="Q78" i="2"/>
  <c r="T420" i="2"/>
  <c r="T249" i="2"/>
  <c r="T306" i="2"/>
  <c r="G29" i="31" s="1"/>
  <c r="V451" i="2"/>
  <c r="W451" i="2" s="1"/>
  <c r="X451" i="2" s="1"/>
  <c r="T756" i="2"/>
  <c r="T660" i="2"/>
  <c r="P745" i="2"/>
  <c r="I35" i="20"/>
  <c r="H35" i="20"/>
  <c r="I34" i="14"/>
  <c r="H34" i="14"/>
  <c r="I35" i="17"/>
  <c r="H35" i="17"/>
  <c r="R659" i="2"/>
  <c r="N922" i="2"/>
  <c r="N923" i="2" s="1"/>
  <c r="O660" i="2"/>
  <c r="S905" i="2"/>
  <c r="S14" i="2"/>
  <c r="N300" i="2"/>
  <c r="N14" i="2"/>
  <c r="I35" i="29"/>
  <c r="O591" i="2"/>
  <c r="P882" i="2"/>
  <c r="E28" i="25"/>
  <c r="V184" i="2"/>
  <c r="W184" i="2" s="1"/>
  <c r="X184" i="2" s="1"/>
  <c r="V127" i="2"/>
  <c r="W127" i="2" s="1"/>
  <c r="X127" i="2" s="1"/>
  <c r="J591" i="2"/>
  <c r="O192" i="2"/>
  <c r="G28" i="21" s="1"/>
  <c r="E14" i="21"/>
  <c r="O129" i="2"/>
  <c r="O679" i="2"/>
  <c r="D31" i="21" s="1"/>
  <c r="E31" i="21" s="1"/>
  <c r="K31" i="21" s="1"/>
  <c r="L31" i="21" s="1"/>
  <c r="O742" i="2"/>
  <c r="O654" i="2"/>
  <c r="O802" i="2"/>
  <c r="H574" i="2"/>
  <c r="H676" i="2" s="1"/>
  <c r="H739" i="2" s="1"/>
  <c r="S591" i="2"/>
  <c r="P905" i="2"/>
  <c r="V220" i="2"/>
  <c r="W220" i="2" s="1"/>
  <c r="X220" i="2" s="1"/>
  <c r="N192" i="2"/>
  <c r="G28" i="20" s="1"/>
  <c r="Q357" i="2"/>
  <c r="V343" i="2"/>
  <c r="W343" i="2" s="1"/>
  <c r="X343" i="2" s="1"/>
  <c r="V241" i="2"/>
  <c r="W241" i="2" s="1"/>
  <c r="X241" i="2" s="1"/>
  <c r="V526" i="2"/>
  <c r="W526" i="2" s="1"/>
  <c r="X526" i="2" s="1"/>
  <c r="V280" i="2"/>
  <c r="W280" i="2" s="1"/>
  <c r="X280" i="2" s="1"/>
  <c r="V394" i="2"/>
  <c r="W394" i="2" s="1"/>
  <c r="X394" i="2" s="1"/>
  <c r="V263" i="2"/>
  <c r="W263" i="2" s="1"/>
  <c r="X263" i="2" s="1"/>
  <c r="J905" i="2"/>
  <c r="K35" i="26"/>
  <c r="L35" i="26" s="1"/>
  <c r="M529" i="2"/>
  <c r="I129" i="2"/>
  <c r="E14" i="25"/>
  <c r="G410" i="2"/>
  <c r="V410" i="2" s="1"/>
  <c r="W410" i="2" s="1"/>
  <c r="X410" i="2" s="1"/>
  <c r="G353" i="2"/>
  <c r="V353" i="2" s="1"/>
  <c r="W353" i="2" s="1"/>
  <c r="X353" i="2" s="1"/>
  <c r="G10" i="2"/>
  <c r="V10" i="2" s="1"/>
  <c r="W10" i="2" s="1"/>
  <c r="X10" i="2" s="1"/>
  <c r="G125" i="2"/>
  <c r="V125" i="2" s="1"/>
  <c r="W125" i="2" s="1"/>
  <c r="X125" i="2" s="1"/>
  <c r="G305" i="2"/>
  <c r="V305" i="2" s="1"/>
  <c r="W305" i="2" s="1"/>
  <c r="X305" i="2" s="1"/>
  <c r="G587" i="2"/>
  <c r="V587" i="2" s="1"/>
  <c r="W587" i="2" s="1"/>
  <c r="X587" i="2" s="1"/>
  <c r="G239" i="2"/>
  <c r="V239" i="2" s="1"/>
  <c r="W239" i="2" s="1"/>
  <c r="X239" i="2" s="1"/>
  <c r="G596" i="2"/>
  <c r="V596" i="2" s="1"/>
  <c r="W596" i="2" s="1"/>
  <c r="X596" i="2" s="1"/>
  <c r="G419" i="2"/>
  <c r="V419" i="2" s="1"/>
  <c r="W419" i="2" s="1"/>
  <c r="X419" i="2" s="1"/>
  <c r="G248" i="2"/>
  <c r="V248" i="2" s="1"/>
  <c r="W248" i="2" s="1"/>
  <c r="X248" i="2" s="1"/>
  <c r="G296" i="2"/>
  <c r="V296" i="2" s="1"/>
  <c r="W296" i="2" s="1"/>
  <c r="X296" i="2" s="1"/>
  <c r="G191" i="2"/>
  <c r="V191" i="2" s="1"/>
  <c r="W191" i="2" s="1"/>
  <c r="X191" i="2" s="1"/>
  <c r="G534" i="2"/>
  <c r="V534" i="2" s="1"/>
  <c r="W534" i="2" s="1"/>
  <c r="X534" i="2" s="1"/>
  <c r="V893" i="2"/>
  <c r="W893" i="2" s="1"/>
  <c r="X893" i="2" s="1"/>
  <c r="G467" i="2"/>
  <c r="V467" i="2" s="1"/>
  <c r="W467" i="2" s="1"/>
  <c r="X467" i="2" s="1"/>
  <c r="G182" i="2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68" i="2"/>
  <c r="V68" i="2" s="1"/>
  <c r="W68" i="2" s="1"/>
  <c r="X68" i="2" s="1"/>
  <c r="G134" i="2"/>
  <c r="V134" i="2" s="1"/>
  <c r="W134" i="2" s="1"/>
  <c r="X134" i="2" s="1"/>
  <c r="G77" i="2"/>
  <c r="V77" i="2" s="1"/>
  <c r="W77" i="2" s="1"/>
  <c r="X77" i="2" s="1"/>
  <c r="G476" i="2"/>
  <c r="V476" i="2" s="1"/>
  <c r="W476" i="2" s="1"/>
  <c r="X476" i="2" s="1"/>
  <c r="P922" i="2"/>
  <c r="P923" i="2" s="1"/>
  <c r="P918" i="2"/>
  <c r="K751" i="2"/>
  <c r="K752" i="2"/>
  <c r="I135" i="2"/>
  <c r="J187" i="2"/>
  <c r="J231" i="2"/>
  <c r="H882" i="2"/>
  <c r="E28" i="27"/>
  <c r="R59" i="2"/>
  <c r="R773" i="2"/>
  <c r="P414" i="2"/>
  <c r="I414" i="2"/>
  <c r="I459" i="2" s="1"/>
  <c r="I674" i="2" s="1"/>
  <c r="I737" i="2" s="1"/>
  <c r="K35" i="19"/>
  <c r="L35" i="19" s="1"/>
  <c r="V57" i="2"/>
  <c r="W57" i="2" s="1"/>
  <c r="X57" i="2" s="1"/>
  <c r="T529" i="2"/>
  <c r="Q300" i="2"/>
  <c r="V169" i="2"/>
  <c r="W169" i="2" s="1"/>
  <c r="X169" i="2" s="1"/>
  <c r="J13" i="14"/>
  <c r="J249" i="2"/>
  <c r="J288" i="2" s="1"/>
  <c r="R300" i="2"/>
  <c r="K129" i="2"/>
  <c r="K477" i="2"/>
  <c r="J72" i="2"/>
  <c r="J117" i="2" s="1"/>
  <c r="O477" i="2"/>
  <c r="S420" i="2"/>
  <c r="P420" i="2"/>
  <c r="P597" i="2"/>
  <c r="P636" i="2" s="1"/>
  <c r="V748" i="2"/>
  <c r="W748" i="2" s="1"/>
  <c r="X748" i="2" s="1"/>
  <c r="N243" i="2"/>
  <c r="N288" i="2" s="1"/>
  <c r="N20" i="2"/>
  <c r="T243" i="2"/>
  <c r="T288" i="2" s="1"/>
  <c r="Q477" i="2"/>
  <c r="T905" i="2"/>
  <c r="T14" i="2"/>
  <c r="T535" i="2"/>
  <c r="S529" i="2"/>
  <c r="V299" i="2"/>
  <c r="W299" i="2" s="1"/>
  <c r="X299" i="2" s="1"/>
  <c r="V283" i="2"/>
  <c r="W283" i="2" s="1"/>
  <c r="X283" i="2" s="1"/>
  <c r="V566" i="2"/>
  <c r="W566" i="2" s="1"/>
  <c r="X566" i="2" s="1"/>
  <c r="I529" i="2"/>
  <c r="I574" i="2" s="1"/>
  <c r="I676" i="2" s="1"/>
  <c r="I739" i="2" s="1"/>
  <c r="M591" i="2"/>
  <c r="I357" i="2"/>
  <c r="I402" i="2" s="1"/>
  <c r="H186" i="2"/>
  <c r="L20" i="2"/>
  <c r="H679" i="2"/>
  <c r="D31" i="27" s="1"/>
  <c r="E31" i="27" s="1"/>
  <c r="K31" i="27" s="1"/>
  <c r="L31" i="27" s="1"/>
  <c r="H742" i="2"/>
  <c r="H802" i="2"/>
  <c r="H654" i="2"/>
  <c r="V337" i="2"/>
  <c r="W337" i="2" s="1"/>
  <c r="X337" i="2" s="1"/>
  <c r="V746" i="2"/>
  <c r="W746" i="2" s="1"/>
  <c r="X746" i="2" s="1"/>
  <c r="J882" i="2"/>
  <c r="E28" i="29"/>
  <c r="V628" i="2"/>
  <c r="W628" i="2" s="1"/>
  <c r="X628" i="2" s="1"/>
  <c r="Q129" i="2"/>
  <c r="M742" i="2"/>
  <c r="M679" i="2"/>
  <c r="D31" i="19" s="1"/>
  <c r="E31" i="19" s="1"/>
  <c r="K31" i="19" s="1"/>
  <c r="L31" i="19" s="1"/>
  <c r="M802" i="2"/>
  <c r="M654" i="2"/>
  <c r="O420" i="2"/>
  <c r="O357" i="2"/>
  <c r="O402" i="2" s="1"/>
  <c r="L363" i="2"/>
  <c r="S300" i="2"/>
  <c r="S477" i="2"/>
  <c r="V563" i="2"/>
  <c r="W563" i="2" s="1"/>
  <c r="X563" i="2" s="1"/>
  <c r="Q529" i="2"/>
  <c r="T129" i="2"/>
  <c r="S72" i="2"/>
  <c r="V354" i="2"/>
  <c r="W354" i="2" s="1"/>
  <c r="X354" i="2" s="1"/>
  <c r="V469" i="2"/>
  <c r="W469" i="2" s="1"/>
  <c r="X469" i="2" s="1"/>
  <c r="V413" i="2"/>
  <c r="W413" i="2" s="1"/>
  <c r="X413" i="2" s="1"/>
  <c r="L471" i="2"/>
  <c r="V54" i="2"/>
  <c r="W54" i="2" s="1"/>
  <c r="X54" i="2" s="1"/>
  <c r="V899" i="2"/>
  <c r="W899" i="2" s="1"/>
  <c r="G900" i="2"/>
  <c r="I14" i="2"/>
  <c r="P186" i="2"/>
  <c r="E28" i="20"/>
  <c r="Q905" i="2"/>
  <c r="I35" i="30"/>
  <c r="M759" i="2"/>
  <c r="M660" i="2"/>
  <c r="M659" i="2"/>
  <c r="M756" i="2"/>
  <c r="S129" i="2"/>
  <c r="E14" i="30"/>
  <c r="K35" i="27"/>
  <c r="L35" i="27" s="1"/>
  <c r="E28" i="19"/>
  <c r="M186" i="2"/>
  <c r="E28" i="30"/>
  <c r="K420" i="2"/>
  <c r="L905" i="2"/>
  <c r="L14" i="2"/>
  <c r="V149" i="2"/>
  <c r="W149" i="2" s="1"/>
  <c r="X149" i="2" s="1"/>
  <c r="N357" i="2"/>
  <c r="N402" i="2" s="1"/>
  <c r="H14" i="2"/>
  <c r="I35" i="21"/>
  <c r="H300" i="2"/>
  <c r="S249" i="2"/>
  <c r="V163" i="2"/>
  <c r="W163" i="2" s="1"/>
  <c r="X163" i="2" s="1"/>
  <c r="N471" i="2"/>
  <c r="T477" i="2"/>
  <c r="V229" i="2"/>
  <c r="W229" i="2" s="1"/>
  <c r="X229" i="2" s="1"/>
  <c r="V242" i="2"/>
  <c r="W242" i="2" s="1"/>
  <c r="X242" i="2" s="1"/>
  <c r="H35" i="29"/>
  <c r="G247" i="2"/>
  <c r="G361" i="2"/>
  <c r="G67" i="2"/>
  <c r="V67" i="2" s="1"/>
  <c r="W67" i="2" s="1"/>
  <c r="X67" i="2" s="1"/>
  <c r="G18" i="2"/>
  <c r="G475" i="2"/>
  <c r="G409" i="2"/>
  <c r="V409" i="2" s="1"/>
  <c r="W409" i="2" s="1"/>
  <c r="X409" i="2" s="1"/>
  <c r="G133" i="2"/>
  <c r="G295" i="2"/>
  <c r="V295" i="2" s="1"/>
  <c r="W295" i="2" s="1"/>
  <c r="X295" i="2" s="1"/>
  <c r="G124" i="2"/>
  <c r="V124" i="2" s="1"/>
  <c r="W124" i="2" s="1"/>
  <c r="X124" i="2" s="1"/>
  <c r="G9" i="2"/>
  <c r="V886" i="2"/>
  <c r="W886" i="2" s="1"/>
  <c r="X886" i="2" s="1"/>
  <c r="G418" i="2"/>
  <c r="G466" i="2"/>
  <c r="V466" i="2" s="1"/>
  <c r="W466" i="2" s="1"/>
  <c r="X466" i="2" s="1"/>
  <c r="G586" i="2"/>
  <c r="V586" i="2" s="1"/>
  <c r="W586" i="2" s="1"/>
  <c r="X586" i="2" s="1"/>
  <c r="G595" i="2"/>
  <c r="G190" i="2"/>
  <c r="G304" i="2"/>
  <c r="G181" i="2"/>
  <c r="G524" i="2"/>
  <c r="V524" i="2" s="1"/>
  <c r="W524" i="2" s="1"/>
  <c r="X524" i="2" s="1"/>
  <c r="G352" i="2"/>
  <c r="V352" i="2" s="1"/>
  <c r="W352" i="2" s="1"/>
  <c r="X352" i="2" s="1"/>
  <c r="G533" i="2"/>
  <c r="G76" i="2"/>
  <c r="G238" i="2"/>
  <c r="V238" i="2" s="1"/>
  <c r="W238" i="2" s="1"/>
  <c r="X238" i="2" s="1"/>
  <c r="V226" i="2"/>
  <c r="W226" i="2" s="1"/>
  <c r="X226" i="2" s="1"/>
  <c r="M72" i="2"/>
  <c r="V128" i="2"/>
  <c r="W128" i="2" s="1"/>
  <c r="X128" i="2" s="1"/>
  <c r="R574" i="2"/>
  <c r="R676" i="2" s="1"/>
  <c r="R739" i="2" s="1"/>
  <c r="K591" i="2"/>
  <c r="K636" i="2" s="1"/>
  <c r="V298" i="2"/>
  <c r="W298" i="2" s="1"/>
  <c r="X298" i="2" s="1"/>
  <c r="V589" i="2"/>
  <c r="W589" i="2" s="1"/>
  <c r="X589" i="2" s="1"/>
  <c r="V747" i="2"/>
  <c r="W747" i="2" s="1"/>
  <c r="X747" i="2" s="1"/>
  <c r="V412" i="2"/>
  <c r="W412" i="2" s="1"/>
  <c r="X412" i="2" s="1"/>
  <c r="R420" i="2"/>
  <c r="R459" i="2" s="1"/>
  <c r="R674" i="2" s="1"/>
  <c r="R737" i="2" s="1"/>
  <c r="R591" i="2"/>
  <c r="R636" i="2" s="1"/>
  <c r="K905" i="2"/>
  <c r="K14" i="2"/>
  <c r="J357" i="2"/>
  <c r="O535" i="2"/>
  <c r="H420" i="2"/>
  <c r="G30" i="27" s="1"/>
  <c r="L535" i="2"/>
  <c r="L249" i="2"/>
  <c r="S357" i="2"/>
  <c r="S402" i="2" s="1"/>
  <c r="S471" i="2"/>
  <c r="V448" i="2"/>
  <c r="W448" i="2" s="1"/>
  <c r="X448" i="2" s="1"/>
  <c r="N905" i="2"/>
  <c r="N414" i="2"/>
  <c r="P14" i="2"/>
  <c r="V652" i="2"/>
  <c r="W652" i="2" s="1"/>
  <c r="X652" i="2" s="1"/>
  <c r="Q420" i="2"/>
  <c r="T882" i="2"/>
  <c r="T186" i="2"/>
  <c r="T231" i="2" s="1"/>
  <c r="T72" i="2"/>
  <c r="T117" i="2" s="1"/>
  <c r="V457" i="2"/>
  <c r="W457" i="2" s="1"/>
  <c r="X457" i="2" s="1"/>
  <c r="V528" i="2"/>
  <c r="W528" i="2" s="1"/>
  <c r="X528" i="2" s="1"/>
  <c r="L72" i="2"/>
  <c r="V454" i="2"/>
  <c r="W454" i="2" s="1"/>
  <c r="X454" i="2" s="1"/>
  <c r="I905" i="2"/>
  <c r="I78" i="2"/>
  <c r="V434" i="2"/>
  <c r="W434" i="2" s="1"/>
  <c r="X434" i="2" s="1"/>
  <c r="V755" i="2"/>
  <c r="W755" i="2" s="1"/>
  <c r="X755" i="2" s="1"/>
  <c r="I186" i="2"/>
  <c r="M414" i="2"/>
  <c r="I72" i="2"/>
  <c r="E14" i="27"/>
  <c r="H591" i="2"/>
  <c r="H636" i="2" s="1"/>
  <c r="N186" i="2"/>
  <c r="E28" i="21"/>
  <c r="E29" i="29"/>
  <c r="K29" i="29" s="1"/>
  <c r="J745" i="2"/>
  <c r="S882" i="2"/>
  <c r="S186" i="2"/>
  <c r="S231" i="2" s="1"/>
  <c r="H288" i="2"/>
  <c r="V115" i="2"/>
  <c r="W115" i="2" s="1"/>
  <c r="X115" i="2" s="1"/>
  <c r="M300" i="2"/>
  <c r="K14" i="29"/>
  <c r="V411" i="2"/>
  <c r="W411" i="2" s="1"/>
  <c r="X411" i="2" s="1"/>
  <c r="Q882" i="2"/>
  <c r="Q186" i="2"/>
  <c r="E28" i="26"/>
  <c r="V11" i="2"/>
  <c r="W11" i="2" s="1"/>
  <c r="X11" i="2" s="1"/>
  <c r="V569" i="2"/>
  <c r="W569" i="2" s="1"/>
  <c r="X569" i="2" s="1"/>
  <c r="L922" i="2"/>
  <c r="L923" i="2" s="1"/>
  <c r="L918" i="2"/>
  <c r="I471" i="2"/>
  <c r="H35" i="30"/>
  <c r="P659" i="2"/>
  <c r="P660" i="2"/>
  <c r="P759" i="2"/>
  <c r="P756" i="2"/>
  <c r="V71" i="2"/>
  <c r="W71" i="2" s="1"/>
  <c r="X71" i="2" s="1"/>
  <c r="R129" i="2"/>
  <c r="J477" i="2"/>
  <c r="M420" i="2"/>
  <c r="O78" i="2"/>
  <c r="O117" i="2" s="1"/>
  <c r="O529" i="2"/>
  <c r="H357" i="2"/>
  <c r="H402" i="2" s="1"/>
  <c r="L135" i="2"/>
  <c r="G14" i="17" s="1"/>
  <c r="L306" i="2"/>
  <c r="G29" i="17" s="1"/>
  <c r="S20" i="2"/>
  <c r="S78" i="2"/>
  <c r="V334" i="2"/>
  <c r="W334" i="2" s="1"/>
  <c r="X334" i="2" s="1"/>
  <c r="N78" i="2"/>
  <c r="N72" i="2"/>
  <c r="Q192" i="2"/>
  <c r="G28" i="26" s="1"/>
  <c r="Q414" i="2"/>
  <c r="V286" i="2"/>
  <c r="W286" i="2" s="1"/>
  <c r="X286" i="2" s="1"/>
  <c r="V70" i="2"/>
  <c r="W70" i="2" s="1"/>
  <c r="X70" i="2" s="1"/>
  <c r="L357" i="2"/>
  <c r="V508" i="2"/>
  <c r="W508" i="2" s="1"/>
  <c r="X508" i="2" s="1"/>
  <c r="I477" i="2"/>
  <c r="M14" i="2"/>
  <c r="M129" i="2"/>
  <c r="E14" i="19"/>
  <c r="M243" i="2"/>
  <c r="I243" i="2"/>
  <c r="O186" i="2"/>
  <c r="O14" i="2"/>
  <c r="R802" i="2" l="1"/>
  <c r="R817" i="2" s="1"/>
  <c r="H756" i="2"/>
  <c r="R759" i="2"/>
  <c r="N117" i="2"/>
  <c r="H659" i="2"/>
  <c r="R756" i="2"/>
  <c r="L459" i="2"/>
  <c r="L674" i="2" s="1"/>
  <c r="N174" i="2"/>
  <c r="Q288" i="2"/>
  <c r="H516" i="2"/>
  <c r="J345" i="2"/>
  <c r="K14" i="17"/>
  <c r="L574" i="2"/>
  <c r="L676" i="2" s="1"/>
  <c r="L739" i="2" s="1"/>
  <c r="N516" i="2"/>
  <c r="K659" i="2"/>
  <c r="P174" i="2"/>
  <c r="N918" i="2"/>
  <c r="N925" i="2" s="1"/>
  <c r="H117" i="2"/>
  <c r="K14" i="26"/>
  <c r="I516" i="2"/>
  <c r="J756" i="2"/>
  <c r="I288" i="2"/>
  <c r="I659" i="2"/>
  <c r="J459" i="2"/>
  <c r="J674" i="2" s="1"/>
  <c r="I756" i="2"/>
  <c r="R752" i="2"/>
  <c r="R751" i="2"/>
  <c r="Q59" i="2"/>
  <c r="T636" i="2"/>
  <c r="K14" i="20"/>
  <c r="Q659" i="2"/>
  <c r="R231" i="2"/>
  <c r="G30" i="20"/>
  <c r="K117" i="2"/>
  <c r="K402" i="2"/>
  <c r="J636" i="2"/>
  <c r="J705" i="2" s="1"/>
  <c r="I660" i="2"/>
  <c r="E29" i="25"/>
  <c r="K29" i="25" s="1"/>
  <c r="T759" i="2"/>
  <c r="O459" i="2"/>
  <c r="O674" i="2" s="1"/>
  <c r="O737" i="2" s="1"/>
  <c r="I636" i="2"/>
  <c r="J402" i="2"/>
  <c r="G30" i="19"/>
  <c r="M636" i="2"/>
  <c r="M787" i="2" s="1"/>
  <c r="P925" i="2"/>
  <c r="N636" i="2"/>
  <c r="K345" i="2"/>
  <c r="K672" i="2" s="1"/>
  <c r="E30" i="27"/>
  <c r="K35" i="25"/>
  <c r="L35" i="25" s="1"/>
  <c r="N574" i="2"/>
  <c r="N676" i="2" s="1"/>
  <c r="N739" i="2" s="1"/>
  <c r="R757" i="2"/>
  <c r="R760" i="2"/>
  <c r="T516" i="2"/>
  <c r="T675" i="2" s="1"/>
  <c r="O516" i="2"/>
  <c r="O738" i="2" s="1"/>
  <c r="I345" i="2"/>
  <c r="I774" i="2" s="1"/>
  <c r="J174" i="2"/>
  <c r="J754" i="2" s="1"/>
  <c r="O759" i="2"/>
  <c r="P402" i="2"/>
  <c r="P736" i="2" s="1"/>
  <c r="Q516" i="2"/>
  <c r="Q738" i="2" s="1"/>
  <c r="L516" i="2"/>
  <c r="Q402" i="2"/>
  <c r="J918" i="2"/>
  <c r="J925" i="2" s="1"/>
  <c r="P117" i="2"/>
  <c r="H759" i="2"/>
  <c r="D34" i="27" s="1"/>
  <c r="G34" i="27" s="1"/>
  <c r="K34" i="27" s="1"/>
  <c r="L34" i="27" s="1"/>
  <c r="M402" i="2"/>
  <c r="M736" i="2" s="1"/>
  <c r="G30" i="26"/>
  <c r="G30" i="17"/>
  <c r="E30" i="21"/>
  <c r="J773" i="2"/>
  <c r="H922" i="2"/>
  <c r="H923" i="2" s="1"/>
  <c r="G30" i="29"/>
  <c r="L288" i="2"/>
  <c r="L751" i="2" s="1"/>
  <c r="L117" i="2"/>
  <c r="K459" i="2"/>
  <c r="K674" i="2" s="1"/>
  <c r="K737" i="2" s="1"/>
  <c r="S636" i="2"/>
  <c r="S787" i="2" s="1"/>
  <c r="Q759" i="2"/>
  <c r="O288" i="2"/>
  <c r="O345" i="2"/>
  <c r="G30" i="25"/>
  <c r="K660" i="2"/>
  <c r="R679" i="2"/>
  <c r="J759" i="2"/>
  <c r="K29" i="31"/>
  <c r="Q636" i="2"/>
  <c r="E29" i="21"/>
  <c r="K29" i="21" s="1"/>
  <c r="K756" i="2"/>
  <c r="R654" i="2"/>
  <c r="S288" i="2"/>
  <c r="S752" i="2" s="1"/>
  <c r="J659" i="2"/>
  <c r="J59" i="2"/>
  <c r="R671" i="2"/>
  <c r="T745" i="2"/>
  <c r="D32" i="31" s="1"/>
  <c r="E32" i="31" s="1"/>
  <c r="R734" i="2"/>
  <c r="M117" i="2"/>
  <c r="M758" i="2" s="1"/>
  <c r="E29" i="17"/>
  <c r="K29" i="17" s="1"/>
  <c r="T345" i="2"/>
  <c r="T774" i="2" s="1"/>
  <c r="O756" i="2"/>
  <c r="R914" i="2"/>
  <c r="R775" i="2" s="1"/>
  <c r="Q756" i="2"/>
  <c r="K231" i="2"/>
  <c r="K734" i="2" s="1"/>
  <c r="M288" i="2"/>
  <c r="M752" i="2" s="1"/>
  <c r="H174" i="2"/>
  <c r="H658" i="2" s="1"/>
  <c r="D45" i="27" s="1"/>
  <c r="K35" i="31"/>
  <c r="L35" i="31" s="1"/>
  <c r="G30" i="30"/>
  <c r="L231" i="2"/>
  <c r="L671" i="2" s="1"/>
  <c r="K28" i="31"/>
  <c r="T402" i="2"/>
  <c r="L636" i="2"/>
  <c r="T459" i="2"/>
  <c r="T674" i="2" s="1"/>
  <c r="E30" i="31"/>
  <c r="P516" i="2"/>
  <c r="D34" i="19"/>
  <c r="G34" i="19" s="1"/>
  <c r="K34" i="19" s="1"/>
  <c r="L34" i="19" s="1"/>
  <c r="K516" i="2"/>
  <c r="K738" i="2" s="1"/>
  <c r="D34" i="31"/>
  <c r="G34" i="31" s="1"/>
  <c r="G30" i="31"/>
  <c r="O636" i="2"/>
  <c r="M673" i="2"/>
  <c r="S516" i="2"/>
  <c r="S675" i="2" s="1"/>
  <c r="L402" i="2"/>
  <c r="J574" i="2"/>
  <c r="J676" i="2" s="1"/>
  <c r="J739" i="2" s="1"/>
  <c r="F30" i="25"/>
  <c r="T574" i="2"/>
  <c r="T676" i="2" s="1"/>
  <c r="T739" i="2" s="1"/>
  <c r="F30" i="31"/>
  <c r="H925" i="2"/>
  <c r="Q117" i="2"/>
  <c r="J751" i="2"/>
  <c r="J752" i="2"/>
  <c r="O753" i="2"/>
  <c r="O758" i="2"/>
  <c r="P787" i="2"/>
  <c r="P705" i="2"/>
  <c r="V247" i="2"/>
  <c r="W247" i="2" s="1"/>
  <c r="X247" i="2" s="1"/>
  <c r="G249" i="2"/>
  <c r="V249" i="2" s="1"/>
  <c r="W249" i="2" s="1"/>
  <c r="X249" i="2" s="1"/>
  <c r="F30" i="26"/>
  <c r="Q574" i="2"/>
  <c r="Q676" i="2" s="1"/>
  <c r="Q739" i="2" s="1"/>
  <c r="M574" i="2"/>
  <c r="M676" i="2" s="1"/>
  <c r="M739" i="2" s="1"/>
  <c r="F30" i="19"/>
  <c r="P742" i="2"/>
  <c r="P679" i="2"/>
  <c r="D31" i="25" s="1"/>
  <c r="E31" i="25" s="1"/>
  <c r="K31" i="25" s="1"/>
  <c r="L31" i="25" s="1"/>
  <c r="P802" i="2"/>
  <c r="P654" i="2"/>
  <c r="J737" i="2"/>
  <c r="K774" i="2"/>
  <c r="L757" i="2"/>
  <c r="L760" i="2"/>
  <c r="L914" i="2"/>
  <c r="L775" i="2" s="1"/>
  <c r="L734" i="2"/>
  <c r="G192" i="2"/>
  <c r="V190" i="2"/>
  <c r="W190" i="2" s="1"/>
  <c r="X190" i="2" s="1"/>
  <c r="O922" i="2"/>
  <c r="O923" i="2" s="1"/>
  <c r="O918" i="2"/>
  <c r="O174" i="2"/>
  <c r="K28" i="25"/>
  <c r="R753" i="2"/>
  <c r="R758" i="2"/>
  <c r="H758" i="2"/>
  <c r="H753" i="2"/>
  <c r="S660" i="2"/>
  <c r="S659" i="2"/>
  <c r="S759" i="2"/>
  <c r="S756" i="2"/>
  <c r="R922" i="2"/>
  <c r="R923" i="2" s="1"/>
  <c r="R918" i="2"/>
  <c r="R174" i="2"/>
  <c r="D34" i="25"/>
  <c r="G34" i="25" s="1"/>
  <c r="L174" i="2"/>
  <c r="T758" i="2"/>
  <c r="T753" i="2"/>
  <c r="J673" i="2"/>
  <c r="J736" i="2"/>
  <c r="V595" i="2"/>
  <c r="W595" i="2" s="1"/>
  <c r="X595" i="2" s="1"/>
  <c r="G597" i="2"/>
  <c r="V597" i="2" s="1"/>
  <c r="W597" i="2" s="1"/>
  <c r="X597" i="2" s="1"/>
  <c r="V133" i="2"/>
  <c r="W133" i="2" s="1"/>
  <c r="X133" i="2" s="1"/>
  <c r="G135" i="2"/>
  <c r="N736" i="2"/>
  <c r="N673" i="2"/>
  <c r="S922" i="2"/>
  <c r="S923" i="2" s="1"/>
  <c r="S918" i="2"/>
  <c r="S174" i="2"/>
  <c r="L738" i="2"/>
  <c r="L675" i="2"/>
  <c r="H187" i="2"/>
  <c r="H231" i="2"/>
  <c r="F30" i="30"/>
  <c r="S574" i="2"/>
  <c r="S676" i="2" s="1"/>
  <c r="S739" i="2" s="1"/>
  <c r="K14" i="21"/>
  <c r="K35" i="21"/>
  <c r="L35" i="21" s="1"/>
  <c r="K753" i="2"/>
  <c r="K758" i="2"/>
  <c r="T705" i="2"/>
  <c r="T787" i="2"/>
  <c r="D32" i="25"/>
  <c r="J516" i="2"/>
  <c r="N659" i="2"/>
  <c r="N759" i="2"/>
  <c r="N660" i="2"/>
  <c r="N756" i="2"/>
  <c r="Q345" i="2"/>
  <c r="E29" i="26"/>
  <c r="K29" i="26" s="1"/>
  <c r="Q745" i="2"/>
  <c r="J760" i="2"/>
  <c r="J757" i="2"/>
  <c r="J914" i="2"/>
  <c r="J775" i="2" s="1"/>
  <c r="J671" i="2"/>
  <c r="J734" i="2"/>
  <c r="Q751" i="2"/>
  <c r="Q752" i="2"/>
  <c r="T735" i="2"/>
  <c r="I752" i="2"/>
  <c r="I751" i="2"/>
  <c r="L736" i="2"/>
  <c r="L673" i="2"/>
  <c r="I705" i="2"/>
  <c r="I789" i="2" s="1"/>
  <c r="I787" i="2"/>
  <c r="R736" i="2"/>
  <c r="R673" i="2"/>
  <c r="I187" i="2"/>
  <c r="I231" i="2"/>
  <c r="N742" i="2"/>
  <c r="N679" i="2"/>
  <c r="D31" i="20" s="1"/>
  <c r="E31" i="20" s="1"/>
  <c r="K31" i="20" s="1"/>
  <c r="L31" i="20" s="1"/>
  <c r="N802" i="2"/>
  <c r="N654" i="2"/>
  <c r="K35" i="29"/>
  <c r="L35" i="29" s="1"/>
  <c r="H745" i="2"/>
  <c r="H345" i="2"/>
  <c r="E29" i="27"/>
  <c r="K29" i="27" s="1"/>
  <c r="H15" i="2"/>
  <c r="H59" i="2"/>
  <c r="H773" i="2"/>
  <c r="K14" i="30"/>
  <c r="K28" i="29"/>
  <c r="L660" i="2"/>
  <c r="L659" i="2"/>
  <c r="L759" i="2"/>
  <c r="L756" i="2"/>
  <c r="N752" i="2"/>
  <c r="N751" i="2"/>
  <c r="I735" i="2"/>
  <c r="K14" i="19"/>
  <c r="L925" i="2"/>
  <c r="D32" i="21"/>
  <c r="K28" i="21"/>
  <c r="T760" i="2"/>
  <c r="T757" i="2"/>
  <c r="T914" i="2"/>
  <c r="T775" i="2" s="1"/>
  <c r="T671" i="2"/>
  <c r="D28" i="31" s="1"/>
  <c r="T734" i="2"/>
  <c r="P752" i="2"/>
  <c r="P751" i="2"/>
  <c r="K59" i="2"/>
  <c r="K15" i="2"/>
  <c r="K773" i="2"/>
  <c r="V76" i="2"/>
  <c r="W76" i="2" s="1"/>
  <c r="X76" i="2" s="1"/>
  <c r="G78" i="2"/>
  <c r="V78" i="2" s="1"/>
  <c r="W78" i="2" s="1"/>
  <c r="X78" i="2" s="1"/>
  <c r="L15" i="2"/>
  <c r="L59" i="2"/>
  <c r="L773" i="2"/>
  <c r="L345" i="2"/>
  <c r="Q742" i="2"/>
  <c r="Q679" i="2"/>
  <c r="D31" i="26" s="1"/>
  <c r="E31" i="26" s="1"/>
  <c r="K31" i="26" s="1"/>
  <c r="L31" i="26" s="1"/>
  <c r="Q802" i="2"/>
  <c r="Q654" i="2"/>
  <c r="D43" i="19"/>
  <c r="I736" i="2"/>
  <c r="I673" i="2"/>
  <c r="P459" i="2"/>
  <c r="P674" i="2" s="1"/>
  <c r="E30" i="25"/>
  <c r="O787" i="2"/>
  <c r="O705" i="2"/>
  <c r="N658" i="2"/>
  <c r="D45" i="20" s="1"/>
  <c r="N754" i="2"/>
  <c r="N727" i="2"/>
  <c r="D14" i="20"/>
  <c r="L14" i="20" s="1"/>
  <c r="N685" i="2"/>
  <c r="K35" i="17"/>
  <c r="L35" i="17" s="1"/>
  <c r="K34" i="14"/>
  <c r="L34" i="14" s="1"/>
  <c r="P750" i="2"/>
  <c r="P774" i="2"/>
  <c r="P735" i="2"/>
  <c r="P672" i="2"/>
  <c r="D29" i="25" s="1"/>
  <c r="L29" i="25" s="1"/>
  <c r="L737" i="2"/>
  <c r="N187" i="2"/>
  <c r="N231" i="2"/>
  <c r="K654" i="2"/>
  <c r="K679" i="2"/>
  <c r="K742" i="2"/>
  <c r="K802" i="2"/>
  <c r="K817" i="2" s="1"/>
  <c r="V475" i="2"/>
  <c r="W475" i="2" s="1"/>
  <c r="X475" i="2" s="1"/>
  <c r="G477" i="2"/>
  <c r="V477" i="2" s="1"/>
  <c r="W477" i="2" s="1"/>
  <c r="X477" i="2" s="1"/>
  <c r="L742" i="2"/>
  <c r="L802" i="2"/>
  <c r="L679" i="2"/>
  <c r="D31" i="17" s="1"/>
  <c r="E31" i="17" s="1"/>
  <c r="K31" i="17" s="1"/>
  <c r="L31" i="17" s="1"/>
  <c r="L654" i="2"/>
  <c r="K28" i="30"/>
  <c r="K28" i="20"/>
  <c r="S345" i="2"/>
  <c r="E29" i="30"/>
  <c r="K29" i="30" s="1"/>
  <c r="S745" i="2"/>
  <c r="K35" i="20"/>
  <c r="L35" i="20" s="1"/>
  <c r="Q675" i="2"/>
  <c r="E30" i="17"/>
  <c r="H673" i="2"/>
  <c r="H736" i="2"/>
  <c r="H459" i="2"/>
  <c r="H674" i="2" s="1"/>
  <c r="M345" i="2"/>
  <c r="E29" i="19"/>
  <c r="K29" i="19" s="1"/>
  <c r="M745" i="2"/>
  <c r="M675" i="2"/>
  <c r="M738" i="2"/>
  <c r="H787" i="2"/>
  <c r="H705" i="2"/>
  <c r="I742" i="2"/>
  <c r="I679" i="2"/>
  <c r="I654" i="2"/>
  <c r="I802" i="2"/>
  <c r="I817" i="2" s="1"/>
  <c r="S736" i="2"/>
  <c r="S673" i="2"/>
  <c r="R705" i="2"/>
  <c r="R789" i="2" s="1"/>
  <c r="R787" i="2"/>
  <c r="V18" i="2"/>
  <c r="W18" i="2" s="1"/>
  <c r="X18" i="2" s="1"/>
  <c r="G20" i="2"/>
  <c r="M187" i="2"/>
  <c r="M231" i="2"/>
  <c r="D32" i="17"/>
  <c r="P231" i="2"/>
  <c r="P187" i="2"/>
  <c r="D43" i="27"/>
  <c r="T654" i="2"/>
  <c r="D43" i="31" s="1"/>
  <c r="T679" i="2"/>
  <c r="D31" i="31" s="1"/>
  <c r="E31" i="31" s="1"/>
  <c r="K31" i="31" s="1"/>
  <c r="L31" i="31" s="1"/>
  <c r="T742" i="2"/>
  <c r="T802" i="2"/>
  <c r="J758" i="2"/>
  <c r="J753" i="2"/>
  <c r="P754" i="2"/>
  <c r="P727" i="2"/>
  <c r="D14" i="25"/>
  <c r="P658" i="2"/>
  <c r="D45" i="25" s="1"/>
  <c r="P685" i="2"/>
  <c r="K673" i="2"/>
  <c r="K736" i="2"/>
  <c r="G889" i="2"/>
  <c r="V182" i="2"/>
  <c r="W182" i="2" s="1"/>
  <c r="X182" i="2" s="1"/>
  <c r="K14" i="25"/>
  <c r="J742" i="2"/>
  <c r="J679" i="2"/>
  <c r="D31" i="29" s="1"/>
  <c r="E31" i="29" s="1"/>
  <c r="K31" i="29" s="1"/>
  <c r="L31" i="29" s="1"/>
  <c r="J802" i="2"/>
  <c r="J654" i="2"/>
  <c r="Q673" i="2"/>
  <c r="Q736" i="2"/>
  <c r="D37" i="21"/>
  <c r="O817" i="2"/>
  <c r="R675" i="2"/>
  <c r="R738" i="2"/>
  <c r="S59" i="2"/>
  <c r="S773" i="2"/>
  <c r="S459" i="2"/>
  <c r="S674" i="2" s="1"/>
  <c r="V304" i="2"/>
  <c r="W304" i="2" s="1"/>
  <c r="X304" i="2" s="1"/>
  <c r="G306" i="2"/>
  <c r="M922" i="2"/>
  <c r="M923" i="2" s="1"/>
  <c r="M918" i="2"/>
  <c r="M174" i="2"/>
  <c r="Q459" i="2"/>
  <c r="Q674" i="2" s="1"/>
  <c r="E30" i="26"/>
  <c r="K30" i="27"/>
  <c r="J787" i="2"/>
  <c r="N345" i="2"/>
  <c r="N745" i="2"/>
  <c r="E29" i="20"/>
  <c r="K29" i="20" s="1"/>
  <c r="G420" i="2"/>
  <c r="V418" i="2"/>
  <c r="W418" i="2" s="1"/>
  <c r="X418" i="2" s="1"/>
  <c r="N753" i="2"/>
  <c r="N758" i="2"/>
  <c r="F30" i="21"/>
  <c r="O574" i="2"/>
  <c r="O676" i="2" s="1"/>
  <c r="O739" i="2" s="1"/>
  <c r="N738" i="2"/>
  <c r="N675" i="2"/>
  <c r="K28" i="19"/>
  <c r="I59" i="2"/>
  <c r="I15" i="2"/>
  <c r="I773" i="2"/>
  <c r="S117" i="2"/>
  <c r="O736" i="2"/>
  <c r="O673" i="2"/>
  <c r="D37" i="27"/>
  <c r="H817" i="2"/>
  <c r="K28" i="27"/>
  <c r="D43" i="21"/>
  <c r="S742" i="2"/>
  <c r="S679" i="2"/>
  <c r="D31" i="30" s="1"/>
  <c r="E31" i="30" s="1"/>
  <c r="K31" i="30" s="1"/>
  <c r="L31" i="30" s="1"/>
  <c r="S802" i="2"/>
  <c r="S654" i="2"/>
  <c r="H675" i="2"/>
  <c r="H738" i="2"/>
  <c r="E30" i="30"/>
  <c r="O187" i="2"/>
  <c r="O231" i="2"/>
  <c r="I675" i="2"/>
  <c r="I738" i="2"/>
  <c r="Q187" i="2"/>
  <c r="Q231" i="2"/>
  <c r="S757" i="2"/>
  <c r="S760" i="2"/>
  <c r="S914" i="2"/>
  <c r="S775" i="2" s="1"/>
  <c r="S734" i="2"/>
  <c r="S671" i="2"/>
  <c r="E30" i="19"/>
  <c r="K30" i="19" s="1"/>
  <c r="M459" i="2"/>
  <c r="M674" i="2" s="1"/>
  <c r="E30" i="20"/>
  <c r="K30" i="20" s="1"/>
  <c r="N459" i="2"/>
  <c r="N674" i="2" s="1"/>
  <c r="O750" i="2"/>
  <c r="O774" i="2"/>
  <c r="O735" i="2"/>
  <c r="O672" i="2"/>
  <c r="D29" i="21" s="1"/>
  <c r="L29" i="21" s="1"/>
  <c r="K787" i="2"/>
  <c r="K705" i="2"/>
  <c r="K789" i="2" s="1"/>
  <c r="V533" i="2"/>
  <c r="W533" i="2" s="1"/>
  <c r="X533" i="2" s="1"/>
  <c r="G535" i="2"/>
  <c r="V535" i="2" s="1"/>
  <c r="W535" i="2" s="1"/>
  <c r="X535" i="2" s="1"/>
  <c r="D37" i="19"/>
  <c r="M817" i="2"/>
  <c r="T59" i="2"/>
  <c r="T773" i="2"/>
  <c r="R345" i="2"/>
  <c r="R745" i="2"/>
  <c r="J685" i="2"/>
  <c r="M15" i="2"/>
  <c r="M773" i="2"/>
  <c r="M59" i="2"/>
  <c r="D32" i="29"/>
  <c r="K14" i="27"/>
  <c r="O59" i="2"/>
  <c r="O773" i="2"/>
  <c r="K35" i="30"/>
  <c r="L35" i="30" s="1"/>
  <c r="K28" i="26"/>
  <c r="H752" i="2"/>
  <c r="H751" i="2"/>
  <c r="J750" i="2"/>
  <c r="J774" i="2"/>
  <c r="J672" i="2"/>
  <c r="D29" i="29" s="1"/>
  <c r="L29" i="29" s="1"/>
  <c r="J735" i="2"/>
  <c r="I117" i="2"/>
  <c r="L753" i="2"/>
  <c r="L758" i="2"/>
  <c r="P773" i="2"/>
  <c r="P59" i="2"/>
  <c r="G882" i="2"/>
  <c r="V181" i="2"/>
  <c r="W181" i="2" s="1"/>
  <c r="X181" i="2" s="1"/>
  <c r="G905" i="2"/>
  <c r="V9" i="2"/>
  <c r="W9" i="2" s="1"/>
  <c r="X9" i="2" s="1"/>
  <c r="V361" i="2"/>
  <c r="W361" i="2" s="1"/>
  <c r="X361" i="2" s="1"/>
  <c r="G363" i="2"/>
  <c r="V363" i="2" s="1"/>
  <c r="W363" i="2" s="1"/>
  <c r="X363" i="2" s="1"/>
  <c r="V900" i="2"/>
  <c r="W900" i="2" s="1"/>
  <c r="G351" i="2"/>
  <c r="G523" i="2"/>
  <c r="G66" i="2"/>
  <c r="G237" i="2"/>
  <c r="G408" i="2"/>
  <c r="G8" i="2"/>
  <c r="G123" i="2"/>
  <c r="G585" i="2"/>
  <c r="G294" i="2"/>
  <c r="G180" i="2"/>
  <c r="G465" i="2"/>
  <c r="T922" i="2"/>
  <c r="T923" i="2" s="1"/>
  <c r="T174" i="2"/>
  <c r="D14" i="31" s="1"/>
  <c r="L14" i="31" s="1"/>
  <c r="T918" i="2"/>
  <c r="G30" i="21"/>
  <c r="Q922" i="2"/>
  <c r="Q923" i="2" s="1"/>
  <c r="Q918" i="2"/>
  <c r="Q174" i="2"/>
  <c r="T751" i="2"/>
  <c r="T752" i="2"/>
  <c r="K922" i="2"/>
  <c r="K923" i="2" s="1"/>
  <c r="K918" i="2"/>
  <c r="K174" i="2"/>
  <c r="I922" i="2"/>
  <c r="I923" i="2" s="1"/>
  <c r="I918" i="2"/>
  <c r="I174" i="2"/>
  <c r="N59" i="2"/>
  <c r="N15" i="2"/>
  <c r="N773" i="2"/>
  <c r="D34" i="21"/>
  <c r="G34" i="21" s="1"/>
  <c r="E30" i="29"/>
  <c r="H727" i="2"/>
  <c r="D14" i="27"/>
  <c r="H685" i="2"/>
  <c r="D34" i="29" l="1"/>
  <c r="G34" i="29" s="1"/>
  <c r="D34" i="26"/>
  <c r="G34" i="26" s="1"/>
  <c r="D30" i="17"/>
  <c r="K914" i="2"/>
  <c r="K775" i="2" s="1"/>
  <c r="K30" i="29"/>
  <c r="I672" i="2"/>
  <c r="K750" i="2"/>
  <c r="K671" i="2"/>
  <c r="N705" i="2"/>
  <c r="N787" i="2"/>
  <c r="M705" i="2"/>
  <c r="K30" i="17"/>
  <c r="I750" i="2"/>
  <c r="S705" i="2"/>
  <c r="K735" i="2"/>
  <c r="K675" i="2"/>
  <c r="S925" i="2"/>
  <c r="K30" i="25"/>
  <c r="T750" i="2"/>
  <c r="P673" i="2"/>
  <c r="P753" i="2"/>
  <c r="P758" i="2"/>
  <c r="D14" i="29"/>
  <c r="L14" i="29" s="1"/>
  <c r="J727" i="2"/>
  <c r="D15" i="29"/>
  <c r="J658" i="2"/>
  <c r="D45" i="29" s="1"/>
  <c r="M753" i="2"/>
  <c r="K30" i="30"/>
  <c r="K30" i="26"/>
  <c r="M751" i="2"/>
  <c r="T738" i="2"/>
  <c r="L752" i="2"/>
  <c r="O675" i="2"/>
  <c r="H754" i="2"/>
  <c r="T672" i="2"/>
  <c r="D29" i="31" s="1"/>
  <c r="L29" i="31" s="1"/>
  <c r="L30" i="17"/>
  <c r="S751" i="2"/>
  <c r="K925" i="2"/>
  <c r="O751" i="2"/>
  <c r="O752" i="2"/>
  <c r="D15" i="31"/>
  <c r="I15" i="31" s="1"/>
  <c r="I16" i="31" s="1"/>
  <c r="M925" i="2"/>
  <c r="K757" i="2"/>
  <c r="K760" i="2"/>
  <c r="Q787" i="2"/>
  <c r="Q705" i="2"/>
  <c r="K703" i="2"/>
  <c r="P675" i="2"/>
  <c r="D30" i="25" s="1"/>
  <c r="L30" i="25" s="1"/>
  <c r="P738" i="2"/>
  <c r="K32" i="31"/>
  <c r="L32" i="31" s="1"/>
  <c r="E43" i="31"/>
  <c r="K30" i="31"/>
  <c r="T737" i="2"/>
  <c r="L705" i="2"/>
  <c r="L787" i="2"/>
  <c r="F37" i="31"/>
  <c r="I37" i="31"/>
  <c r="J37" i="31"/>
  <c r="E15" i="31"/>
  <c r="H37" i="31"/>
  <c r="G37" i="31"/>
  <c r="Q758" i="2"/>
  <c r="Q753" i="2"/>
  <c r="K34" i="31"/>
  <c r="L34" i="31" s="1"/>
  <c r="T673" i="2"/>
  <c r="D30" i="31" s="1"/>
  <c r="T736" i="2"/>
  <c r="S738" i="2"/>
  <c r="T789" i="2"/>
  <c r="D22" i="31"/>
  <c r="H22" i="31" s="1"/>
  <c r="L28" i="31"/>
  <c r="E45" i="27"/>
  <c r="E37" i="27"/>
  <c r="T817" i="2"/>
  <c r="E37" i="31"/>
  <c r="D37" i="31"/>
  <c r="V237" i="2"/>
  <c r="W237" i="2" s="1"/>
  <c r="X237" i="2" s="1"/>
  <c r="G243" i="2"/>
  <c r="D43" i="30"/>
  <c r="N774" i="2"/>
  <c r="N750" i="2"/>
  <c r="N735" i="2"/>
  <c r="N672" i="2"/>
  <c r="D29" i="20" s="1"/>
  <c r="L29" i="20" s="1"/>
  <c r="G28" i="14"/>
  <c r="V306" i="2"/>
  <c r="W306" i="2" s="1"/>
  <c r="X306" i="2" s="1"/>
  <c r="D37" i="20"/>
  <c r="N817" i="2"/>
  <c r="E37" i="20"/>
  <c r="D28" i="29"/>
  <c r="L28" i="29" s="1"/>
  <c r="G72" i="2"/>
  <c r="V66" i="2"/>
  <c r="W66" i="2" s="1"/>
  <c r="X66" i="2" s="1"/>
  <c r="I753" i="2"/>
  <c r="I758" i="2"/>
  <c r="D46" i="27"/>
  <c r="E43" i="27"/>
  <c r="V20" i="2"/>
  <c r="W20" i="2" s="1"/>
  <c r="X20" i="2" s="1"/>
  <c r="G659" i="2"/>
  <c r="V659" i="2" s="1"/>
  <c r="W659" i="2" s="1"/>
  <c r="X659" i="2" s="1"/>
  <c r="G759" i="2"/>
  <c r="V759" i="2" s="1"/>
  <c r="W759" i="2" s="1"/>
  <c r="G660" i="2"/>
  <c r="V660" i="2" s="1"/>
  <c r="W660" i="2" s="1"/>
  <c r="X660" i="2" s="1"/>
  <c r="G756" i="2"/>
  <c r="P737" i="2"/>
  <c r="D37" i="25"/>
  <c r="E37" i="25"/>
  <c r="P817" i="2"/>
  <c r="I754" i="2"/>
  <c r="I658" i="2"/>
  <c r="I668" i="2" s="1"/>
  <c r="I727" i="2"/>
  <c r="I685" i="2"/>
  <c r="I772" i="2" s="1"/>
  <c r="Q658" i="2"/>
  <c r="D45" i="26" s="1"/>
  <c r="Q727" i="2"/>
  <c r="Q754" i="2"/>
  <c r="Q685" i="2"/>
  <c r="D14" i="26"/>
  <c r="E37" i="26" s="1"/>
  <c r="G529" i="2"/>
  <c r="V523" i="2"/>
  <c r="W523" i="2" s="1"/>
  <c r="X523" i="2" s="1"/>
  <c r="V905" i="2"/>
  <c r="W905" i="2" s="1"/>
  <c r="X905" i="2" s="1"/>
  <c r="G742" i="2"/>
  <c r="V742" i="2" s="1"/>
  <c r="W742" i="2" s="1"/>
  <c r="X742" i="2" s="1"/>
  <c r="G654" i="2"/>
  <c r="G679" i="2"/>
  <c r="G802" i="2"/>
  <c r="R750" i="2"/>
  <c r="R774" i="2"/>
  <c r="R672" i="2"/>
  <c r="R735" i="2"/>
  <c r="O760" i="2"/>
  <c r="O757" i="2"/>
  <c r="O914" i="2"/>
  <c r="O775" i="2" s="1"/>
  <c r="D15" i="21" s="1"/>
  <c r="O734" i="2"/>
  <c r="O671" i="2"/>
  <c r="K30" i="21"/>
  <c r="J789" i="2"/>
  <c r="D22" i="29"/>
  <c r="H22" i="29" s="1"/>
  <c r="S737" i="2"/>
  <c r="D30" i="30"/>
  <c r="H668" i="2"/>
  <c r="D30" i="27"/>
  <c r="L30" i="27" s="1"/>
  <c r="H737" i="2"/>
  <c r="L774" i="2"/>
  <c r="D15" i="17" s="1"/>
  <c r="L735" i="2"/>
  <c r="L750" i="2"/>
  <c r="L672" i="2"/>
  <c r="D29" i="17" s="1"/>
  <c r="L29" i="17" s="1"/>
  <c r="L754" i="2"/>
  <c r="L658" i="2"/>
  <c r="D45" i="17" s="1"/>
  <c r="L727" i="2"/>
  <c r="D14" i="17"/>
  <c r="L685" i="2"/>
  <c r="G27" i="14"/>
  <c r="V192" i="2"/>
  <c r="W192" i="2" s="1"/>
  <c r="X192" i="2" s="1"/>
  <c r="I925" i="2"/>
  <c r="Q925" i="2"/>
  <c r="V294" i="2"/>
  <c r="W294" i="2" s="1"/>
  <c r="X294" i="2" s="1"/>
  <c r="G300" i="2"/>
  <c r="V351" i="2"/>
  <c r="W351" i="2" s="1"/>
  <c r="X351" i="2" s="1"/>
  <c r="G357" i="2"/>
  <c r="F9" i="23"/>
  <c r="J772" i="2"/>
  <c r="J776" i="2" s="1"/>
  <c r="E45" i="25"/>
  <c r="H789" i="2"/>
  <c r="D22" i="27"/>
  <c r="E22" i="27" s="1"/>
  <c r="D32" i="30"/>
  <c r="D34" i="17"/>
  <c r="G34" i="17" s="1"/>
  <c r="H750" i="2"/>
  <c r="H774" i="2"/>
  <c r="H735" i="2"/>
  <c r="H672" i="2"/>
  <c r="D29" i="27" s="1"/>
  <c r="L29" i="27" s="1"/>
  <c r="I760" i="2"/>
  <c r="I757" i="2"/>
  <c r="I914" i="2"/>
  <c r="I775" i="2" s="1"/>
  <c r="I734" i="2"/>
  <c r="I671" i="2"/>
  <c r="K34" i="25"/>
  <c r="L34" i="25" s="1"/>
  <c r="L14" i="27"/>
  <c r="E32" i="25"/>
  <c r="K34" i="26"/>
  <c r="L34" i="26" s="1"/>
  <c r="G471" i="2"/>
  <c r="V465" i="2"/>
  <c r="W465" i="2" s="1"/>
  <c r="X465" i="2" s="1"/>
  <c r="D28" i="30"/>
  <c r="L28" i="30" s="1"/>
  <c r="M750" i="2"/>
  <c r="M774" i="2"/>
  <c r="M735" i="2"/>
  <c r="M672" i="2"/>
  <c r="D29" i="19" s="1"/>
  <c r="L29" i="19" s="1"/>
  <c r="S658" i="2"/>
  <c r="D45" i="30" s="1"/>
  <c r="S727" i="2"/>
  <c r="S754" i="2"/>
  <c r="D14" i="30"/>
  <c r="E37" i="30" s="1"/>
  <c r="S685" i="2"/>
  <c r="V135" i="2"/>
  <c r="W135" i="2" s="1"/>
  <c r="X135" i="2" s="1"/>
  <c r="G13" i="14"/>
  <c r="V180" i="2"/>
  <c r="W180" i="2" s="1"/>
  <c r="X180" i="2" s="1"/>
  <c r="E27" i="14"/>
  <c r="G186" i="2"/>
  <c r="V585" i="2"/>
  <c r="W585" i="2" s="1"/>
  <c r="X585" i="2" s="1"/>
  <c r="G591" i="2"/>
  <c r="J37" i="29"/>
  <c r="I45" i="29"/>
  <c r="I46" i="29" s="1"/>
  <c r="J45" i="29"/>
  <c r="J46" i="29" s="1"/>
  <c r="G45" i="29"/>
  <c r="G46" i="29" s="1"/>
  <c r="N737" i="2"/>
  <c r="D30" i="20"/>
  <c r="L30" i="20" s="1"/>
  <c r="G29" i="14"/>
  <c r="V420" i="2"/>
  <c r="W420" i="2" s="1"/>
  <c r="X420" i="2" s="1"/>
  <c r="D30" i="26"/>
  <c r="L30" i="26" s="1"/>
  <c r="Q737" i="2"/>
  <c r="P772" i="2"/>
  <c r="F14" i="23"/>
  <c r="P757" i="2"/>
  <c r="P760" i="2"/>
  <c r="P914" i="2"/>
  <c r="P775" i="2" s="1"/>
  <c r="D15" i="25" s="1"/>
  <c r="P734" i="2"/>
  <c r="P671" i="2"/>
  <c r="D43" i="17"/>
  <c r="K34" i="29"/>
  <c r="L34" i="29" s="1"/>
  <c r="E32" i="21"/>
  <c r="D32" i="27"/>
  <c r="D32" i="26"/>
  <c r="H760" i="2"/>
  <c r="H757" i="2"/>
  <c r="H914" i="2"/>
  <c r="H775" i="2" s="1"/>
  <c r="H734" i="2"/>
  <c r="H671" i="2"/>
  <c r="R658" i="2"/>
  <c r="R668" i="2" s="1"/>
  <c r="R727" i="2"/>
  <c r="R754" i="2"/>
  <c r="R685" i="2"/>
  <c r="O658" i="2"/>
  <c r="O727" i="2"/>
  <c r="O754" i="2"/>
  <c r="D14" i="21"/>
  <c r="O685" i="2"/>
  <c r="P789" i="2"/>
  <c r="D22" i="25"/>
  <c r="G22" i="25" s="1"/>
  <c r="F8" i="23"/>
  <c r="H772" i="2"/>
  <c r="K34" i="21"/>
  <c r="L34" i="21" s="1"/>
  <c r="K727" i="2"/>
  <c r="K658" i="2"/>
  <c r="K668" i="2" s="1"/>
  <c r="K754" i="2"/>
  <c r="K685" i="2"/>
  <c r="K772" i="2" s="1"/>
  <c r="K776" i="2" s="1"/>
  <c r="K823" i="2" s="1"/>
  <c r="V123" i="2"/>
  <c r="W123" i="2" s="1"/>
  <c r="X123" i="2" s="1"/>
  <c r="E13" i="14"/>
  <c r="G129" i="2"/>
  <c r="D30" i="21"/>
  <c r="S753" i="2"/>
  <c r="S758" i="2"/>
  <c r="M754" i="2"/>
  <c r="M727" i="2"/>
  <c r="M658" i="2"/>
  <c r="M685" i="2"/>
  <c r="D14" i="19"/>
  <c r="L14" i="19" s="1"/>
  <c r="L14" i="25"/>
  <c r="E32" i="17"/>
  <c r="S750" i="2"/>
  <c r="S774" i="2"/>
  <c r="D15" i="30" s="1"/>
  <c r="S735" i="2"/>
  <c r="S672" i="2"/>
  <c r="D29" i="30" s="1"/>
  <c r="L29" i="30" s="1"/>
  <c r="O789" i="2"/>
  <c r="D22" i="21"/>
  <c r="E43" i="19"/>
  <c r="R925" i="2"/>
  <c r="O925" i="2"/>
  <c r="D43" i="25"/>
  <c r="P668" i="2"/>
  <c r="H37" i="27"/>
  <c r="J45" i="27"/>
  <c r="J46" i="27" s="1"/>
  <c r="I45" i="27"/>
  <c r="I46" i="27" s="1"/>
  <c r="J22" i="27"/>
  <c r="F45" i="27"/>
  <c r="F46" i="27" s="1"/>
  <c r="H45" i="27"/>
  <c r="H46" i="27" s="1"/>
  <c r="I37" i="27"/>
  <c r="I22" i="27"/>
  <c r="F37" i="27"/>
  <c r="J37" i="27"/>
  <c r="G37" i="27"/>
  <c r="G22" i="27"/>
  <c r="G45" i="27"/>
  <c r="G46" i="27" s="1"/>
  <c r="T925" i="2"/>
  <c r="D43" i="29"/>
  <c r="J668" i="2"/>
  <c r="H45" i="25"/>
  <c r="H46" i="25" s="1"/>
  <c r="J45" i="25"/>
  <c r="J46" i="25" s="1"/>
  <c r="F45" i="25"/>
  <c r="F46" i="25" s="1"/>
  <c r="I37" i="25"/>
  <c r="H37" i="25"/>
  <c r="J37" i="25"/>
  <c r="F37" i="25"/>
  <c r="I45" i="25"/>
  <c r="I46" i="25" s="1"/>
  <c r="G37" i="25"/>
  <c r="G45" i="25"/>
  <c r="G46" i="25" s="1"/>
  <c r="L817" i="2"/>
  <c r="D37" i="17"/>
  <c r="D43" i="26"/>
  <c r="T703" i="2"/>
  <c r="Q750" i="2"/>
  <c r="Q774" i="2"/>
  <c r="Q735" i="2"/>
  <c r="Q672" i="2"/>
  <c r="D29" i="26" s="1"/>
  <c r="L29" i="26" s="1"/>
  <c r="D28" i="17"/>
  <c r="J37" i="20"/>
  <c r="H37" i="20"/>
  <c r="F45" i="20"/>
  <c r="F46" i="20" s="1"/>
  <c r="J45" i="20"/>
  <c r="J46" i="20" s="1"/>
  <c r="H45" i="20"/>
  <c r="H46" i="20" s="1"/>
  <c r="F37" i="20"/>
  <c r="G45" i="20"/>
  <c r="G46" i="20" s="1"/>
  <c r="E45" i="20"/>
  <c r="I37" i="20"/>
  <c r="G37" i="20"/>
  <c r="I45" i="20"/>
  <c r="I46" i="20" s="1"/>
  <c r="S817" i="2"/>
  <c r="D37" i="30"/>
  <c r="V8" i="2"/>
  <c r="W8" i="2" s="1"/>
  <c r="X8" i="2" s="1"/>
  <c r="G14" i="2"/>
  <c r="D30" i="19"/>
  <c r="L30" i="19" s="1"/>
  <c r="M737" i="2"/>
  <c r="Q757" i="2"/>
  <c r="Q760" i="2"/>
  <c r="Q914" i="2"/>
  <c r="Q775" i="2" s="1"/>
  <c r="Q734" i="2"/>
  <c r="Q671" i="2"/>
  <c r="E43" i="21"/>
  <c r="T754" i="2"/>
  <c r="T727" i="2"/>
  <c r="T658" i="2"/>
  <c r="D45" i="31" s="1"/>
  <c r="F45" i="31" s="1"/>
  <c r="F46" i="31" s="1"/>
  <c r="T685" i="2"/>
  <c r="V408" i="2"/>
  <c r="W408" i="2" s="1"/>
  <c r="X408" i="2" s="1"/>
  <c r="G414" i="2"/>
  <c r="E32" i="29"/>
  <c r="D32" i="20"/>
  <c r="J817" i="2"/>
  <c r="D37" i="29"/>
  <c r="E37" i="29"/>
  <c r="M789" i="2"/>
  <c r="D22" i="19"/>
  <c r="M760" i="2"/>
  <c r="M757" i="2"/>
  <c r="M914" i="2"/>
  <c r="M775" i="2" s="1"/>
  <c r="M734" i="2"/>
  <c r="M671" i="2"/>
  <c r="D32" i="19"/>
  <c r="N760" i="2"/>
  <c r="N757" i="2"/>
  <c r="N914" i="2"/>
  <c r="N775" i="2" s="1"/>
  <c r="N734" i="2"/>
  <c r="N671" i="2"/>
  <c r="F12" i="23"/>
  <c r="N772" i="2"/>
  <c r="D37" i="26"/>
  <c r="Q817" i="2"/>
  <c r="D43" i="20"/>
  <c r="N668" i="2"/>
  <c r="D34" i="20"/>
  <c r="G34" i="20" s="1"/>
  <c r="J738" i="2"/>
  <c r="J675" i="2"/>
  <c r="D30" i="29" s="1"/>
  <c r="L30" i="29" s="1"/>
  <c r="D34" i="30"/>
  <c r="G34" i="30" s="1"/>
  <c r="S789" i="2"/>
  <c r="D22" i="30"/>
  <c r="L30" i="30" l="1"/>
  <c r="H15" i="29"/>
  <c r="H16" i="29" s="1"/>
  <c r="D22" i="20"/>
  <c r="N789" i="2"/>
  <c r="H22" i="27"/>
  <c r="F22" i="27"/>
  <c r="J15" i="31"/>
  <c r="J16" i="31" s="1"/>
  <c r="D16" i="31"/>
  <c r="G15" i="31"/>
  <c r="G16" i="31" s="1"/>
  <c r="Q668" i="2"/>
  <c r="H37" i="29"/>
  <c r="I15" i="29"/>
  <c r="I16" i="29" s="1"/>
  <c r="J22" i="29"/>
  <c r="F22" i="29"/>
  <c r="G22" i="29"/>
  <c r="I37" i="29"/>
  <c r="F15" i="29"/>
  <c r="F16" i="29" s="1"/>
  <c r="D15" i="27"/>
  <c r="J15" i="29"/>
  <c r="J16" i="29" s="1"/>
  <c r="G15" i="29"/>
  <c r="G16" i="29" s="1"/>
  <c r="H45" i="29"/>
  <c r="H46" i="29" s="1"/>
  <c r="E45" i="29"/>
  <c r="G37" i="29"/>
  <c r="F37" i="29"/>
  <c r="I22" i="29"/>
  <c r="D16" i="29"/>
  <c r="E15" i="29"/>
  <c r="E16" i="29" s="1"/>
  <c r="E22" i="29"/>
  <c r="F45" i="29"/>
  <c r="F46" i="29" s="1"/>
  <c r="F15" i="31"/>
  <c r="F16" i="31" s="1"/>
  <c r="F22" i="31"/>
  <c r="Q789" i="2"/>
  <c r="D22" i="26"/>
  <c r="I22" i="26" s="1"/>
  <c r="D15" i="19"/>
  <c r="G15" i="19" s="1"/>
  <c r="G16" i="19" s="1"/>
  <c r="H15" i="31"/>
  <c r="H16" i="31" s="1"/>
  <c r="T668" i="2"/>
  <c r="C19" i="23" s="1"/>
  <c r="D46" i="31"/>
  <c r="I15" i="27"/>
  <c r="I16" i="27" s="1"/>
  <c r="D16" i="27"/>
  <c r="H15" i="27"/>
  <c r="H16" i="27" s="1"/>
  <c r="F15" i="27"/>
  <c r="F16" i="27" s="1"/>
  <c r="J15" i="27"/>
  <c r="J16" i="27" s="1"/>
  <c r="H45" i="31"/>
  <c r="H46" i="31" s="1"/>
  <c r="L30" i="31"/>
  <c r="K37" i="31"/>
  <c r="L37" i="31" s="1"/>
  <c r="G45" i="31"/>
  <c r="G46" i="31" s="1"/>
  <c r="I22" i="31"/>
  <c r="K43" i="31"/>
  <c r="L43" i="31" s="1"/>
  <c r="K37" i="27"/>
  <c r="L37" i="27" s="1"/>
  <c r="L668" i="2"/>
  <c r="L701" i="2" s="1"/>
  <c r="E16" i="31"/>
  <c r="J45" i="31"/>
  <c r="J46" i="31" s="1"/>
  <c r="E45" i="31"/>
  <c r="E46" i="31" s="1"/>
  <c r="D15" i="20"/>
  <c r="G15" i="20" s="1"/>
  <c r="G16" i="20" s="1"/>
  <c r="G22" i="31"/>
  <c r="I45" i="31"/>
  <c r="I46" i="31" s="1"/>
  <c r="H776" i="2"/>
  <c r="E22" i="31"/>
  <c r="J22" i="31"/>
  <c r="D22" i="17"/>
  <c r="I22" i="17" s="1"/>
  <c r="L789" i="2"/>
  <c r="I776" i="2"/>
  <c r="I823" i="2" s="1"/>
  <c r="K714" i="2"/>
  <c r="K729" i="2" s="1"/>
  <c r="K701" i="2"/>
  <c r="K707" i="2" s="1"/>
  <c r="E15" i="25"/>
  <c r="I15" i="25"/>
  <c r="I16" i="25" s="1"/>
  <c r="J15" i="25"/>
  <c r="J16" i="25" s="1"/>
  <c r="D16" i="25"/>
  <c r="G15" i="25"/>
  <c r="G16" i="25" s="1"/>
  <c r="F15" i="25"/>
  <c r="F16" i="25" s="1"/>
  <c r="H15" i="25"/>
  <c r="H16" i="25" s="1"/>
  <c r="K32" i="17"/>
  <c r="L32" i="17" s="1"/>
  <c r="I703" i="2"/>
  <c r="K34" i="17"/>
  <c r="L34" i="17" s="1"/>
  <c r="K45" i="25"/>
  <c r="L45" i="25" s="1"/>
  <c r="F10" i="23"/>
  <c r="L772" i="2"/>
  <c r="L776" i="2" s="1"/>
  <c r="E22" i="25"/>
  <c r="D46" i="20"/>
  <c r="E43" i="20"/>
  <c r="N703" i="2"/>
  <c r="D28" i="20"/>
  <c r="M703" i="2"/>
  <c r="D28" i="19"/>
  <c r="F37" i="26"/>
  <c r="I37" i="26"/>
  <c r="H37" i="26"/>
  <c r="I45" i="26"/>
  <c r="I46" i="26" s="1"/>
  <c r="H45" i="26"/>
  <c r="H46" i="26" s="1"/>
  <c r="F22" i="26"/>
  <c r="F45" i="26"/>
  <c r="F46" i="26" s="1"/>
  <c r="G45" i="26"/>
  <c r="G46" i="26" s="1"/>
  <c r="J45" i="26"/>
  <c r="J46" i="26" s="1"/>
  <c r="J37" i="26"/>
  <c r="G37" i="26"/>
  <c r="G22" i="26"/>
  <c r="E45" i="26"/>
  <c r="L14" i="26"/>
  <c r="S668" i="2"/>
  <c r="K34" i="30"/>
  <c r="L34" i="30" s="1"/>
  <c r="F19" i="23"/>
  <c r="T772" i="2"/>
  <c r="T776" i="2" s="1"/>
  <c r="K45" i="20"/>
  <c r="L45" i="20" s="1"/>
  <c r="L703" i="2"/>
  <c r="D46" i="26"/>
  <c r="E43" i="26"/>
  <c r="I22" i="25"/>
  <c r="G15" i="27"/>
  <c r="G16" i="27" s="1"/>
  <c r="I37" i="19"/>
  <c r="F22" i="19"/>
  <c r="F37" i="19"/>
  <c r="I22" i="19"/>
  <c r="H37" i="19"/>
  <c r="H22" i="19"/>
  <c r="G22" i="19"/>
  <c r="G37" i="19"/>
  <c r="J22" i="19"/>
  <c r="J37" i="19"/>
  <c r="E37" i="19"/>
  <c r="E22" i="19"/>
  <c r="D16" i="21"/>
  <c r="H15" i="21"/>
  <c r="H16" i="21" s="1"/>
  <c r="H22" i="21"/>
  <c r="F15" i="21"/>
  <c r="F16" i="21" s="1"/>
  <c r="F22" i="21"/>
  <c r="H37" i="21"/>
  <c r="F37" i="21"/>
  <c r="G15" i="21"/>
  <c r="G16" i="21" s="1"/>
  <c r="J15" i="21"/>
  <c r="J16" i="21" s="1"/>
  <c r="I15" i="21"/>
  <c r="I16" i="21" s="1"/>
  <c r="G37" i="21"/>
  <c r="J22" i="21"/>
  <c r="I22" i="21"/>
  <c r="G22" i="21"/>
  <c r="J37" i="21"/>
  <c r="I37" i="21"/>
  <c r="E37" i="21"/>
  <c r="E15" i="21"/>
  <c r="E22" i="21"/>
  <c r="D28" i="27"/>
  <c r="H703" i="2"/>
  <c r="D46" i="17"/>
  <c r="E43" i="17"/>
  <c r="P776" i="2"/>
  <c r="G636" i="2"/>
  <c r="V591" i="2"/>
  <c r="W591" i="2" s="1"/>
  <c r="X591" i="2" s="1"/>
  <c r="F18" i="23"/>
  <c r="S772" i="2"/>
  <c r="S776" i="2" s="1"/>
  <c r="J823" i="2"/>
  <c r="F51" i="23" s="1"/>
  <c r="F30" i="23"/>
  <c r="V802" i="2"/>
  <c r="W802" i="2" s="1"/>
  <c r="D36" i="14"/>
  <c r="G817" i="2"/>
  <c r="V817" i="2" s="1"/>
  <c r="W817" i="2" s="1"/>
  <c r="F15" i="23"/>
  <c r="Q772" i="2"/>
  <c r="Q776" i="2" s="1"/>
  <c r="V72" i="2"/>
  <c r="W72" i="2" s="1"/>
  <c r="X72" i="2" s="1"/>
  <c r="G117" i="2"/>
  <c r="D46" i="30"/>
  <c r="E43" i="30"/>
  <c r="K32" i="29"/>
  <c r="L32" i="29" s="1"/>
  <c r="K32" i="21"/>
  <c r="L32" i="21" s="1"/>
  <c r="G402" i="2"/>
  <c r="V357" i="2"/>
  <c r="W357" i="2" s="1"/>
  <c r="X357" i="2" s="1"/>
  <c r="H701" i="2"/>
  <c r="C8" i="23"/>
  <c r="H714" i="2"/>
  <c r="H729" i="2" s="1"/>
  <c r="E32" i="26"/>
  <c r="V756" i="2"/>
  <c r="W756" i="2" s="1"/>
  <c r="D33" i="14"/>
  <c r="G33" i="14" s="1"/>
  <c r="E28" i="14"/>
  <c r="K28" i="14" s="1"/>
  <c r="G345" i="2"/>
  <c r="V300" i="2"/>
  <c r="W300" i="2" s="1"/>
  <c r="X300" i="2" s="1"/>
  <c r="G745" i="2"/>
  <c r="D16" i="17"/>
  <c r="H37" i="17"/>
  <c r="J15" i="17"/>
  <c r="J16" i="17" s="1"/>
  <c r="H15" i="17"/>
  <c r="H16" i="17" s="1"/>
  <c r="H45" i="17"/>
  <c r="H46" i="17" s="1"/>
  <c r="F15" i="17"/>
  <c r="F16" i="17" s="1"/>
  <c r="J45" i="17"/>
  <c r="J46" i="17" s="1"/>
  <c r="F45" i="17"/>
  <c r="F46" i="17" s="1"/>
  <c r="J37" i="17"/>
  <c r="F37" i="17"/>
  <c r="E45" i="17"/>
  <c r="I45" i="17"/>
  <c r="I46" i="17" s="1"/>
  <c r="I37" i="17"/>
  <c r="E15" i="17"/>
  <c r="I15" i="17"/>
  <c r="I16" i="17" s="1"/>
  <c r="L14" i="17"/>
  <c r="G37" i="17"/>
  <c r="G15" i="17"/>
  <c r="G16" i="17" s="1"/>
  <c r="G45" i="17"/>
  <c r="G46" i="17" s="1"/>
  <c r="D28" i="26"/>
  <c r="Q703" i="2"/>
  <c r="G15" i="2"/>
  <c r="V14" i="2"/>
  <c r="W14" i="2" s="1"/>
  <c r="X14" i="2" s="1"/>
  <c r="G59" i="2"/>
  <c r="V59" i="2" s="1"/>
  <c r="W59" i="2" s="1"/>
  <c r="X59" i="2" s="1"/>
  <c r="G773" i="2"/>
  <c r="L28" i="17"/>
  <c r="Q701" i="2"/>
  <c r="Q707" i="2" s="1"/>
  <c r="C15" i="23"/>
  <c r="Q714" i="2"/>
  <c r="Q729" i="2" s="1"/>
  <c r="F22" i="25"/>
  <c r="J22" i="25"/>
  <c r="R714" i="2"/>
  <c r="R729" i="2" s="1"/>
  <c r="C17" i="23"/>
  <c r="R701" i="2"/>
  <c r="E32" i="20"/>
  <c r="J701" i="2"/>
  <c r="C9" i="23"/>
  <c r="J714" i="2"/>
  <c r="J729" i="2" s="1"/>
  <c r="P714" i="2"/>
  <c r="P729" i="2" s="1"/>
  <c r="C14" i="23"/>
  <c r="P701" i="2"/>
  <c r="F11" i="23"/>
  <c r="M772" i="2"/>
  <c r="M776" i="2" s="1"/>
  <c r="V129" i="2"/>
  <c r="W129" i="2" s="1"/>
  <c r="X129" i="2" s="1"/>
  <c r="G918" i="2"/>
  <c r="G174" i="2"/>
  <c r="G922" i="2"/>
  <c r="D16" i="30"/>
  <c r="F15" i="30"/>
  <c r="F16" i="30" s="1"/>
  <c r="J22" i="30"/>
  <c r="J37" i="30"/>
  <c r="H45" i="30"/>
  <c r="H46" i="30" s="1"/>
  <c r="F45" i="30"/>
  <c r="F46" i="30" s="1"/>
  <c r="H15" i="30"/>
  <c r="H16" i="30" s="1"/>
  <c r="H37" i="30"/>
  <c r="J15" i="30"/>
  <c r="J16" i="30" s="1"/>
  <c r="H22" i="30"/>
  <c r="F22" i="30"/>
  <c r="J45" i="30"/>
  <c r="J46" i="30" s="1"/>
  <c r="F37" i="30"/>
  <c r="I15" i="30"/>
  <c r="I16" i="30" s="1"/>
  <c r="I37" i="30"/>
  <c r="G15" i="30"/>
  <c r="G16" i="30" s="1"/>
  <c r="G37" i="30"/>
  <c r="G45" i="30"/>
  <c r="G46" i="30" s="1"/>
  <c r="I45" i="30"/>
  <c r="I46" i="30" s="1"/>
  <c r="I22" i="30"/>
  <c r="G22" i="30"/>
  <c r="E22" i="30"/>
  <c r="E45" i="30"/>
  <c r="E15" i="30"/>
  <c r="K32" i="25"/>
  <c r="L32" i="25" s="1"/>
  <c r="E32" i="30"/>
  <c r="D30" i="14"/>
  <c r="E30" i="14" s="1"/>
  <c r="K30" i="14" s="1"/>
  <c r="L30" i="14" s="1"/>
  <c r="V679" i="2"/>
  <c r="W679" i="2" s="1"/>
  <c r="X679" i="2" s="1"/>
  <c r="K37" i="25"/>
  <c r="L37" i="25" s="1"/>
  <c r="V243" i="2"/>
  <c r="W243" i="2" s="1"/>
  <c r="X243" i="2" s="1"/>
  <c r="G288" i="2"/>
  <c r="K27" i="14"/>
  <c r="K37" i="20"/>
  <c r="L37" i="20" s="1"/>
  <c r="N776" i="2"/>
  <c r="E32" i="19"/>
  <c r="F13" i="23"/>
  <c r="O772" i="2"/>
  <c r="O776" i="2" s="1"/>
  <c r="E32" i="27"/>
  <c r="L714" i="2"/>
  <c r="L729" i="2" s="1"/>
  <c r="C10" i="23"/>
  <c r="D45" i="19"/>
  <c r="D46" i="19" s="1"/>
  <c r="M668" i="2"/>
  <c r="K13" i="14"/>
  <c r="F29" i="23"/>
  <c r="H823" i="2"/>
  <c r="F50" i="23" s="1"/>
  <c r="L14" i="30"/>
  <c r="P703" i="2"/>
  <c r="D28" i="25"/>
  <c r="E15" i="27"/>
  <c r="L30" i="21"/>
  <c r="V654" i="2"/>
  <c r="W654" i="2" s="1"/>
  <c r="D42" i="14"/>
  <c r="E46" i="27"/>
  <c r="K46" i="27" s="1"/>
  <c r="L46" i="27" s="1"/>
  <c r="K43" i="27"/>
  <c r="L43" i="27" s="1"/>
  <c r="F17" i="23"/>
  <c r="R772" i="2"/>
  <c r="R776" i="2" s="1"/>
  <c r="K43" i="21"/>
  <c r="L43" i="21" s="1"/>
  <c r="I701" i="2"/>
  <c r="I714" i="2"/>
  <c r="I729" i="2" s="1"/>
  <c r="H22" i="25"/>
  <c r="N701" i="2"/>
  <c r="N714" i="2"/>
  <c r="N729" i="2" s="1"/>
  <c r="C12" i="23"/>
  <c r="K37" i="29"/>
  <c r="L37" i="29" s="1"/>
  <c r="V414" i="2"/>
  <c r="W414" i="2" s="1"/>
  <c r="X414" i="2" s="1"/>
  <c r="E29" i="14"/>
  <c r="G459" i="2"/>
  <c r="T701" i="2"/>
  <c r="T707" i="2" s="1"/>
  <c r="G516" i="2"/>
  <c r="V471" i="2"/>
  <c r="W471" i="2" s="1"/>
  <c r="X471" i="2" s="1"/>
  <c r="F29" i="14"/>
  <c r="G574" i="2"/>
  <c r="V529" i="2"/>
  <c r="W529" i="2" s="1"/>
  <c r="X529" i="2" s="1"/>
  <c r="E37" i="17"/>
  <c r="D46" i="29"/>
  <c r="E43" i="29"/>
  <c r="D46" i="25"/>
  <c r="E43" i="25"/>
  <c r="K34" i="20"/>
  <c r="L34" i="20" s="1"/>
  <c r="D15" i="26"/>
  <c r="H15" i="26" s="1"/>
  <c r="H16" i="26" s="1"/>
  <c r="K43" i="19"/>
  <c r="L43" i="19" s="1"/>
  <c r="D45" i="21"/>
  <c r="D46" i="21" s="1"/>
  <c r="O668" i="2"/>
  <c r="G187" i="2"/>
  <c r="V186" i="2"/>
  <c r="W186" i="2" s="1"/>
  <c r="X186" i="2" s="1"/>
  <c r="G231" i="2"/>
  <c r="S703" i="2"/>
  <c r="L14" i="21"/>
  <c r="O703" i="2"/>
  <c r="D28" i="21"/>
  <c r="R703" i="2"/>
  <c r="J703" i="2"/>
  <c r="K45" i="27"/>
  <c r="L45" i="27" s="1"/>
  <c r="K22" i="27" l="1"/>
  <c r="L22" i="27" s="1"/>
  <c r="H15" i="19"/>
  <c r="H16" i="19" s="1"/>
  <c r="D16" i="19"/>
  <c r="K45" i="29"/>
  <c r="L45" i="29" s="1"/>
  <c r="H22" i="17"/>
  <c r="F22" i="17"/>
  <c r="J22" i="20"/>
  <c r="I22" i="20"/>
  <c r="F22" i="20"/>
  <c r="H22" i="20"/>
  <c r="E22" i="20"/>
  <c r="G22" i="20"/>
  <c r="T714" i="2"/>
  <c r="T729" i="2" s="1"/>
  <c r="T783" i="2" s="1"/>
  <c r="K22" i="29"/>
  <c r="L22" i="29" s="1"/>
  <c r="E22" i="26"/>
  <c r="E15" i="20"/>
  <c r="K15" i="31"/>
  <c r="L15" i="31" s="1"/>
  <c r="J22" i="17"/>
  <c r="K15" i="29"/>
  <c r="L15" i="29" s="1"/>
  <c r="J22" i="26"/>
  <c r="H22" i="26"/>
  <c r="F15" i="20"/>
  <c r="F16" i="20" s="1"/>
  <c r="I707" i="2"/>
  <c r="I740" i="2" s="1"/>
  <c r="E22" i="17"/>
  <c r="G22" i="17"/>
  <c r="I15" i="26"/>
  <c r="I16" i="26" s="1"/>
  <c r="E15" i="19"/>
  <c r="I15" i="19"/>
  <c r="I16" i="19" s="1"/>
  <c r="K37" i="26"/>
  <c r="L37" i="26" s="1"/>
  <c r="D16" i="20"/>
  <c r="H707" i="2"/>
  <c r="H761" i="2" s="1"/>
  <c r="H45" i="19"/>
  <c r="H46" i="19" s="1"/>
  <c r="L707" i="2"/>
  <c r="L762" i="2" s="1"/>
  <c r="J15" i="19"/>
  <c r="J16" i="19" s="1"/>
  <c r="F15" i="19"/>
  <c r="F16" i="19" s="1"/>
  <c r="J15" i="20"/>
  <c r="J16" i="20" s="1"/>
  <c r="H15" i="20"/>
  <c r="H16" i="20" s="1"/>
  <c r="K29" i="14"/>
  <c r="K22" i="31"/>
  <c r="L22" i="31" s="1"/>
  <c r="E45" i="19"/>
  <c r="E46" i="19" s="1"/>
  <c r="G15" i="26"/>
  <c r="G16" i="26" s="1"/>
  <c r="K46" i="31"/>
  <c r="L46" i="31" s="1"/>
  <c r="K37" i="30"/>
  <c r="L37" i="30" s="1"/>
  <c r="J45" i="21"/>
  <c r="J46" i="21" s="1"/>
  <c r="F45" i="19"/>
  <c r="F46" i="19" s="1"/>
  <c r="I15" i="20"/>
  <c r="I16" i="20" s="1"/>
  <c r="K45" i="30"/>
  <c r="L45" i="30" s="1"/>
  <c r="K37" i="19"/>
  <c r="L37" i="19" s="1"/>
  <c r="E15" i="26"/>
  <c r="E16" i="26" s="1"/>
  <c r="K45" i="31"/>
  <c r="L45" i="31" s="1"/>
  <c r="J707" i="2"/>
  <c r="O701" i="2"/>
  <c r="O707" i="2" s="1"/>
  <c r="C13" i="23"/>
  <c r="O714" i="2"/>
  <c r="O729" i="2" s="1"/>
  <c r="K32" i="27"/>
  <c r="L32" i="27" s="1"/>
  <c r="G727" i="2"/>
  <c r="V727" i="2" s="1"/>
  <c r="W727" i="2" s="1"/>
  <c r="V174" i="2"/>
  <c r="W174" i="2" s="1"/>
  <c r="X174" i="2" s="1"/>
  <c r="G754" i="2"/>
  <c r="V754" i="2" s="1"/>
  <c r="W754" i="2" s="1"/>
  <c r="G658" i="2"/>
  <c r="D13" i="14"/>
  <c r="G685" i="2"/>
  <c r="K43" i="25"/>
  <c r="L43" i="25" s="1"/>
  <c r="E46" i="25"/>
  <c r="K46" i="25" s="1"/>
  <c r="L46" i="25" s="1"/>
  <c r="V918" i="2"/>
  <c r="W918" i="2" s="1"/>
  <c r="X918" i="2" s="1"/>
  <c r="K32" i="20"/>
  <c r="L32" i="20" s="1"/>
  <c r="Q783" i="2"/>
  <c r="Q800" i="2"/>
  <c r="Q806" i="2" s="1"/>
  <c r="C36" i="23"/>
  <c r="F39" i="23"/>
  <c r="S823" i="2"/>
  <c r="F60" i="23" s="1"/>
  <c r="K37" i="21"/>
  <c r="L37" i="21" s="1"/>
  <c r="F15" i="26"/>
  <c r="F16" i="26" s="1"/>
  <c r="K43" i="20"/>
  <c r="L43" i="20" s="1"/>
  <c r="E46" i="20"/>
  <c r="K46" i="20" s="1"/>
  <c r="L46" i="20" s="1"/>
  <c r="E16" i="20"/>
  <c r="G757" i="2"/>
  <c r="V757" i="2" s="1"/>
  <c r="W757" i="2" s="1"/>
  <c r="X757" i="2" s="1"/>
  <c r="G760" i="2"/>
  <c r="V760" i="2" s="1"/>
  <c r="W760" i="2" s="1"/>
  <c r="X760" i="2" s="1"/>
  <c r="G734" i="2"/>
  <c r="G671" i="2"/>
  <c r="G914" i="2"/>
  <c r="V231" i="2"/>
  <c r="G676" i="2"/>
  <c r="V574" i="2"/>
  <c r="W574" i="2" s="1"/>
  <c r="X574" i="2" s="1"/>
  <c r="N707" i="2"/>
  <c r="F16" i="23"/>
  <c r="M701" i="2"/>
  <c r="M707" i="2" s="1"/>
  <c r="C11" i="23"/>
  <c r="M714" i="2"/>
  <c r="M729" i="2" s="1"/>
  <c r="O823" i="2"/>
  <c r="F55" i="23" s="1"/>
  <c r="F34" i="23"/>
  <c r="K32" i="30"/>
  <c r="L32" i="30" s="1"/>
  <c r="K33" i="14"/>
  <c r="L33" i="14" s="1"/>
  <c r="F45" i="21"/>
  <c r="F46" i="21" s="1"/>
  <c r="G45" i="19"/>
  <c r="G46" i="19" s="1"/>
  <c r="J45" i="19"/>
  <c r="J46" i="19" s="1"/>
  <c r="J15" i="26"/>
  <c r="J16" i="26" s="1"/>
  <c r="D16" i="26"/>
  <c r="K677" i="2"/>
  <c r="K681" i="2" s="1"/>
  <c r="K763" i="2"/>
  <c r="K740" i="2"/>
  <c r="K762" i="2"/>
  <c r="K761" i="2"/>
  <c r="K15" i="30"/>
  <c r="E16" i="30"/>
  <c r="K22" i="21"/>
  <c r="L22" i="21" s="1"/>
  <c r="N783" i="2"/>
  <c r="C33" i="23"/>
  <c r="N800" i="2"/>
  <c r="N806" i="2" s="1"/>
  <c r="G774" i="2"/>
  <c r="V774" i="2" s="1"/>
  <c r="W774" i="2" s="1"/>
  <c r="G735" i="2"/>
  <c r="G750" i="2"/>
  <c r="V750" i="2" s="1"/>
  <c r="W750" i="2" s="1"/>
  <c r="X750" i="2" s="1"/>
  <c r="G672" i="2"/>
  <c r="V345" i="2"/>
  <c r="K15" i="21"/>
  <c r="E16" i="21"/>
  <c r="T761" i="2"/>
  <c r="T763" i="2"/>
  <c r="T677" i="2"/>
  <c r="T681" i="2" s="1"/>
  <c r="T762" i="2"/>
  <c r="T740" i="2"/>
  <c r="F38" i="23"/>
  <c r="R823" i="2"/>
  <c r="F59" i="23" s="1"/>
  <c r="K22" i="30"/>
  <c r="L22" i="30" s="1"/>
  <c r="C29" i="23"/>
  <c r="H800" i="2"/>
  <c r="H806" i="2" s="1"/>
  <c r="H783" i="2"/>
  <c r="L28" i="21"/>
  <c r="E46" i="29"/>
  <c r="K46" i="29" s="1"/>
  <c r="L46" i="29" s="1"/>
  <c r="K43" i="29"/>
  <c r="L43" i="29" s="1"/>
  <c r="V459" i="2"/>
  <c r="W459" i="2" s="1"/>
  <c r="X459" i="2" s="1"/>
  <c r="G674" i="2"/>
  <c r="M823" i="2"/>
  <c r="F53" i="23" s="1"/>
  <c r="F32" i="23"/>
  <c r="R707" i="2"/>
  <c r="L28" i="27"/>
  <c r="H45" i="21"/>
  <c r="H46" i="21" s="1"/>
  <c r="I45" i="19"/>
  <c r="I46" i="19" s="1"/>
  <c r="T823" i="2"/>
  <c r="F61" i="23" s="1"/>
  <c r="F40" i="23"/>
  <c r="C18" i="23"/>
  <c r="S701" i="2"/>
  <c r="S707" i="2" s="1"/>
  <c r="S714" i="2"/>
  <c r="S729" i="2" s="1"/>
  <c r="K783" i="2"/>
  <c r="K800" i="2"/>
  <c r="K806" i="2" s="1"/>
  <c r="V922" i="2"/>
  <c r="W922" i="2" s="1"/>
  <c r="X922" i="2" s="1"/>
  <c r="G923" i="2"/>
  <c r="G925" i="2" s="1"/>
  <c r="V925" i="2" s="1"/>
  <c r="W925" i="2" s="1"/>
  <c r="X925" i="2" s="1"/>
  <c r="K15" i="17"/>
  <c r="E16" i="17"/>
  <c r="P823" i="2"/>
  <c r="F56" i="23" s="1"/>
  <c r="F35" i="23"/>
  <c r="C35" i="23"/>
  <c r="P800" i="2"/>
  <c r="P806" i="2" s="1"/>
  <c r="P783" i="2"/>
  <c r="F36" i="23"/>
  <c r="Q823" i="2"/>
  <c r="F57" i="23" s="1"/>
  <c r="I800" i="2"/>
  <c r="I806" i="2" s="1"/>
  <c r="I783" i="2"/>
  <c r="K15" i="27"/>
  <c r="E16" i="27"/>
  <c r="G752" i="2"/>
  <c r="V752" i="2" s="1"/>
  <c r="W752" i="2" s="1"/>
  <c r="X752" i="2" s="1"/>
  <c r="G751" i="2"/>
  <c r="V751" i="2" s="1"/>
  <c r="W751" i="2" s="1"/>
  <c r="X751" i="2" s="1"/>
  <c r="V288" i="2"/>
  <c r="W288" i="2" s="1"/>
  <c r="X288" i="2" s="1"/>
  <c r="H762" i="2"/>
  <c r="H763" i="2"/>
  <c r="L28" i="19"/>
  <c r="K37" i="17"/>
  <c r="L37" i="17" s="1"/>
  <c r="V516" i="2"/>
  <c r="W516" i="2" s="1"/>
  <c r="X516" i="2" s="1"/>
  <c r="G738" i="2"/>
  <c r="V738" i="2" s="1"/>
  <c r="W738" i="2" s="1"/>
  <c r="X738" i="2" s="1"/>
  <c r="G675" i="2"/>
  <c r="V675" i="2" s="1"/>
  <c r="W675" i="2" s="1"/>
  <c r="X675" i="2" s="1"/>
  <c r="P707" i="2"/>
  <c r="R783" i="2"/>
  <c r="R800" i="2"/>
  <c r="R806" i="2" s="1"/>
  <c r="C38" i="23"/>
  <c r="K45" i="17"/>
  <c r="L45" i="17" s="1"/>
  <c r="K32" i="26"/>
  <c r="L32" i="26" s="1"/>
  <c r="E45" i="21"/>
  <c r="G45" i="21"/>
  <c r="G46" i="21" s="1"/>
  <c r="K22" i="19"/>
  <c r="L22" i="19" s="1"/>
  <c r="E46" i="26"/>
  <c r="K46" i="26" s="1"/>
  <c r="L46" i="26" s="1"/>
  <c r="K43" i="26"/>
  <c r="L43" i="26" s="1"/>
  <c r="K45" i="26"/>
  <c r="L45" i="26" s="1"/>
  <c r="K22" i="25"/>
  <c r="L22" i="25" s="1"/>
  <c r="E42" i="14"/>
  <c r="L28" i="20"/>
  <c r="V773" i="2"/>
  <c r="W773" i="2" s="1"/>
  <c r="K43" i="17"/>
  <c r="L43" i="17" s="1"/>
  <c r="E46" i="17"/>
  <c r="K46" i="17" s="1"/>
  <c r="L46" i="17" s="1"/>
  <c r="K15" i="25"/>
  <c r="E16" i="25"/>
  <c r="K32" i="19"/>
  <c r="L32" i="19" s="1"/>
  <c r="C30" i="23"/>
  <c r="J800" i="2"/>
  <c r="J806" i="2" s="1"/>
  <c r="J783" i="2"/>
  <c r="Q762" i="2"/>
  <c r="Q763" i="2"/>
  <c r="Q761" i="2"/>
  <c r="Q677" i="2"/>
  <c r="Q681" i="2" s="1"/>
  <c r="Q740" i="2"/>
  <c r="E46" i="30"/>
  <c r="K46" i="30" s="1"/>
  <c r="L46" i="30" s="1"/>
  <c r="K43" i="30"/>
  <c r="L43" i="30" s="1"/>
  <c r="V636" i="2"/>
  <c r="W636" i="2" s="1"/>
  <c r="X636" i="2" s="1"/>
  <c r="G705" i="2"/>
  <c r="G787" i="2"/>
  <c r="V787" i="2" s="1"/>
  <c r="W787" i="2" s="1"/>
  <c r="X787" i="2" s="1"/>
  <c r="T800" i="2"/>
  <c r="T806" i="2" s="1"/>
  <c r="C48" i="31" s="1"/>
  <c r="I762" i="2"/>
  <c r="I761" i="2"/>
  <c r="I763" i="2"/>
  <c r="L28" i="25"/>
  <c r="L783" i="2"/>
  <c r="L800" i="2"/>
  <c r="L806" i="2" s="1"/>
  <c r="C31" i="23"/>
  <c r="N823" i="2"/>
  <c r="F54" i="23" s="1"/>
  <c r="F33" i="23"/>
  <c r="L28" i="26"/>
  <c r="D31" i="14"/>
  <c r="V745" i="2"/>
  <c r="W745" i="2" s="1"/>
  <c r="X745" i="2" s="1"/>
  <c r="G736" i="2"/>
  <c r="V736" i="2" s="1"/>
  <c r="W736" i="2" s="1"/>
  <c r="X736" i="2" s="1"/>
  <c r="V402" i="2"/>
  <c r="W402" i="2" s="1"/>
  <c r="X402" i="2" s="1"/>
  <c r="G673" i="2"/>
  <c r="V673" i="2" s="1"/>
  <c r="W673" i="2" s="1"/>
  <c r="X673" i="2" s="1"/>
  <c r="G753" i="2"/>
  <c r="V753" i="2" s="1"/>
  <c r="W753" i="2" s="1"/>
  <c r="G758" i="2"/>
  <c r="V758" i="2" s="1"/>
  <c r="W758" i="2" s="1"/>
  <c r="X758" i="2" s="1"/>
  <c r="V117" i="2"/>
  <c r="W117" i="2" s="1"/>
  <c r="X117" i="2" s="1"/>
  <c r="I45" i="21"/>
  <c r="I46" i="21" s="1"/>
  <c r="E16" i="19"/>
  <c r="L823" i="2"/>
  <c r="F52" i="23" s="1"/>
  <c r="F31" i="23"/>
  <c r="C40" i="23" l="1"/>
  <c r="K16" i="31"/>
  <c r="L16" i="31" s="1"/>
  <c r="K16" i="29"/>
  <c r="L16" i="29" s="1"/>
  <c r="K22" i="17"/>
  <c r="L22" i="17" s="1"/>
  <c r="K22" i="20"/>
  <c r="L22" i="20" s="1"/>
  <c r="K15" i="19"/>
  <c r="L15" i="19" s="1"/>
  <c r="I677" i="2"/>
  <c r="I681" i="2" s="1"/>
  <c r="H740" i="2"/>
  <c r="D26" i="27" s="1"/>
  <c r="H677" i="2"/>
  <c r="H681" i="2" s="1"/>
  <c r="D8" i="23" s="1"/>
  <c r="E8" i="23" s="1"/>
  <c r="G8" i="23" s="1"/>
  <c r="K22" i="26"/>
  <c r="L22" i="26" s="1"/>
  <c r="L740" i="2"/>
  <c r="L763" i="2"/>
  <c r="K15" i="20"/>
  <c r="L15" i="20" s="1"/>
  <c r="L761" i="2"/>
  <c r="L677" i="2"/>
  <c r="L681" i="2" s="1"/>
  <c r="D10" i="23" s="1"/>
  <c r="E10" i="23" s="1"/>
  <c r="G10" i="23" s="1"/>
  <c r="K46" i="19"/>
  <c r="L46" i="19" s="1"/>
  <c r="F37" i="23"/>
  <c r="T768" i="2"/>
  <c r="D40" i="23" s="1"/>
  <c r="E40" i="23" s="1"/>
  <c r="G40" i="23" s="1"/>
  <c r="D26" i="31"/>
  <c r="D28" i="14"/>
  <c r="L28" i="14" s="1"/>
  <c r="V672" i="2"/>
  <c r="W672" i="2" s="1"/>
  <c r="X672" i="2" s="1"/>
  <c r="L15" i="27"/>
  <c r="K16" i="27"/>
  <c r="L16" i="27" s="1"/>
  <c r="M763" i="2"/>
  <c r="M761" i="2"/>
  <c r="M762" i="2"/>
  <c r="M677" i="2"/>
  <c r="M681" i="2" s="1"/>
  <c r="M740" i="2"/>
  <c r="D27" i="14"/>
  <c r="V671" i="2"/>
  <c r="W671" i="2" s="1"/>
  <c r="X671" i="2" s="1"/>
  <c r="G703" i="2"/>
  <c r="V703" i="2" s="1"/>
  <c r="W703" i="2" s="1"/>
  <c r="X703" i="2" s="1"/>
  <c r="C48" i="26"/>
  <c r="C57" i="23"/>
  <c r="O763" i="2"/>
  <c r="O761" i="2"/>
  <c r="O762" i="2"/>
  <c r="O677" i="2"/>
  <c r="O681" i="2" s="1"/>
  <c r="O740" i="2"/>
  <c r="I768" i="2"/>
  <c r="I770" i="2" s="1"/>
  <c r="I778" i="2" s="1"/>
  <c r="K45" i="19"/>
  <c r="L45" i="19" s="1"/>
  <c r="Q811" i="2"/>
  <c r="D15" i="23"/>
  <c r="E15" i="23" s="1"/>
  <c r="G15" i="23" s="1"/>
  <c r="Q683" i="2"/>
  <c r="K45" i="21"/>
  <c r="L45" i="21" s="1"/>
  <c r="E46" i="21"/>
  <c r="K46" i="21" s="1"/>
  <c r="L46" i="21" s="1"/>
  <c r="H811" i="2"/>
  <c r="H683" i="2"/>
  <c r="D19" i="23"/>
  <c r="E19" i="23" s="1"/>
  <c r="G19" i="23" s="1"/>
  <c r="T811" i="2"/>
  <c r="T683" i="2"/>
  <c r="S762" i="2"/>
  <c r="S677" i="2"/>
  <c r="S681" i="2" s="1"/>
  <c r="S763" i="2"/>
  <c r="S761" i="2"/>
  <c r="S740" i="2"/>
  <c r="W345" i="2"/>
  <c r="X345" i="2" s="1"/>
  <c r="V735" i="2"/>
  <c r="W735" i="2" s="1"/>
  <c r="X735" i="2" s="1"/>
  <c r="L15" i="25"/>
  <c r="K16" i="25"/>
  <c r="L16" i="25" s="1"/>
  <c r="R762" i="2"/>
  <c r="R763" i="2"/>
  <c r="R761" i="2"/>
  <c r="R677" i="2"/>
  <c r="R681" i="2" s="1"/>
  <c r="R740" i="2"/>
  <c r="K42" i="14"/>
  <c r="L42" i="14" s="1"/>
  <c r="I764" i="2"/>
  <c r="Q764" i="2"/>
  <c r="C48" i="25"/>
  <c r="C56" i="23"/>
  <c r="T764" i="2"/>
  <c r="K15" i="26"/>
  <c r="K811" i="2"/>
  <c r="K683" i="2"/>
  <c r="M783" i="2"/>
  <c r="M800" i="2"/>
  <c r="M806" i="2" s="1"/>
  <c r="C32" i="23"/>
  <c r="W231" i="2"/>
  <c r="X231" i="2" s="1"/>
  <c r="V734" i="2"/>
  <c r="W734" i="2" s="1"/>
  <c r="X734" i="2" s="1"/>
  <c r="C48" i="29"/>
  <c r="C51" i="23"/>
  <c r="C59" i="23"/>
  <c r="D26" i="26"/>
  <c r="Q768" i="2"/>
  <c r="I811" i="2"/>
  <c r="I683" i="2"/>
  <c r="D21" i="14"/>
  <c r="F21" i="14" s="1"/>
  <c r="G789" i="2"/>
  <c r="V789" i="2" s="1"/>
  <c r="W789" i="2" s="1"/>
  <c r="X789" i="2" s="1"/>
  <c r="V705" i="2"/>
  <c r="W705" i="2" s="1"/>
  <c r="X705" i="2" s="1"/>
  <c r="C54" i="23"/>
  <c r="C48" i="20"/>
  <c r="D29" i="14"/>
  <c r="L29" i="14" s="1"/>
  <c r="G737" i="2"/>
  <c r="V737" i="2" s="1"/>
  <c r="W737" i="2" s="1"/>
  <c r="X737" i="2" s="1"/>
  <c r="V674" i="2"/>
  <c r="W674" i="2" s="1"/>
  <c r="X674" i="2" s="1"/>
  <c r="C48" i="27"/>
  <c r="C50" i="23"/>
  <c r="L15" i="30"/>
  <c r="K16" i="30"/>
  <c r="L16" i="30" s="1"/>
  <c r="K768" i="2"/>
  <c r="K770" i="2" s="1"/>
  <c r="K778" i="2" s="1"/>
  <c r="H36" i="14"/>
  <c r="F36" i="14"/>
  <c r="I36" i="14"/>
  <c r="J36" i="14"/>
  <c r="G36" i="14"/>
  <c r="E36" i="14"/>
  <c r="L13" i="14"/>
  <c r="K16" i="19"/>
  <c r="L16" i="19" s="1"/>
  <c r="C61" i="23"/>
  <c r="H764" i="2"/>
  <c r="L15" i="17"/>
  <c r="K16" i="17"/>
  <c r="L16" i="17" s="1"/>
  <c r="G775" i="2"/>
  <c r="V914" i="2"/>
  <c r="W914" i="2" s="1"/>
  <c r="X914" i="2" s="1"/>
  <c r="E31" i="14"/>
  <c r="C48" i="17"/>
  <c r="C52" i="23"/>
  <c r="P762" i="2"/>
  <c r="P763" i="2"/>
  <c r="P677" i="2"/>
  <c r="P681" i="2" s="1"/>
  <c r="P761" i="2"/>
  <c r="P740" i="2"/>
  <c r="C16" i="23"/>
  <c r="N763" i="2"/>
  <c r="N761" i="2"/>
  <c r="N762" i="2"/>
  <c r="N677" i="2"/>
  <c r="N681" i="2" s="1"/>
  <c r="N740" i="2"/>
  <c r="V685" i="2"/>
  <c r="W685" i="2" s="1"/>
  <c r="X685" i="2" s="1"/>
  <c r="F7" i="23"/>
  <c r="F20" i="23" s="1"/>
  <c r="G772" i="2"/>
  <c r="J762" i="2"/>
  <c r="J761" i="2"/>
  <c r="J763" i="2"/>
  <c r="J677" i="2"/>
  <c r="J681" i="2" s="1"/>
  <c r="J740" i="2"/>
  <c r="H768" i="2"/>
  <c r="C39" i="23"/>
  <c r="C37" i="23" s="1"/>
  <c r="S783" i="2"/>
  <c r="S800" i="2"/>
  <c r="S806" i="2" s="1"/>
  <c r="F58" i="23"/>
  <c r="L15" i="21"/>
  <c r="K16" i="21"/>
  <c r="L16" i="21" s="1"/>
  <c r="D26" i="17"/>
  <c r="L768" i="2"/>
  <c r="K764" i="2"/>
  <c r="G739" i="2"/>
  <c r="V676" i="2"/>
  <c r="K16" i="20"/>
  <c r="L16" i="20" s="1"/>
  <c r="D44" i="14"/>
  <c r="D45" i="14" s="1"/>
  <c r="V658" i="2"/>
  <c r="W658" i="2" s="1"/>
  <c r="X658" i="2" s="1"/>
  <c r="G668" i="2"/>
  <c r="O783" i="2"/>
  <c r="C34" i="23"/>
  <c r="O800" i="2"/>
  <c r="O806" i="2" s="1"/>
  <c r="H21" i="14" l="1"/>
  <c r="E21" i="14"/>
  <c r="L764" i="2"/>
  <c r="L683" i="2"/>
  <c r="L811" i="2"/>
  <c r="T770" i="2"/>
  <c r="T778" i="2" s="1"/>
  <c r="G21" i="14"/>
  <c r="I44" i="14"/>
  <c r="I45" i="14" s="1"/>
  <c r="G44" i="14"/>
  <c r="G45" i="14" s="1"/>
  <c r="F44" i="14"/>
  <c r="F45" i="14" s="1"/>
  <c r="J21" i="14"/>
  <c r="H44" i="14"/>
  <c r="H45" i="14" s="1"/>
  <c r="J44" i="14"/>
  <c r="J45" i="14" s="1"/>
  <c r="D26" i="21"/>
  <c r="O768" i="2"/>
  <c r="D26" i="20"/>
  <c r="N768" i="2"/>
  <c r="O764" i="2"/>
  <c r="R768" i="2"/>
  <c r="D26" i="19"/>
  <c r="M768" i="2"/>
  <c r="D26" i="29"/>
  <c r="J768" i="2"/>
  <c r="D12" i="23"/>
  <c r="E12" i="23" s="1"/>
  <c r="G12" i="23" s="1"/>
  <c r="N811" i="2"/>
  <c r="N683" i="2"/>
  <c r="L813" i="2"/>
  <c r="D36" i="17" s="1"/>
  <c r="L785" i="2"/>
  <c r="L791" i="2" s="1"/>
  <c r="C53" i="23"/>
  <c r="C48" i="19"/>
  <c r="N764" i="2"/>
  <c r="I21" i="14"/>
  <c r="D17" i="23"/>
  <c r="R811" i="2"/>
  <c r="R683" i="2"/>
  <c r="D26" i="30"/>
  <c r="S768" i="2"/>
  <c r="M811" i="2"/>
  <c r="D11" i="23"/>
  <c r="E11" i="23" s="1"/>
  <c r="G11" i="23" s="1"/>
  <c r="M683" i="2"/>
  <c r="D18" i="23"/>
  <c r="E18" i="23" s="1"/>
  <c r="G18" i="23" s="1"/>
  <c r="S811" i="2"/>
  <c r="S683" i="2"/>
  <c r="D31" i="23"/>
  <c r="E31" i="23" s="1"/>
  <c r="G31" i="23" s="1"/>
  <c r="L770" i="2"/>
  <c r="L778" i="2" s="1"/>
  <c r="D26" i="25"/>
  <c r="P768" i="2"/>
  <c r="D14" i="23"/>
  <c r="E14" i="23" s="1"/>
  <c r="G14" i="23" s="1"/>
  <c r="P811" i="2"/>
  <c r="P683" i="2"/>
  <c r="K31" i="14"/>
  <c r="L31" i="14" s="1"/>
  <c r="D29" i="23"/>
  <c r="E29" i="23" s="1"/>
  <c r="G29" i="23" s="1"/>
  <c r="H770" i="2"/>
  <c r="H778" i="2" s="1"/>
  <c r="P764" i="2"/>
  <c r="K36" i="14"/>
  <c r="L36" i="14" s="1"/>
  <c r="D36" i="23"/>
  <c r="E36" i="23" s="1"/>
  <c r="G36" i="23" s="1"/>
  <c r="Q770" i="2"/>
  <c r="Q778" i="2" s="1"/>
  <c r="Q813" i="2"/>
  <c r="Q785" i="2"/>
  <c r="Q791" i="2" s="1"/>
  <c r="R764" i="2"/>
  <c r="S764" i="2"/>
  <c r="V739" i="2"/>
  <c r="W739" i="2" s="1"/>
  <c r="X739" i="2" s="1"/>
  <c r="W676" i="2"/>
  <c r="X676" i="2" s="1"/>
  <c r="T813" i="2"/>
  <c r="T785" i="2"/>
  <c r="T791" i="2" s="1"/>
  <c r="V775" i="2"/>
  <c r="W775" i="2" s="1"/>
  <c r="D14" i="14"/>
  <c r="D13" i="23"/>
  <c r="E13" i="23" s="1"/>
  <c r="G13" i="23" s="1"/>
  <c r="O811" i="2"/>
  <c r="O683" i="2"/>
  <c r="K813" i="2"/>
  <c r="K819" i="2" s="1"/>
  <c r="K821" i="2" s="1"/>
  <c r="K825" i="2" s="1"/>
  <c r="K785" i="2"/>
  <c r="K791" i="2" s="1"/>
  <c r="C48" i="30"/>
  <c r="C60" i="23"/>
  <c r="C58" i="23" s="1"/>
  <c r="L27" i="14"/>
  <c r="C7" i="23"/>
  <c r="G701" i="2"/>
  <c r="V668" i="2"/>
  <c r="W668" i="2" s="1"/>
  <c r="X668" i="2" s="1"/>
  <c r="G714" i="2"/>
  <c r="D9" i="23"/>
  <c r="E9" i="23" s="1"/>
  <c r="G9" i="23" s="1"/>
  <c r="J811" i="2"/>
  <c r="J683" i="2"/>
  <c r="J764" i="2"/>
  <c r="C48" i="21"/>
  <c r="C55" i="23"/>
  <c r="V772" i="2"/>
  <c r="W772" i="2" s="1"/>
  <c r="X772" i="2" s="1"/>
  <c r="G776" i="2"/>
  <c r="H813" i="2"/>
  <c r="D36" i="27" s="1"/>
  <c r="H785" i="2"/>
  <c r="H791" i="2" s="1"/>
  <c r="E44" i="14"/>
  <c r="L15" i="26"/>
  <c r="K16" i="26"/>
  <c r="L16" i="26" s="1"/>
  <c r="I813" i="2"/>
  <c r="I819" i="2" s="1"/>
  <c r="I821" i="2" s="1"/>
  <c r="I825" i="2" s="1"/>
  <c r="I785" i="2"/>
  <c r="I791" i="2" s="1"/>
  <c r="M764" i="2"/>
  <c r="L819" i="2" l="1"/>
  <c r="D52" i="23" s="1"/>
  <c r="E52" i="23" s="1"/>
  <c r="G52" i="23" s="1"/>
  <c r="K21" i="14"/>
  <c r="L21" i="14" s="1"/>
  <c r="T819" i="2"/>
  <c r="D61" i="23" s="1"/>
  <c r="E61" i="23" s="1"/>
  <c r="G61" i="23" s="1"/>
  <c r="D36" i="31"/>
  <c r="C20" i="23"/>
  <c r="L821" i="2"/>
  <c r="L825" i="2" s="1"/>
  <c r="D18" i="17" s="1"/>
  <c r="D30" i="23"/>
  <c r="E30" i="23" s="1"/>
  <c r="G30" i="23" s="1"/>
  <c r="J770" i="2"/>
  <c r="J778" i="2" s="1"/>
  <c r="J813" i="2"/>
  <c r="D36" i="29" s="1"/>
  <c r="J785" i="2"/>
  <c r="J791" i="2" s="1"/>
  <c r="H819" i="2"/>
  <c r="D33" i="23"/>
  <c r="E33" i="23" s="1"/>
  <c r="G33" i="23" s="1"/>
  <c r="N770" i="2"/>
  <c r="N778" i="2" s="1"/>
  <c r="V701" i="2"/>
  <c r="W701" i="2" s="1"/>
  <c r="X701" i="2" s="1"/>
  <c r="G707" i="2"/>
  <c r="I14" i="14"/>
  <c r="I15" i="14" s="1"/>
  <c r="F14" i="14"/>
  <c r="F15" i="14" s="1"/>
  <c r="J14" i="14"/>
  <c r="J15" i="14" s="1"/>
  <c r="H14" i="14"/>
  <c r="H15" i="14" s="1"/>
  <c r="G14" i="14"/>
  <c r="G15" i="14" s="1"/>
  <c r="D15" i="14"/>
  <c r="E14" i="14"/>
  <c r="D39" i="23"/>
  <c r="E39" i="23" s="1"/>
  <c r="G39" i="23" s="1"/>
  <c r="S770" i="2"/>
  <c r="S778" i="2" s="1"/>
  <c r="D32" i="23"/>
  <c r="E32" i="23" s="1"/>
  <c r="G32" i="23" s="1"/>
  <c r="M770" i="2"/>
  <c r="M778" i="2" s="1"/>
  <c r="P813" i="2"/>
  <c r="D36" i="25" s="1"/>
  <c r="P785" i="2"/>
  <c r="P791" i="2" s="1"/>
  <c r="D16" i="23"/>
  <c r="E17" i="23"/>
  <c r="I36" i="27"/>
  <c r="I39" i="27" s="1"/>
  <c r="E36" i="27"/>
  <c r="G36" i="27"/>
  <c r="G39" i="27" s="1"/>
  <c r="J36" i="27"/>
  <c r="J39" i="27" s="1"/>
  <c r="H36" i="27"/>
  <c r="H39" i="27" s="1"/>
  <c r="F36" i="27"/>
  <c r="F39" i="27" s="1"/>
  <c r="D39" i="27"/>
  <c r="R813" i="2"/>
  <c r="R819" i="2" s="1"/>
  <c r="R785" i="2"/>
  <c r="R791" i="2" s="1"/>
  <c r="I36" i="17"/>
  <c r="I39" i="17" s="1"/>
  <c r="J36" i="17"/>
  <c r="J39" i="17" s="1"/>
  <c r="H36" i="17"/>
  <c r="H39" i="17" s="1"/>
  <c r="E36" i="17"/>
  <c r="F36" i="17"/>
  <c r="F39" i="17" s="1"/>
  <c r="G36" i="17"/>
  <c r="G39" i="17" s="1"/>
  <c r="D39" i="17"/>
  <c r="D38" i="23"/>
  <c r="R770" i="2"/>
  <c r="R778" i="2" s="1"/>
  <c r="D34" i="23"/>
  <c r="E34" i="23" s="1"/>
  <c r="G34" i="23" s="1"/>
  <c r="O770" i="2"/>
  <c r="O778" i="2" s="1"/>
  <c r="K44" i="14"/>
  <c r="L44" i="14" s="1"/>
  <c r="E45" i="14"/>
  <c r="K45" i="14" s="1"/>
  <c r="L45" i="14" s="1"/>
  <c r="D35" i="23"/>
  <c r="E35" i="23" s="1"/>
  <c r="G35" i="23" s="1"/>
  <c r="P770" i="2"/>
  <c r="P778" i="2" s="1"/>
  <c r="M813" i="2"/>
  <c r="D36" i="19" s="1"/>
  <c r="M785" i="2"/>
  <c r="M791" i="2" s="1"/>
  <c r="F28" i="23"/>
  <c r="F41" i="23" s="1"/>
  <c r="G823" i="2"/>
  <c r="F49" i="23" s="1"/>
  <c r="F62" i="23" s="1"/>
  <c r="V776" i="2"/>
  <c r="G729" i="2"/>
  <c r="V714" i="2"/>
  <c r="W714" i="2" s="1"/>
  <c r="X714" i="2" s="1"/>
  <c r="S813" i="2"/>
  <c r="D36" i="30" s="1"/>
  <c r="S785" i="2"/>
  <c r="S791" i="2" s="1"/>
  <c r="D36" i="26"/>
  <c r="Q819" i="2"/>
  <c r="N813" i="2"/>
  <c r="D36" i="20" s="1"/>
  <c r="N785" i="2"/>
  <c r="N791" i="2" s="1"/>
  <c r="O813" i="2"/>
  <c r="D36" i="21" s="1"/>
  <c r="O785" i="2"/>
  <c r="O791" i="2" s="1"/>
  <c r="T821" i="2" l="1"/>
  <c r="T825" i="2" s="1"/>
  <c r="D18" i="31" s="1"/>
  <c r="J819" i="2"/>
  <c r="S819" i="2"/>
  <c r="D60" i="23" s="1"/>
  <c r="E60" i="23" s="1"/>
  <c r="G60" i="23" s="1"/>
  <c r="E18" i="31"/>
  <c r="D20" i="31"/>
  <c r="D24" i="31" s="1"/>
  <c r="J36" i="31"/>
  <c r="J39" i="31" s="1"/>
  <c r="D39" i="31"/>
  <c r="I36" i="31"/>
  <c r="I39" i="31" s="1"/>
  <c r="E36" i="31"/>
  <c r="F36" i="31"/>
  <c r="F39" i="31" s="1"/>
  <c r="H36" i="31"/>
  <c r="H39" i="31" s="1"/>
  <c r="G36" i="31"/>
  <c r="G39" i="31" s="1"/>
  <c r="D59" i="23"/>
  <c r="R821" i="2"/>
  <c r="R825" i="2" s="1"/>
  <c r="D37" i="23"/>
  <c r="E38" i="23"/>
  <c r="I36" i="20"/>
  <c r="I39" i="20" s="1"/>
  <c r="H36" i="20"/>
  <c r="H39" i="20" s="1"/>
  <c r="J36" i="20"/>
  <c r="J39" i="20" s="1"/>
  <c r="E36" i="20"/>
  <c r="G36" i="20"/>
  <c r="G39" i="20" s="1"/>
  <c r="F36" i="20"/>
  <c r="F39" i="20" s="1"/>
  <c r="D39" i="20"/>
  <c r="G17" i="23"/>
  <c r="E16" i="23"/>
  <c r="G16" i="23" s="1"/>
  <c r="G763" i="2"/>
  <c r="V763" i="2" s="1"/>
  <c r="W763" i="2" s="1"/>
  <c r="G762" i="2"/>
  <c r="V762" i="2" s="1"/>
  <c r="W762" i="2" s="1"/>
  <c r="G761" i="2"/>
  <c r="V707" i="2"/>
  <c r="W707" i="2" s="1"/>
  <c r="X707" i="2" s="1"/>
  <c r="G677" i="2"/>
  <c r="G740" i="2"/>
  <c r="D57" i="23"/>
  <c r="E57" i="23" s="1"/>
  <c r="G57" i="23" s="1"/>
  <c r="Q821" i="2"/>
  <c r="Q825" i="2" s="1"/>
  <c r="D18" i="26" s="1"/>
  <c r="K14" i="14"/>
  <c r="E15" i="14"/>
  <c r="D20" i="17"/>
  <c r="D24" i="17" s="1"/>
  <c r="D41" i="17" s="1"/>
  <c r="D48" i="17" s="1"/>
  <c r="E18" i="17"/>
  <c r="G783" i="2"/>
  <c r="C28" i="23"/>
  <c r="G800" i="2"/>
  <c r="V729" i="2"/>
  <c r="W776" i="2"/>
  <c r="X776" i="2" s="1"/>
  <c r="V823" i="2"/>
  <c r="W823" i="2" s="1"/>
  <c r="D51" i="23"/>
  <c r="E51" i="23" s="1"/>
  <c r="G51" i="23" s="1"/>
  <c r="J821" i="2"/>
  <c r="J825" i="2" s="1"/>
  <c r="D18" i="29" s="1"/>
  <c r="D50" i="23"/>
  <c r="E50" i="23" s="1"/>
  <c r="G50" i="23" s="1"/>
  <c r="H821" i="2"/>
  <c r="H825" i="2" s="1"/>
  <c r="D18" i="27" s="1"/>
  <c r="F36" i="25"/>
  <c r="F39" i="25" s="1"/>
  <c r="J36" i="25"/>
  <c r="J39" i="25" s="1"/>
  <c r="D39" i="25"/>
  <c r="G36" i="25"/>
  <c r="G39" i="25" s="1"/>
  <c r="E36" i="25"/>
  <c r="I36" i="25"/>
  <c r="I39" i="25" s="1"/>
  <c r="H36" i="25"/>
  <c r="H39" i="25" s="1"/>
  <c r="P819" i="2"/>
  <c r="G36" i="19"/>
  <c r="G39" i="19" s="1"/>
  <c r="H36" i="19"/>
  <c r="H39" i="19" s="1"/>
  <c r="D39" i="19"/>
  <c r="J36" i="19"/>
  <c r="J39" i="19" s="1"/>
  <c r="I36" i="19"/>
  <c r="I39" i="19" s="1"/>
  <c r="E36" i="19"/>
  <c r="F36" i="19"/>
  <c r="F39" i="19" s="1"/>
  <c r="M819" i="2"/>
  <c r="G36" i="26"/>
  <c r="G39" i="26" s="1"/>
  <c r="D39" i="26"/>
  <c r="H36" i="26"/>
  <c r="H39" i="26" s="1"/>
  <c r="I36" i="26"/>
  <c r="I39" i="26" s="1"/>
  <c r="J36" i="26"/>
  <c r="J39" i="26" s="1"/>
  <c r="F36" i="26"/>
  <c r="F39" i="26" s="1"/>
  <c r="E36" i="26"/>
  <c r="K36" i="17"/>
  <c r="L36" i="17" s="1"/>
  <c r="E39" i="17"/>
  <c r="K39" i="17" s="1"/>
  <c r="L39" i="17" s="1"/>
  <c r="D39" i="21"/>
  <c r="E36" i="21"/>
  <c r="J36" i="21"/>
  <c r="J39" i="21" s="1"/>
  <c r="H36" i="21"/>
  <c r="H39" i="21" s="1"/>
  <c r="I36" i="21"/>
  <c r="I39" i="21" s="1"/>
  <c r="F36" i="21"/>
  <c r="F39" i="21" s="1"/>
  <c r="G36" i="21"/>
  <c r="G39" i="21" s="1"/>
  <c r="N819" i="2"/>
  <c r="O819" i="2"/>
  <c r="K36" i="27"/>
  <c r="L36" i="27" s="1"/>
  <c r="E39" i="27"/>
  <c r="K39" i="27" s="1"/>
  <c r="L39" i="27" s="1"/>
  <c r="G36" i="29"/>
  <c r="G39" i="29" s="1"/>
  <c r="E36" i="29"/>
  <c r="D39" i="29"/>
  <c r="F36" i="29"/>
  <c r="F39" i="29" s="1"/>
  <c r="I36" i="29"/>
  <c r="I39" i="29" s="1"/>
  <c r="H36" i="29"/>
  <c r="H39" i="29" s="1"/>
  <c r="J36" i="29"/>
  <c r="J39" i="29" s="1"/>
  <c r="S821" i="2" l="1"/>
  <c r="S825" i="2" s="1"/>
  <c r="D18" i="30" s="1"/>
  <c r="E18" i="30" s="1"/>
  <c r="K36" i="31"/>
  <c r="L36" i="31" s="1"/>
  <c r="E39" i="31"/>
  <c r="K39" i="31" s="1"/>
  <c r="L39" i="31" s="1"/>
  <c r="D41" i="31"/>
  <c r="D48" i="31" s="1"/>
  <c r="F18" i="31"/>
  <c r="E20" i="31"/>
  <c r="K36" i="20"/>
  <c r="L36" i="20" s="1"/>
  <c r="E39" i="20"/>
  <c r="K39" i="20" s="1"/>
  <c r="L39" i="20" s="1"/>
  <c r="K36" i="29"/>
  <c r="L36" i="29" s="1"/>
  <c r="E39" i="29"/>
  <c r="K39" i="29" s="1"/>
  <c r="L39" i="29" s="1"/>
  <c r="K36" i="19"/>
  <c r="L36" i="19" s="1"/>
  <c r="E39" i="19"/>
  <c r="K39" i="19" s="1"/>
  <c r="L39" i="19" s="1"/>
  <c r="D20" i="29"/>
  <c r="D24" i="29" s="1"/>
  <c r="E18" i="29"/>
  <c r="V783" i="2"/>
  <c r="W783" i="2" s="1"/>
  <c r="X783" i="2" s="1"/>
  <c r="K36" i="25"/>
  <c r="L36" i="25" s="1"/>
  <c r="E39" i="25"/>
  <c r="K39" i="25" s="1"/>
  <c r="L39" i="25" s="1"/>
  <c r="V677" i="2"/>
  <c r="W677" i="2" s="1"/>
  <c r="X677" i="2" s="1"/>
  <c r="G681" i="2"/>
  <c r="V740" i="2"/>
  <c r="W740" i="2" s="1"/>
  <c r="X740" i="2" s="1"/>
  <c r="D25" i="14"/>
  <c r="G768" i="2"/>
  <c r="E37" i="23"/>
  <c r="G37" i="23" s="1"/>
  <c r="G38" i="23"/>
  <c r="D55" i="23"/>
  <c r="E55" i="23" s="1"/>
  <c r="G55" i="23" s="1"/>
  <c r="O821" i="2"/>
  <c r="O825" i="2" s="1"/>
  <c r="D18" i="21" s="1"/>
  <c r="E36" i="30"/>
  <c r="I36" i="30"/>
  <c r="I39" i="30" s="1"/>
  <c r="J36" i="30"/>
  <c r="J39" i="30" s="1"/>
  <c r="G36" i="30"/>
  <c r="G39" i="30" s="1"/>
  <c r="D39" i="30"/>
  <c r="H36" i="30"/>
  <c r="H39" i="30" s="1"/>
  <c r="F36" i="30"/>
  <c r="F39" i="30" s="1"/>
  <c r="D54" i="23"/>
  <c r="E54" i="23" s="1"/>
  <c r="G54" i="23" s="1"/>
  <c r="N821" i="2"/>
  <c r="N825" i="2" s="1"/>
  <c r="D18" i="20" s="1"/>
  <c r="W729" i="2"/>
  <c r="X729" i="2" s="1"/>
  <c r="L14" i="14"/>
  <c r="K15" i="14"/>
  <c r="L15" i="14" s="1"/>
  <c r="D41" i="29"/>
  <c r="D48" i="29" s="1"/>
  <c r="K36" i="26"/>
  <c r="L36" i="26" s="1"/>
  <c r="E39" i="26"/>
  <c r="K39" i="26" s="1"/>
  <c r="L39" i="26" s="1"/>
  <c r="C41" i="23"/>
  <c r="E18" i="26"/>
  <c r="D20" i="26"/>
  <c r="D24" i="26" s="1"/>
  <c r="D41" i="26" s="1"/>
  <c r="D48" i="26" s="1"/>
  <c r="E20" i="17"/>
  <c r="F18" i="17"/>
  <c r="K36" i="21"/>
  <c r="L36" i="21" s="1"/>
  <c r="E39" i="21"/>
  <c r="K39" i="21" s="1"/>
  <c r="L39" i="21" s="1"/>
  <c r="D53" i="23"/>
  <c r="E53" i="23" s="1"/>
  <c r="G53" i="23" s="1"/>
  <c r="M821" i="2"/>
  <c r="M825" i="2" s="1"/>
  <c r="D18" i="19" s="1"/>
  <c r="D56" i="23"/>
  <c r="E56" i="23" s="1"/>
  <c r="G56" i="23" s="1"/>
  <c r="P821" i="2"/>
  <c r="P825" i="2" s="1"/>
  <c r="D18" i="25" s="1"/>
  <c r="D20" i="27"/>
  <c r="D24" i="27" s="1"/>
  <c r="D41" i="27" s="1"/>
  <c r="D48" i="27" s="1"/>
  <c r="E18" i="27"/>
  <c r="V800" i="2"/>
  <c r="G806" i="2"/>
  <c r="V761" i="2"/>
  <c r="W761" i="2" s="1"/>
  <c r="G764" i="2"/>
  <c r="D58" i="23"/>
  <c r="E59" i="23"/>
  <c r="D20" i="30" l="1"/>
  <c r="D24" i="30" s="1"/>
  <c r="D41" i="30" s="1"/>
  <c r="D48" i="30" s="1"/>
  <c r="E24" i="31"/>
  <c r="F20" i="31"/>
  <c r="F24" i="31" s="1"/>
  <c r="G18" i="31"/>
  <c r="D20" i="21"/>
  <c r="D24" i="21" s="1"/>
  <c r="D41" i="21" s="1"/>
  <c r="D48" i="21" s="1"/>
  <c r="E18" i="21"/>
  <c r="E24" i="17"/>
  <c r="G813" i="2"/>
  <c r="V764" i="2"/>
  <c r="W764" i="2" s="1"/>
  <c r="X764" i="2" s="1"/>
  <c r="G785" i="2"/>
  <c r="D20" i="19"/>
  <c r="D24" i="19" s="1"/>
  <c r="D41" i="19" s="1"/>
  <c r="D48" i="19" s="1"/>
  <c r="E18" i="19"/>
  <c r="F20" i="17"/>
  <c r="F24" i="17" s="1"/>
  <c r="G18" i="17"/>
  <c r="D7" i="23"/>
  <c r="G811" i="2"/>
  <c r="V681" i="2"/>
  <c r="W681" i="2" s="1"/>
  <c r="X681" i="2" s="1"/>
  <c r="G683" i="2"/>
  <c r="V683" i="2" s="1"/>
  <c r="W683" i="2" s="1"/>
  <c r="X683" i="2" s="1"/>
  <c r="W800" i="2"/>
  <c r="V806" i="2"/>
  <c r="W806" i="2" s="1"/>
  <c r="D20" i="20"/>
  <c r="D24" i="20" s="1"/>
  <c r="D41" i="20" s="1"/>
  <c r="D48" i="20" s="1"/>
  <c r="E18" i="20"/>
  <c r="K36" i="30"/>
  <c r="L36" i="30" s="1"/>
  <c r="E39" i="30"/>
  <c r="K39" i="30" s="1"/>
  <c r="L39" i="30" s="1"/>
  <c r="D20" i="25"/>
  <c r="D24" i="25" s="1"/>
  <c r="D41" i="25" s="1"/>
  <c r="D48" i="25" s="1"/>
  <c r="E18" i="25"/>
  <c r="F18" i="30"/>
  <c r="E20" i="30"/>
  <c r="E58" i="23"/>
  <c r="G58" i="23" s="1"/>
  <c r="G59" i="23"/>
  <c r="E20" i="29"/>
  <c r="F18" i="29"/>
  <c r="F18" i="26"/>
  <c r="E20" i="26"/>
  <c r="C47" i="14"/>
  <c r="C49" i="23"/>
  <c r="D28" i="23"/>
  <c r="V768" i="2"/>
  <c r="G770" i="2"/>
  <c r="G778" i="2" s="1"/>
  <c r="E20" i="27"/>
  <c r="F18" i="27"/>
  <c r="H18" i="31" l="1"/>
  <c r="G20" i="31"/>
  <c r="G24" i="31" s="1"/>
  <c r="E24" i="30"/>
  <c r="F20" i="27"/>
  <c r="F24" i="27" s="1"/>
  <c r="G18" i="27"/>
  <c r="E20" i="25"/>
  <c r="F18" i="25"/>
  <c r="V811" i="2"/>
  <c r="W811" i="2" s="1"/>
  <c r="G819" i="2"/>
  <c r="D20" i="23"/>
  <c r="E7" i="23"/>
  <c r="W768" i="2"/>
  <c r="X768" i="2" s="1"/>
  <c r="V770" i="2"/>
  <c r="E24" i="29"/>
  <c r="F18" i="20"/>
  <c r="E20" i="20"/>
  <c r="H18" i="17"/>
  <c r="G20" i="17"/>
  <c r="G24" i="17" s="1"/>
  <c r="G18" i="30"/>
  <c r="F20" i="30"/>
  <c r="F24" i="30" s="1"/>
  <c r="E24" i="27"/>
  <c r="F20" i="26"/>
  <c r="F24" i="26" s="1"/>
  <c r="G18" i="26"/>
  <c r="F20" i="29"/>
  <c r="F24" i="29" s="1"/>
  <c r="G18" i="29"/>
  <c r="D41" i="23"/>
  <c r="E28" i="23"/>
  <c r="E20" i="21"/>
  <c r="F18" i="21"/>
  <c r="V785" i="2"/>
  <c r="W785" i="2" s="1"/>
  <c r="X785" i="2" s="1"/>
  <c r="G791" i="2"/>
  <c r="V791" i="2" s="1"/>
  <c r="W791" i="2" s="1"/>
  <c r="X791" i="2" s="1"/>
  <c r="E24" i="26"/>
  <c r="V813" i="2"/>
  <c r="W813" i="2" s="1"/>
  <c r="D35" i="14"/>
  <c r="C62" i="23"/>
  <c r="E20" i="19"/>
  <c r="F18" i="19"/>
  <c r="I18" i="31" l="1"/>
  <c r="H20" i="31"/>
  <c r="G18" i="20"/>
  <c r="F20" i="20"/>
  <c r="F24" i="20" s="1"/>
  <c r="E24" i="25"/>
  <c r="G20" i="30"/>
  <c r="G24" i="30" s="1"/>
  <c r="H18" i="30"/>
  <c r="F20" i="19"/>
  <c r="F24" i="19" s="1"/>
  <c r="G18" i="19"/>
  <c r="V778" i="2"/>
  <c r="W770" i="2"/>
  <c r="X770" i="2" s="1"/>
  <c r="F35" i="14"/>
  <c r="F38" i="14" s="1"/>
  <c r="J35" i="14"/>
  <c r="J38" i="14" s="1"/>
  <c r="G35" i="14"/>
  <c r="G38" i="14" s="1"/>
  <c r="E35" i="14"/>
  <c r="D38" i="14"/>
  <c r="H35" i="14"/>
  <c r="H38" i="14" s="1"/>
  <c r="I35" i="14"/>
  <c r="I38" i="14" s="1"/>
  <c r="E24" i="20"/>
  <c r="F20" i="25"/>
  <c r="F24" i="25" s="1"/>
  <c r="G18" i="25"/>
  <c r="E20" i="23"/>
  <c r="G20" i="23" s="1"/>
  <c r="G7" i="23"/>
  <c r="D49" i="23"/>
  <c r="V819" i="2"/>
  <c r="W819" i="2" s="1"/>
  <c r="G821" i="2"/>
  <c r="G28" i="23"/>
  <c r="E41" i="23"/>
  <c r="G41" i="23" s="1"/>
  <c r="G20" i="27"/>
  <c r="H18" i="27"/>
  <c r="E24" i="19"/>
  <c r="H18" i="29"/>
  <c r="G20" i="29"/>
  <c r="F20" i="21"/>
  <c r="F24" i="21" s="1"/>
  <c r="G18" i="21"/>
  <c r="E24" i="21"/>
  <c r="G20" i="26"/>
  <c r="G24" i="26" s="1"/>
  <c r="H18" i="26"/>
  <c r="I18" i="17"/>
  <c r="H20" i="17"/>
  <c r="H24" i="31" l="1"/>
  <c r="J18" i="31"/>
  <c r="J20" i="31" s="1"/>
  <c r="J24" i="31" s="1"/>
  <c r="I20" i="31"/>
  <c r="I24" i="31" s="1"/>
  <c r="H20" i="26"/>
  <c r="H24" i="26" s="1"/>
  <c r="I18" i="26"/>
  <c r="D62" i="23"/>
  <c r="E49" i="23"/>
  <c r="V821" i="2"/>
  <c r="W821" i="2" s="1"/>
  <c r="G825" i="2"/>
  <c r="D17" i="14" s="1"/>
  <c r="H20" i="30"/>
  <c r="H24" i="30" s="1"/>
  <c r="I18" i="30"/>
  <c r="H20" i="29"/>
  <c r="H24" i="29" s="1"/>
  <c r="I18" i="29"/>
  <c r="I18" i="27"/>
  <c r="H20" i="27"/>
  <c r="H24" i="27" s="1"/>
  <c r="G20" i="25"/>
  <c r="H18" i="25"/>
  <c r="K35" i="14"/>
  <c r="L35" i="14" s="1"/>
  <c r="E38" i="14"/>
  <c r="K38" i="14" s="1"/>
  <c r="L38" i="14" s="1"/>
  <c r="G24" i="27"/>
  <c r="G20" i="19"/>
  <c r="H18" i="19"/>
  <c r="H24" i="17"/>
  <c r="G24" i="29"/>
  <c r="J18" i="17"/>
  <c r="J20" i="17" s="1"/>
  <c r="J24" i="17" s="1"/>
  <c r="I20" i="17"/>
  <c r="I24" i="17" s="1"/>
  <c r="G20" i="21"/>
  <c r="H18" i="21"/>
  <c r="G20" i="20"/>
  <c r="H18" i="20"/>
  <c r="K20" i="31" l="1"/>
  <c r="L20" i="31" s="1"/>
  <c r="K24" i="31"/>
  <c r="K24" i="17"/>
  <c r="I26" i="17" s="1"/>
  <c r="I41" i="17" s="1"/>
  <c r="I48" i="17" s="1"/>
  <c r="I52" i="17" s="1"/>
  <c r="G49" i="23"/>
  <c r="E62" i="23"/>
  <c r="G62" i="23" s="1"/>
  <c r="G24" i="19"/>
  <c r="G24" i="25"/>
  <c r="I20" i="30"/>
  <c r="J18" i="30"/>
  <c r="J20" i="30" s="1"/>
  <c r="J24" i="30" s="1"/>
  <c r="I20" i="26"/>
  <c r="J18" i="26"/>
  <c r="J20" i="26" s="1"/>
  <c r="J24" i="26" s="1"/>
  <c r="G24" i="20"/>
  <c r="I18" i="21"/>
  <c r="H20" i="21"/>
  <c r="H24" i="21" s="1"/>
  <c r="I20" i="29"/>
  <c r="I24" i="29" s="1"/>
  <c r="J18" i="29"/>
  <c r="J20" i="29" s="1"/>
  <c r="J24" i="29" s="1"/>
  <c r="G24" i="21"/>
  <c r="I18" i="19"/>
  <c r="H20" i="19"/>
  <c r="H24" i="19" s="1"/>
  <c r="H20" i="25"/>
  <c r="H24" i="25" s="1"/>
  <c r="I18" i="25"/>
  <c r="I18" i="20"/>
  <c r="H20" i="20"/>
  <c r="H24" i="20" s="1"/>
  <c r="K20" i="17"/>
  <c r="L20" i="17" s="1"/>
  <c r="I20" i="27"/>
  <c r="J18" i="27"/>
  <c r="J20" i="27" s="1"/>
  <c r="J24" i="27" s="1"/>
  <c r="D19" i="14"/>
  <c r="D23" i="14" s="1"/>
  <c r="D40" i="14" s="1"/>
  <c r="D47" i="14" s="1"/>
  <c r="E17" i="14"/>
  <c r="J26" i="17" l="1"/>
  <c r="J41" i="17" s="1"/>
  <c r="J48" i="17" s="1"/>
  <c r="J52" i="17" s="1"/>
  <c r="I26" i="31"/>
  <c r="I41" i="31" s="1"/>
  <c r="I48" i="31" s="1"/>
  <c r="I52" i="31" s="1"/>
  <c r="L24" i="31"/>
  <c r="F26" i="31"/>
  <c r="F41" i="31" s="1"/>
  <c r="F48" i="31" s="1"/>
  <c r="F52" i="31" s="1"/>
  <c r="K56" i="31" s="1"/>
  <c r="E26" i="31"/>
  <c r="G26" i="31"/>
  <c r="G41" i="31" s="1"/>
  <c r="G48" i="31" s="1"/>
  <c r="G52" i="31" s="1"/>
  <c r="H26" i="31"/>
  <c r="H41" i="31" s="1"/>
  <c r="H48" i="31" s="1"/>
  <c r="H52" i="31" s="1"/>
  <c r="J26" i="31"/>
  <c r="J41" i="31" s="1"/>
  <c r="J48" i="31" s="1"/>
  <c r="J52" i="31" s="1"/>
  <c r="I20" i="25"/>
  <c r="I24" i="25" s="1"/>
  <c r="J18" i="25"/>
  <c r="J20" i="25" s="1"/>
  <c r="J24" i="25" s="1"/>
  <c r="I20" i="21"/>
  <c r="I24" i="21" s="1"/>
  <c r="J18" i="21"/>
  <c r="J20" i="21" s="1"/>
  <c r="J24" i="21" s="1"/>
  <c r="K54" i="17"/>
  <c r="K52" i="17"/>
  <c r="K20" i="29"/>
  <c r="L20" i="29" s="1"/>
  <c r="I24" i="27"/>
  <c r="K20" i="27"/>
  <c r="L20" i="27" s="1"/>
  <c r="I24" i="26"/>
  <c r="K20" i="26"/>
  <c r="L20" i="26" s="1"/>
  <c r="F17" i="14"/>
  <c r="E19" i="14"/>
  <c r="J18" i="19"/>
  <c r="J20" i="19" s="1"/>
  <c r="J24" i="19" s="1"/>
  <c r="I20" i="19"/>
  <c r="I24" i="30"/>
  <c r="K20" i="30"/>
  <c r="L20" i="30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18" i="20"/>
  <c r="J20" i="20" s="1"/>
  <c r="J24" i="20" s="1"/>
  <c r="I20" i="20"/>
  <c r="K24" i="29"/>
  <c r="H26" i="17"/>
  <c r="H41" i="17" s="1"/>
  <c r="H48" i="17" s="1"/>
  <c r="H52" i="17" s="1"/>
  <c r="K52" i="31" l="1"/>
  <c r="K26" i="31"/>
  <c r="L26" i="31" s="1"/>
  <c r="E41" i="31"/>
  <c r="K54" i="31"/>
  <c r="L24" i="29"/>
  <c r="E26" i="29"/>
  <c r="F26" i="29"/>
  <c r="F41" i="29" s="1"/>
  <c r="F48" i="29" s="1"/>
  <c r="F52" i="29" s="1"/>
  <c r="K56" i="29" s="1"/>
  <c r="H26" i="29"/>
  <c r="H41" i="29" s="1"/>
  <c r="H48" i="29" s="1"/>
  <c r="H52" i="29" s="1"/>
  <c r="G26" i="29"/>
  <c r="G41" i="29" s="1"/>
  <c r="G48" i="29" s="1"/>
  <c r="G52" i="29" s="1"/>
  <c r="E23" i="14"/>
  <c r="G17" i="14"/>
  <c r="F19" i="14"/>
  <c r="F23" i="14" s="1"/>
  <c r="I24" i="20"/>
  <c r="K20" i="20"/>
  <c r="L20" i="20" s="1"/>
  <c r="K26" i="17"/>
  <c r="L26" i="17" s="1"/>
  <c r="E41" i="17"/>
  <c r="K24" i="27"/>
  <c r="I26" i="27" s="1"/>
  <c r="I41" i="27" s="1"/>
  <c r="I48" i="27" s="1"/>
  <c r="I52" i="27" s="1"/>
  <c r="I26" i="29"/>
  <c r="I41" i="29" s="1"/>
  <c r="I48" i="29" s="1"/>
  <c r="I52" i="29" s="1"/>
  <c r="J26" i="29"/>
  <c r="J41" i="29" s="1"/>
  <c r="J48" i="29" s="1"/>
  <c r="J52" i="29" s="1"/>
  <c r="K24" i="30"/>
  <c r="K24" i="21"/>
  <c r="I26" i="21" s="1"/>
  <c r="I41" i="21" s="1"/>
  <c r="I48" i="21" s="1"/>
  <c r="I52" i="21" s="1"/>
  <c r="K24" i="26"/>
  <c r="I26" i="26" s="1"/>
  <c r="I41" i="26" s="1"/>
  <c r="I48" i="26" s="1"/>
  <c r="I52" i="26" s="1"/>
  <c r="K20" i="25"/>
  <c r="L20" i="25" s="1"/>
  <c r="K20" i="21"/>
  <c r="L20" i="21" s="1"/>
  <c r="K24" i="25"/>
  <c r="I24" i="19"/>
  <c r="K20" i="19"/>
  <c r="L20" i="19" s="1"/>
  <c r="K41" i="31" l="1"/>
  <c r="L41" i="31" s="1"/>
  <c r="E48" i="31"/>
  <c r="K24" i="19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L24" i="30"/>
  <c r="E26" i="30"/>
  <c r="F26" i="30"/>
  <c r="F41" i="30" s="1"/>
  <c r="F48" i="30" s="1"/>
  <c r="F52" i="30" s="1"/>
  <c r="K56" i="30" s="1"/>
  <c r="G26" i="30"/>
  <c r="G41" i="30" s="1"/>
  <c r="G48" i="30" s="1"/>
  <c r="G52" i="30" s="1"/>
  <c r="H26" i="30"/>
  <c r="H41" i="30" s="1"/>
  <c r="H48" i="30" s="1"/>
  <c r="H52" i="30" s="1"/>
  <c r="J26" i="30"/>
  <c r="J41" i="30" s="1"/>
  <c r="J48" i="30" s="1"/>
  <c r="J52" i="30" s="1"/>
  <c r="I26" i="25"/>
  <c r="I41" i="25" s="1"/>
  <c r="I48" i="25" s="1"/>
  <c r="I52" i="25" s="1"/>
  <c r="K26" i="29"/>
  <c r="L26" i="29" s="1"/>
  <c r="E41" i="29"/>
  <c r="L24" i="21"/>
  <c r="F26" i="21"/>
  <c r="F41" i="21" s="1"/>
  <c r="F48" i="21" s="1"/>
  <c r="F52" i="21" s="1"/>
  <c r="K56" i="21" s="1"/>
  <c r="E26" i="21"/>
  <c r="G26" i="21"/>
  <c r="G41" i="21" s="1"/>
  <c r="G48" i="21" s="1"/>
  <c r="G52" i="21" s="1"/>
  <c r="H26" i="21"/>
  <c r="H41" i="21" s="1"/>
  <c r="H48" i="21" s="1"/>
  <c r="H52" i="21" s="1"/>
  <c r="K41" i="17"/>
  <c r="L41" i="17" s="1"/>
  <c r="E48" i="17"/>
  <c r="K52" i="29"/>
  <c r="K54" i="29"/>
  <c r="K59" i="29" s="1"/>
  <c r="K60" i="29" s="1"/>
  <c r="J26" i="25"/>
  <c r="J41" i="25" s="1"/>
  <c r="J48" i="25" s="1"/>
  <c r="J52" i="25" s="1"/>
  <c r="I26" i="30"/>
  <c r="I41" i="30" s="1"/>
  <c r="I48" i="30" s="1"/>
  <c r="I52" i="30" s="1"/>
  <c r="L24" i="26"/>
  <c r="F26" i="26"/>
  <c r="F41" i="26" s="1"/>
  <c r="F48" i="26" s="1"/>
  <c r="F52" i="26" s="1"/>
  <c r="K56" i="26" s="1"/>
  <c r="E26" i="26"/>
  <c r="G26" i="26"/>
  <c r="G41" i="26" s="1"/>
  <c r="G48" i="26" s="1"/>
  <c r="G52" i="26" s="1"/>
  <c r="H26" i="26"/>
  <c r="H41" i="26" s="1"/>
  <c r="H48" i="26" s="1"/>
  <c r="H52" i="26" s="1"/>
  <c r="J26" i="26"/>
  <c r="J41" i="26" s="1"/>
  <c r="J48" i="26" s="1"/>
  <c r="J52" i="26" s="1"/>
  <c r="K54" i="26" s="1"/>
  <c r="K24" i="20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K54" i="27" s="1"/>
  <c r="K59" i="27" s="1"/>
  <c r="K60" i="27" s="1"/>
  <c r="G19" i="14"/>
  <c r="H17" i="14"/>
  <c r="J26" i="21"/>
  <c r="J41" i="21" s="1"/>
  <c r="J48" i="21" s="1"/>
  <c r="J52" i="21" s="1"/>
  <c r="K52" i="21" s="1"/>
  <c r="K52" i="27" l="1"/>
  <c r="E52" i="31"/>
  <c r="K55" i="31" s="1"/>
  <c r="K48" i="31"/>
  <c r="L48" i="31" s="1"/>
  <c r="K26" i="27"/>
  <c r="L26" i="27" s="1"/>
  <c r="E41" i="27"/>
  <c r="I17" i="14"/>
  <c r="H19" i="14"/>
  <c r="H23" i="14" s="1"/>
  <c r="K54" i="21"/>
  <c r="K26" i="30"/>
  <c r="L26" i="30" s="1"/>
  <c r="E41" i="30"/>
  <c r="L24" i="20"/>
  <c r="E26" i="20"/>
  <c r="F26" i="20"/>
  <c r="F41" i="20" s="1"/>
  <c r="F48" i="20" s="1"/>
  <c r="F52" i="20" s="1"/>
  <c r="K56" i="20" s="1"/>
  <c r="H26" i="20"/>
  <c r="H41" i="20" s="1"/>
  <c r="H48" i="20" s="1"/>
  <c r="H52" i="20" s="1"/>
  <c r="G26" i="20"/>
  <c r="G41" i="20" s="1"/>
  <c r="G48" i="20" s="1"/>
  <c r="G52" i="20" s="1"/>
  <c r="J26" i="20"/>
  <c r="J41" i="20" s="1"/>
  <c r="J48" i="20" s="1"/>
  <c r="J52" i="20" s="1"/>
  <c r="K41" i="29"/>
  <c r="L41" i="29" s="1"/>
  <c r="E48" i="29"/>
  <c r="G23" i="14"/>
  <c r="I26" i="20"/>
  <c r="I41" i="20" s="1"/>
  <c r="I48" i="20" s="1"/>
  <c r="I52" i="20" s="1"/>
  <c r="K48" i="17"/>
  <c r="L48" i="17" s="1"/>
  <c r="E52" i="17"/>
  <c r="K55" i="17" s="1"/>
  <c r="K26" i="26"/>
  <c r="L26" i="26" s="1"/>
  <c r="E41" i="26"/>
  <c r="K26" i="21"/>
  <c r="L26" i="21" s="1"/>
  <c r="E41" i="2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J26" i="19"/>
  <c r="J41" i="19" s="1"/>
  <c r="J48" i="19" s="1"/>
  <c r="J52" i="19" s="1"/>
  <c r="I26" i="19"/>
  <c r="I41" i="19" s="1"/>
  <c r="I48" i="19" s="1"/>
  <c r="I52" i="19" s="1"/>
  <c r="K52" i="25"/>
  <c r="K54" i="25"/>
  <c r="K52" i="26"/>
  <c r="K52" i="30"/>
  <c r="K54" i="30"/>
  <c r="K59" i="30" s="1"/>
  <c r="K60" i="30" s="1"/>
  <c r="K26" i="25"/>
  <c r="L26" i="25" s="1"/>
  <c r="E41" i="25"/>
  <c r="E48" i="25" l="1"/>
  <c r="K41" i="25"/>
  <c r="L41" i="25" s="1"/>
  <c r="K48" i="29"/>
  <c r="L48" i="29" s="1"/>
  <c r="E52" i="29"/>
  <c r="K55" i="29" s="1"/>
  <c r="K62" i="29" s="1"/>
  <c r="L62" i="29" s="1"/>
  <c r="K54" i="20"/>
  <c r="K52" i="20"/>
  <c r="E48" i="27"/>
  <c r="K41" i="27"/>
  <c r="L41" i="27" s="1"/>
  <c r="E48" i="26"/>
  <c r="K41" i="26"/>
  <c r="L41" i="26" s="1"/>
  <c r="K26" i="20"/>
  <c r="L26" i="20" s="1"/>
  <c r="E41" i="20"/>
  <c r="K41" i="30"/>
  <c r="L41" i="30" s="1"/>
  <c r="E48" i="30"/>
  <c r="J17" i="14"/>
  <c r="J19" i="14" s="1"/>
  <c r="J23" i="14" s="1"/>
  <c r="I19" i="14"/>
  <c r="I23" i="14" s="1"/>
  <c r="K26" i="19"/>
  <c r="L26" i="19" s="1"/>
  <c r="E41" i="19"/>
  <c r="K52" i="19"/>
  <c r="K54" i="19"/>
  <c r="E48" i="21"/>
  <c r="K41" i="21"/>
  <c r="L41" i="21" s="1"/>
  <c r="K19" i="14" l="1"/>
  <c r="L19" i="14" s="1"/>
  <c r="K23" i="14"/>
  <c r="H25" i="14" s="1"/>
  <c r="H40" i="14" s="1"/>
  <c r="H47" i="14" s="1"/>
  <c r="H59" i="14" s="1"/>
  <c r="H63" i="14" s="1"/>
  <c r="K48" i="27"/>
  <c r="L48" i="27" s="1"/>
  <c r="E52" i="27"/>
  <c r="K55" i="27" s="1"/>
  <c r="K62" i="27" s="1"/>
  <c r="L62" i="27" s="1"/>
  <c r="E52" i="30"/>
  <c r="K55" i="30" s="1"/>
  <c r="K62" i="30" s="1"/>
  <c r="L62" i="30" s="1"/>
  <c r="K48" i="30"/>
  <c r="L48" i="30" s="1"/>
  <c r="K48" i="21"/>
  <c r="L48" i="21" s="1"/>
  <c r="E52" i="21"/>
  <c r="K55" i="21" s="1"/>
  <c r="K41" i="20"/>
  <c r="L41" i="20" s="1"/>
  <c r="E48" i="20"/>
  <c r="K41" i="19"/>
  <c r="L41" i="19" s="1"/>
  <c r="E48" i="19"/>
  <c r="J25" i="14"/>
  <c r="J40" i="14" s="1"/>
  <c r="J47" i="14" s="1"/>
  <c r="K48" i="26"/>
  <c r="L48" i="26" s="1"/>
  <c r="E52" i="26"/>
  <c r="K55" i="26" s="1"/>
  <c r="K48" i="25"/>
  <c r="L48" i="25" s="1"/>
  <c r="E52" i="25"/>
  <c r="K55" i="25" s="1"/>
  <c r="I25" i="14" l="1"/>
  <c r="I40" i="14" s="1"/>
  <c r="I47" i="14" s="1"/>
  <c r="I51" i="14" s="1"/>
  <c r="F25" i="14"/>
  <c r="F40" i="14" s="1"/>
  <c r="F47" i="14" s="1"/>
  <c r="F51" i="14" s="1"/>
  <c r="K56" i="14" s="1"/>
  <c r="L23" i="14"/>
  <c r="G25" i="14"/>
  <c r="G40" i="14" s="1"/>
  <c r="G47" i="14" s="1"/>
  <c r="G51" i="14" s="1"/>
  <c r="E25" i="14"/>
  <c r="H51" i="14"/>
  <c r="E40" i="14"/>
  <c r="O52" i="14"/>
  <c r="O50" i="14"/>
  <c r="J51" i="14"/>
  <c r="K52" i="14" s="1"/>
  <c r="K60" i="14" s="1"/>
  <c r="K61" i="14" s="1"/>
  <c r="K48" i="20"/>
  <c r="L48" i="20" s="1"/>
  <c r="E52" i="20"/>
  <c r="K55" i="20" s="1"/>
  <c r="E52" i="19"/>
  <c r="K55" i="19" s="1"/>
  <c r="K48" i="19"/>
  <c r="L48" i="19" s="1"/>
  <c r="G59" i="14" l="1"/>
  <c r="G63" i="14" s="1"/>
  <c r="K25" i="14"/>
  <c r="L25" i="14" s="1"/>
  <c r="K51" i="14"/>
  <c r="K40" i="14"/>
  <c r="L40" i="14" s="1"/>
  <c r="E47" i="14"/>
  <c r="E51" i="14" l="1"/>
  <c r="K53" i="14" s="1"/>
  <c r="E57" i="14"/>
  <c r="E61" i="14" s="1"/>
  <c r="K47" i="14"/>
  <c r="L47" i="14" s="1"/>
  <c r="O51" i="14"/>
  <c r="O53" i="14" l="1"/>
  <c r="K55" i="14"/>
  <c r="K63" i="14"/>
  <c r="L63" i="14" s="1"/>
  <c r="P52" i="14" l="1"/>
  <c r="P50" i="14"/>
  <c r="P51" i="14"/>
  <c r="P53" i="14" l="1"/>
</calcChain>
</file>

<file path=xl/sharedStrings.xml><?xml version="1.0" encoding="utf-8"?>
<sst xmlns="http://schemas.openxmlformats.org/spreadsheetml/2006/main" count="6086" uniqueCount="2459">
  <si>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</si>
  <si>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</si>
  <si>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</si>
  <si>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</si>
  <si>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</si>
  <si>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</si>
  <si>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</si>
  <si>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</si>
  <si>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</si>
  <si>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</si>
  <si>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</si>
  <si>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</si>
  <si>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</si>
  <si>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</si>
  <si>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</si>
  <si>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</si>
  <si>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</si>
  <si>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</si>
  <si>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</si>
  <si>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</si>
  <si>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</si>
  <si>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</si>
  <si>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</si>
  <si>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</si>
  <si>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</si>
  <si>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</si>
  <si>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</si>
  <si>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</si>
  <si>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</si>
  <si>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</si>
  <si>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</si>
  <si>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</si>
  <si>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</si>
  <si>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</si>
  <si>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</si>
  <si>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</si>
  <si>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</si>
  <si>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</si>
  <si>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</si>
  <si>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</si>
  <si>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</si>
  <si>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</si>
  <si>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</si>
  <si>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</si>
  <si>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</si>
  <si>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</si>
  <si>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</si>
  <si>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</si>
  <si>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</si>
  <si>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</si>
  <si>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</si>
  <si>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</si>
  <si>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</si>
  <si>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</si>
  <si>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</si>
  <si>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</si>
  <si>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</si>
  <si>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</si>
  <si>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</si>
  <si>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</si>
  <si>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</si>
  <si>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</si>
  <si>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</si>
  <si>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</si>
  <si>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</si>
  <si>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</si>
  <si>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</si>
  <si>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</si>
  <si>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</si>
  <si>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</si>
  <si>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</si>
  <si>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</si>
  <si>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</si>
  <si>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</si>
  <si>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</si>
  <si>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</si>
  <si>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</si>
  <si>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</si>
  <si>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</si>
  <si>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</si>
  <si>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</si>
  <si>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</si>
  <si>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</si>
  <si>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</si>
  <si>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</si>
  <si>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</si>
  <si>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</si>
  <si>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</si>
  <si>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</si>
  <si>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</si>
  <si>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</si>
  <si>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</si>
  <si>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</si>
  <si>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</si>
  <si>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</si>
  <si>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</si>
  <si>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</si>
  <si>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</si>
  <si>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</si>
  <si>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</si>
  <si>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</si>
  <si>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</si>
  <si>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</si>
  <si>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</si>
  <si>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</si>
  <si>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</si>
  <si>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</si>
  <si>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</si>
  <si>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</si>
  <si>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</si>
  <si>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</si>
  <si>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</si>
  <si>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</si>
  <si>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</si>
  <si>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</si>
  <si>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</si>
  <si>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</si>
  <si>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</si>
  <si>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</si>
  <si>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</si>
  <si>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</si>
  <si>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</si>
  <si>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</si>
  <si>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</si>
  <si>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</si>
  <si>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</si>
  <si>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</si>
  <si>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</si>
  <si>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</si>
  <si>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</si>
  <si>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</si>
  <si>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</si>
  <si>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</si>
  <si>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</si>
  <si>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</si>
  <si>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</si>
  <si>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</si>
  <si>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</si>
  <si>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</si>
  <si>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</si>
  <si>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</si>
  <si>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</si>
  <si>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</si>
  <si>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</si>
  <si>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</si>
  <si>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</si>
  <si>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</si>
  <si>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</si>
  <si>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</si>
  <si>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</si>
  <si>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</si>
  <si>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</si>
  <si>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</si>
  <si>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</si>
  <si>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</si>
  <si>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</si>
  <si>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</si>
  <si>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</si>
  <si>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</si>
  <si>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</si>
  <si>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</si>
  <si>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</si>
  <si>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</si>
  <si>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</si>
  <si>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</si>
  <si>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</si>
  <si>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</si>
  <si>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</si>
  <si>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</si>
  <si>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</si>
  <si>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</si>
  <si>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</si>
  <si>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</si>
  <si>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</si>
  <si>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</si>
  <si>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</si>
  <si>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</si>
  <si>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</si>
  <si>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</si>
  <si>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</si>
  <si>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</si>
  <si>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</si>
  <si>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</si>
  <si>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</si>
  <si>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</si>
  <si>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</si>
  <si>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</si>
  <si>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</si>
  <si>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</si>
  <si>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</si>
  <si>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</si>
  <si>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</si>
  <si>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</si>
  <si>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</si>
  <si>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</si>
  <si>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</si>
  <si>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</si>
  <si>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</si>
  <si>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</si>
  <si>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</si>
  <si>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</si>
  <si>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</si>
  <si>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</si>
  <si>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</si>
  <si>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</si>
  <si>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</si>
  <si>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</si>
  <si>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</si>
  <si>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</si>
  <si>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</si>
  <si>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</si>
  <si>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</si>
  <si>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</si>
  <si>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</si>
  <si>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</si>
  <si>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</si>
  <si>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</si>
  <si>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</si>
  <si>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</si>
  <si>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</si>
  <si>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</si>
  <si>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</si>
  <si>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</si>
  <si>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</si>
  <si>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</si>
  <si>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</si>
  <si>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</si>
  <si>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</si>
  <si>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</si>
  <si>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</si>
  <si>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</si>
  <si>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</si>
  <si>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</si>
  <si>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</si>
  <si>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</si>
  <si>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</si>
  <si>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</si>
  <si>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</si>
  <si>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</si>
  <si>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</si>
  <si>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</si>
  <si>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</si>
  <si>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</si>
  <si>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</si>
  <si>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</si>
  <si>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</si>
  <si>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</si>
  <si>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</si>
  <si>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</si>
  <si>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</si>
  <si>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</si>
  <si>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</si>
  <si>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</si>
  <si>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</si>
  <si>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</si>
  <si>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</si>
  <si>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</si>
  <si>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</si>
  <si>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</si>
  <si>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</si>
  <si>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</si>
  <si>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</si>
  <si>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</si>
  <si>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</si>
  <si>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</si>
  <si>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</si>
  <si>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</si>
  <si>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</si>
  <si>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</si>
  <si>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</si>
  <si>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</si>
  <si>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</si>
  <si>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</si>
  <si>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</si>
  <si>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</si>
  <si>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</si>
  <si>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</si>
  <si>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</si>
  <si>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</si>
  <si>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</si>
  <si>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</si>
  <si>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</si>
  <si>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</si>
  <si>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</si>
  <si>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</si>
  <si>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</si>
  <si>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</si>
  <si>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</si>
  <si>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</si>
  <si>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</si>
  <si>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</si>
  <si>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</si>
  <si>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</si>
  <si>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</si>
  <si>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</si>
  <si>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</si>
  <si>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</si>
  <si>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</si>
  <si>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</si>
  <si>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</si>
  <si>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</si>
  <si>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</si>
  <si>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</si>
  <si>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</si>
  <si>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</si>
  <si>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</si>
  <si>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</si>
  <si>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</si>
  <si>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</si>
  <si>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</si>
  <si>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</si>
  <si>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</si>
  <si>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</si>
  <si>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</si>
  <si>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</si>
  <si>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</si>
  <si>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</si>
  <si>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</si>
  <si>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</si>
  <si>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</si>
  <si>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</si>
  <si>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</si>
  <si>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</si>
  <si>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</si>
  <si>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</si>
  <si>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</si>
  <si>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</si>
  <si>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</si>
  <si>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</si>
  <si>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</si>
  <si>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</si>
  <si>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</si>
  <si>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</si>
  <si>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</si>
  <si>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</si>
  <si>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</si>
  <si>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</si>
  <si>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</si>
  <si>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</si>
  <si>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</si>
  <si>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</si>
  <si>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</si>
  <si>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</si>
  <si>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</si>
  <si>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</si>
  <si>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</si>
  <si>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</si>
  <si>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</si>
  <si>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</si>
  <si>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</si>
  <si>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</si>
  <si>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</si>
  <si>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</si>
  <si>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</si>
  <si>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</si>
  <si>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</si>
  <si>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</si>
  <si>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</si>
  <si>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</si>
  <si>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</si>
  <si>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</si>
  <si>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</si>
  <si>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</si>
  <si>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</si>
  <si>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</si>
  <si>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</si>
  <si>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</si>
  <si>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</si>
  <si>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</si>
  <si>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</si>
  <si>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</si>
  <si>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</si>
  <si>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</si>
  <si>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</si>
  <si>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</si>
  <si>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</si>
  <si>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</si>
  <si>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</si>
  <si>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</si>
  <si>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</si>
  <si>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</si>
  <si>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</si>
  <si>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</si>
  <si>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</si>
  <si>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</si>
  <si>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</si>
  <si>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</si>
  <si>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</si>
  <si>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</si>
  <si>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</si>
  <si>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</si>
  <si>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</si>
  <si>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</si>
  <si>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</si>
  <si>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</si>
  <si>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</si>
  <si>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</si>
  <si>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</si>
  <si>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</si>
  <si>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</si>
  <si>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</si>
  <si>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</si>
  <si>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</si>
  <si>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</si>
  <si>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</si>
  <si>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</si>
  <si>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</si>
  <si>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</si>
  <si>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</si>
  <si>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</si>
  <si>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</si>
  <si>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</si>
  <si>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</si>
  <si>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</si>
  <si>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</si>
  <si>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</si>
  <si>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</si>
  <si>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</si>
  <si>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</si>
  <si>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</si>
  <si>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</si>
  <si>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</si>
  <si>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</si>
  <si>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</si>
  <si>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</si>
  <si>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</si>
  <si>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</si>
  <si>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</si>
  <si>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</si>
  <si>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</si>
  <si>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</si>
  <si>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</si>
  <si>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</si>
  <si>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</si>
  <si>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</si>
  <si>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</si>
  <si>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</si>
  <si>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</si>
  <si>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</si>
  <si>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</si>
  <si>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</si>
  <si>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</si>
  <si>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</si>
  <si>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</si>
  <si>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</si>
  <si>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</si>
  <si>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</si>
  <si>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</si>
  <si>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</si>
  <si>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</si>
  <si>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</si>
  <si>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</si>
  <si>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</si>
  <si>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</si>
  <si>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</si>
  <si>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</si>
  <si>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</si>
  <si>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</si>
  <si>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</si>
  <si>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</si>
  <si>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</si>
  <si>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</si>
  <si>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</si>
  <si>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</si>
  <si>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</si>
  <si>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</si>
  <si>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</si>
  <si>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</si>
  <si>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</si>
  <si>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</si>
  <si>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</si>
  <si>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</si>
  <si>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</si>
  <si>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</si>
  <si>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</si>
  <si>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</si>
  <si>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</si>
  <si>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</si>
  <si>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</si>
  <si>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</si>
  <si>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</si>
  <si>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</si>
  <si>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</si>
  <si>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</si>
  <si>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</si>
  <si>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</si>
  <si>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</si>
  <si>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</si>
  <si>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</si>
  <si>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</si>
  <si>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</si>
  <si>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</si>
  <si>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</si>
  <si>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</si>
  <si>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</si>
  <si>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</si>
  <si>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</si>
  <si>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</si>
  <si>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</si>
  <si>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</si>
  <si>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</si>
  <si>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</si>
  <si>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</si>
  <si>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</si>
  <si>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</si>
  <si>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</si>
  <si>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</si>
  <si>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</si>
  <si>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</si>
  <si>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</si>
  <si>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</si>
  <si>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</si>
  <si>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</si>
  <si>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</si>
  <si>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</si>
  <si>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</si>
  <si>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</si>
  <si>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</si>
  <si>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</si>
  <si>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</si>
  <si>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</si>
  <si>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</si>
  <si>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</si>
  <si>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</si>
  <si>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</si>
  <si>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</si>
  <si>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</si>
  <si>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</si>
  <si>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</si>
  <si>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</si>
  <si>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</si>
  <si>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</si>
  <si>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</si>
  <si>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</si>
  <si>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</si>
  <si>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</si>
  <si>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</si>
  <si>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</si>
  <si>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</si>
  <si>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</si>
  <si>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</si>
  <si>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</si>
  <si>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</si>
  <si>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</si>
  <si>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</si>
  <si>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</si>
  <si>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</si>
  <si>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</si>
  <si>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</si>
  <si>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</si>
  <si>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</si>
  <si>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</si>
  <si>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</si>
  <si>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</si>
  <si>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</si>
  <si>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</si>
  <si>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</si>
  <si>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</si>
  <si>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</si>
  <si>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</si>
  <si>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</si>
  <si>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</si>
  <si>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</si>
  <si>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</si>
  <si>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</si>
  <si>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</si>
  <si>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</si>
  <si>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</si>
  <si>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</si>
  <si>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</si>
  <si>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</si>
  <si>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</si>
  <si>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</si>
  <si>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</si>
  <si>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</si>
  <si>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</si>
  <si>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</si>
  <si>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</si>
  <si>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</si>
  <si>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</si>
  <si>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</si>
  <si>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</si>
  <si>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</si>
  <si>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</si>
  <si>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</si>
  <si>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</si>
  <si>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</si>
  <si>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</si>
  <si>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</si>
  <si>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</si>
  <si>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</si>
  <si>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</si>
  <si>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</si>
  <si>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</si>
  <si>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</si>
  <si>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</si>
  <si>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</si>
  <si>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</si>
  <si>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</si>
  <si>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</si>
  <si>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</si>
  <si>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</si>
  <si>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</si>
  <si>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</si>
  <si>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</si>
  <si>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</si>
  <si>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</si>
  <si>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</si>
  <si>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</si>
  <si>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</si>
  <si>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</si>
  <si>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</si>
  <si>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</si>
  <si>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</si>
  <si>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</si>
  <si>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</si>
  <si>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</si>
  <si>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</si>
  <si>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</si>
  <si>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</si>
  <si>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</si>
  <si>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</si>
  <si>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</si>
  <si>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</si>
  <si>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</si>
  <si>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</si>
  <si>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</si>
  <si>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</si>
  <si>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</si>
  <si>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</si>
  <si>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</si>
  <si>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</si>
  <si>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</si>
  <si>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</si>
  <si>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</si>
  <si>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</si>
  <si>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</si>
  <si>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</si>
  <si>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</si>
  <si>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</si>
  <si>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</si>
  <si>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</si>
  <si>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</si>
  <si>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</si>
  <si>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</si>
  <si>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</si>
  <si>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</si>
  <si>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</si>
  <si>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</si>
  <si>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</si>
  <si>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</si>
  <si>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</si>
  <si>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</si>
  <si>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</si>
  <si>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</si>
  <si>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</si>
  <si>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</si>
  <si>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</si>
  <si>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</si>
  <si>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</si>
  <si>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</si>
  <si>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</si>
  <si>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</si>
  <si>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</si>
  <si>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</si>
  <si>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</si>
  <si>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</si>
  <si>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</si>
  <si>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</si>
  <si>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</si>
  <si>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</si>
  <si>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</si>
  <si>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</si>
  <si>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</si>
  <si>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</si>
  <si>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</si>
  <si>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</si>
  <si>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</si>
  <si>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</si>
  <si>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</si>
  <si>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</si>
  <si>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</si>
  <si>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</si>
  <si>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</si>
  <si>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</si>
  <si>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</si>
  <si>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</si>
  <si>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</si>
  <si>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</si>
  <si>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</si>
  <si>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</si>
  <si>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</si>
  <si>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</si>
  <si>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</si>
  <si>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</si>
  <si>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</si>
  <si>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</si>
  <si>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</si>
  <si>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</si>
  <si>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</si>
  <si>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</si>
  <si>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</si>
  <si>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</si>
  <si>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</si>
  <si>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</si>
  <si>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</si>
  <si>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</si>
  <si>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</si>
  <si>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</si>
  <si>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</si>
  <si>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</si>
  <si>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</si>
  <si>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</si>
  <si>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</si>
  <si>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</si>
  <si>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</si>
  <si>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</si>
  <si>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</si>
  <si>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</si>
  <si>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</si>
  <si>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</si>
  <si>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</si>
  <si>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</si>
  <si>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</si>
  <si>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</si>
  <si>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</si>
  <si>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</si>
  <si>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</si>
  <si>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</si>
  <si>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</si>
  <si>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</si>
  <si>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</si>
  <si>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</si>
  <si>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</si>
  <si>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</si>
  <si>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</si>
  <si>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</si>
  <si>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</si>
  <si>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</si>
  <si>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</si>
  <si>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</si>
  <si>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</si>
  <si>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</si>
  <si>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</si>
  <si>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</si>
  <si>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</si>
  <si>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</si>
  <si>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</si>
  <si>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</si>
  <si>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</si>
  <si>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</si>
  <si>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</si>
  <si>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</si>
  <si>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</si>
  <si>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</si>
  <si>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</si>
  <si>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</si>
  <si>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</si>
  <si>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</si>
  <si>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</si>
  <si>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</si>
  <si>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</si>
  <si>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</si>
  <si>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</si>
  <si>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</si>
  <si>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</si>
  <si>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</si>
  <si>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</si>
  <si>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</si>
  <si>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</si>
  <si>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</si>
  <si>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</si>
  <si>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</si>
  <si>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</si>
  <si>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</si>
  <si>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</si>
  <si>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</si>
  <si>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</si>
  <si>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</si>
  <si>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</si>
  <si>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</si>
  <si>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</si>
  <si>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</si>
  <si>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</si>
  <si>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</si>
  <si>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</si>
  <si>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</si>
  <si>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</si>
  <si>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</si>
  <si>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</si>
  <si>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</si>
  <si>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</si>
  <si>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</si>
  <si>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</si>
  <si>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</si>
  <si>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</si>
  <si>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</si>
  <si>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</si>
  <si>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</si>
  <si>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</si>
  <si>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</si>
  <si>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</si>
  <si>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</si>
  <si>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</si>
  <si>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</si>
  <si>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</si>
  <si>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</si>
  <si>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</si>
  <si>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</si>
  <si>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</si>
  <si>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</si>
  <si>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</si>
  <si>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</si>
  <si>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</si>
  <si>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</si>
  <si>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</si>
  <si>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</si>
  <si>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</si>
  <si>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</si>
  <si>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</si>
  <si>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</si>
  <si>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</si>
  <si>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</si>
  <si>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</si>
  <si>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</si>
  <si>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</si>
  <si>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</si>
  <si>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</si>
  <si>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</si>
  <si>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</si>
  <si>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</si>
  <si>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</si>
  <si>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</si>
  <si>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</si>
  <si>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</si>
  <si>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</si>
  <si>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</si>
  <si>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</si>
  <si>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</si>
  <si>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</si>
  <si>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</si>
  <si>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</si>
  <si>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</si>
  <si>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</si>
  <si>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</si>
  <si>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</si>
  <si>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</si>
  <si>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</si>
  <si>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</si>
  <si>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</si>
  <si>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</si>
  <si>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</si>
  <si>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</si>
  <si>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</si>
  <si>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</si>
  <si>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</si>
  <si>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</si>
  <si>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</si>
  <si>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</si>
  <si>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</si>
  <si>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</si>
  <si>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</si>
  <si>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</si>
  <si>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</si>
  <si>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</si>
  <si>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</si>
  <si>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</si>
  <si>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</si>
  <si>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</si>
  <si>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</si>
  <si>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</si>
  <si>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</si>
  <si>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</si>
  <si>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</si>
  <si>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</si>
  <si>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</si>
  <si>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</si>
  <si>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</si>
  <si>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</si>
  <si>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</si>
  <si>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</si>
  <si>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</si>
  <si>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</si>
  <si>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</si>
  <si>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</si>
  <si>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</si>
  <si>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</si>
  <si>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</si>
  <si>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</si>
  <si>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</si>
  <si>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</si>
  <si>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</si>
  <si>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</si>
  <si>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</si>
  <si>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</si>
  <si>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</si>
  <si>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</si>
  <si>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</si>
  <si>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</si>
  <si>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</si>
  <si>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</si>
  <si>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</si>
  <si>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</si>
  <si>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</si>
  <si>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</si>
  <si>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</si>
  <si>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</si>
  <si>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</si>
  <si>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</si>
  <si>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</si>
  <si>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</si>
  <si>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</si>
  <si>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</si>
  <si>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</si>
  <si>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</si>
  <si>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</si>
  <si>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</si>
  <si>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</si>
  <si>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</si>
  <si>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</si>
  <si>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</si>
  <si>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</si>
  <si>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</si>
  <si>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</si>
  <si>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</si>
  <si>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</si>
  <si>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</si>
  <si>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</si>
  <si>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</si>
  <si>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</si>
  <si>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</si>
  <si>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</si>
  <si>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</si>
  <si>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</si>
  <si>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</si>
  <si>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</si>
  <si>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</si>
  <si>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</si>
  <si>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</si>
  <si>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</si>
  <si>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</si>
  <si>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</si>
  <si>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</si>
  <si>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</si>
  <si>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</si>
  <si>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</si>
  <si>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</si>
  <si>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</si>
  <si>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</si>
  <si>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</si>
  <si>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</si>
  <si>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</si>
  <si>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</si>
  <si>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</si>
  <si>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</si>
  <si>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</si>
  <si>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</si>
  <si>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</si>
  <si>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</si>
  <si>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</si>
  <si>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</si>
  <si>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</si>
  <si>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</si>
  <si>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</si>
  <si>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</si>
  <si>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</si>
  <si>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</si>
  <si>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</si>
  <si>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</si>
  <si>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</si>
  <si>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</si>
  <si>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</si>
  <si>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</si>
  <si>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</si>
  <si>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</si>
  <si>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</si>
  <si>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</si>
  <si>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</si>
  <si>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</si>
  <si>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</si>
  <si>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</si>
  <si>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</si>
  <si>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</si>
  <si>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</si>
  <si>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</si>
  <si>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</si>
  <si>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</si>
  <si>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</si>
  <si>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</si>
  <si>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</si>
  <si>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</si>
  <si>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</si>
  <si>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</si>
  <si>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</si>
  <si>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</si>
  <si>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</si>
  <si>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</si>
  <si>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</si>
  <si>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</si>
  <si>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</si>
  <si>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</si>
  <si>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</si>
  <si>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</si>
  <si>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</si>
  <si>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</si>
  <si>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</si>
  <si>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</si>
  <si>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</si>
  <si>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</si>
  <si>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</si>
  <si>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</si>
  <si>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</si>
  <si>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</si>
  <si>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</si>
  <si>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</si>
  <si>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</si>
  <si>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</si>
  <si>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</si>
  <si>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</si>
  <si>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</si>
  <si>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</si>
  <si>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</si>
  <si>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</si>
  <si>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</si>
  <si>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</si>
  <si>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</si>
  <si>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</si>
  <si>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</si>
  <si>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</si>
  <si>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</si>
  <si>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</si>
  <si>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</si>
  <si>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</si>
  <si>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</si>
  <si>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</si>
  <si>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</si>
  <si>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</si>
  <si>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</si>
  <si>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</si>
  <si>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</si>
  <si>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</si>
  <si>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</si>
  <si>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</si>
  <si>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</si>
  <si>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</si>
  <si>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</si>
  <si>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</si>
  <si>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</si>
  <si>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</si>
  <si>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</si>
  <si>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</si>
  <si>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</si>
  <si>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</si>
  <si>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</si>
  <si>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</si>
  <si>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</si>
  <si>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</si>
  <si>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</si>
  <si>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</si>
  <si>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</si>
  <si>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</si>
  <si>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</si>
  <si>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</si>
  <si>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</si>
  <si>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</si>
  <si>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</si>
  <si>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</si>
  <si>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</si>
  <si>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</si>
  <si>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</si>
  <si>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</si>
  <si>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</si>
  <si>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</si>
  <si>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</si>
  <si>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</si>
  <si>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</si>
  <si>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</si>
  <si>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</si>
  <si>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</si>
  <si>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</si>
  <si>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</si>
  <si>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</si>
  <si>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</si>
  <si>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</si>
  <si>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</si>
  <si>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</si>
  <si>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</si>
  <si>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</si>
  <si>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</si>
  <si>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</si>
  <si>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</si>
  <si>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</si>
  <si>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</si>
  <si>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</si>
  <si>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</si>
  <si>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</si>
  <si>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</si>
  <si>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</si>
  <si>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</si>
  <si>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</si>
  <si>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</si>
  <si>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</si>
  <si>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</si>
  <si>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</si>
  <si>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</si>
  <si>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</si>
  <si>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</si>
  <si>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</si>
  <si>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</si>
  <si>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</si>
  <si>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</si>
  <si>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</si>
  <si>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</si>
  <si>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</si>
  <si>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</si>
  <si>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</si>
  <si>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</si>
  <si>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</si>
  <si>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</si>
  <si>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</si>
  <si>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</si>
  <si>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</si>
  <si>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</si>
  <si>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</si>
  <si>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</si>
  <si>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</si>
  <si>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</si>
  <si>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</si>
  <si>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</si>
  <si>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</si>
  <si>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</si>
  <si>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</si>
  <si>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</si>
  <si>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</si>
  <si>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</si>
  <si>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</si>
  <si>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</si>
  <si>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</si>
  <si>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</si>
  <si>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</si>
  <si>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</si>
  <si>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</si>
  <si>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</si>
  <si>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</si>
  <si>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</si>
  <si>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</si>
  <si>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</si>
  <si>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</si>
  <si>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</si>
  <si>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</si>
  <si>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</si>
  <si>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</si>
  <si>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</si>
  <si>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</si>
  <si>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</si>
  <si>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</si>
  <si>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</si>
  <si>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</si>
  <si>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</si>
  <si>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</si>
  <si>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</si>
  <si>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</si>
  <si>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</si>
  <si>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</si>
  <si>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</si>
  <si>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</si>
  <si>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</si>
  <si>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</si>
  <si>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</si>
  <si>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</si>
  <si>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</si>
  <si>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</si>
  <si>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</si>
  <si>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</si>
  <si>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</si>
  <si>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</si>
  <si>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</si>
  <si>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</si>
  <si>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</si>
  <si>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</si>
  <si>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</si>
  <si>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</si>
  <si>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</si>
  <si>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</si>
  <si>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</si>
  <si>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</si>
  <si>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</si>
  <si>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</si>
  <si>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</si>
  <si>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</si>
  <si>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</si>
  <si>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</si>
  <si>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</si>
  <si>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</si>
  <si>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</si>
  <si>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</si>
  <si>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</si>
  <si>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</si>
  <si>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</si>
  <si>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</si>
  <si>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</si>
  <si>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</si>
  <si>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</si>
  <si>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</si>
  <si>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</si>
  <si>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</si>
  <si>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</si>
  <si>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</si>
  <si>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</si>
  <si>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</si>
  <si>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</si>
  <si>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</si>
  <si>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</si>
  <si>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</si>
  <si>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</si>
  <si>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</si>
  <si>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</si>
  <si>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</si>
  <si>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</si>
  <si>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</si>
  <si>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</si>
  <si>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</si>
  <si>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</si>
  <si>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</si>
  <si>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</si>
  <si>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</si>
  <si>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</si>
  <si>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</si>
  <si>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</si>
  <si>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</si>
  <si>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</si>
  <si>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</si>
  <si>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</si>
  <si>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</si>
  <si>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</si>
  <si>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</si>
  <si>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</si>
  <si>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</si>
  <si>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</si>
  <si>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</si>
  <si>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</si>
  <si>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</si>
  <si>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</si>
  <si>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</si>
  <si>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</si>
  <si>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</si>
  <si>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</si>
  <si>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</si>
  <si>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</si>
  <si>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</si>
  <si>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</si>
  <si>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</si>
  <si>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</si>
  <si>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</si>
  <si>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</si>
  <si>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</si>
  <si>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</si>
  <si>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</si>
  <si>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</si>
  <si>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</si>
  <si>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</si>
  <si>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</si>
  <si>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</si>
  <si>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</si>
  <si>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</si>
  <si>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</si>
  <si>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</si>
  <si>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</si>
  <si>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</si>
  <si>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</si>
  <si>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</si>
  <si>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</si>
  <si>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</si>
  <si>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</si>
  <si>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</si>
  <si>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</si>
  <si>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</si>
  <si>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</si>
  <si>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</si>
  <si>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</si>
  <si>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</si>
  <si>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</si>
  <si>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</si>
  <si>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</si>
  <si>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</si>
  <si>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</si>
  <si>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</si>
  <si>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</si>
  <si>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</si>
  <si>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</si>
  <si>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</si>
  <si>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</si>
  <si>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</si>
  <si>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</si>
  <si>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</si>
  <si>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</si>
  <si>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</si>
  <si>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</si>
  <si>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</si>
  <si>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</si>
  <si>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</si>
  <si>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</si>
  <si>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</si>
  <si>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</si>
  <si>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</si>
  <si>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</si>
  <si>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</si>
  <si>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</si>
  <si>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</si>
  <si>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</si>
  <si>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</si>
  <si>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</si>
  <si>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</si>
  <si>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</si>
  <si>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</si>
  <si>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</si>
  <si>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</si>
  <si>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</si>
  <si>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</si>
  <si>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</si>
  <si>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</si>
  <si>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</si>
  <si>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</si>
  <si>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</si>
  <si>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</si>
  <si>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</si>
  <si>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</si>
  <si>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</si>
  <si>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</si>
  <si>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</si>
  <si>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</si>
  <si>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</si>
  <si>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</si>
  <si>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</si>
  <si>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</si>
  <si>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</si>
  <si>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</si>
  <si>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</si>
  <si>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</si>
  <si>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</si>
  <si>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</si>
  <si>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</si>
  <si>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</si>
  <si>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</si>
  <si>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</si>
  <si>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</si>
  <si>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</si>
  <si>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</si>
  <si>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</si>
  <si>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</si>
  <si>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</si>
  <si>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</si>
  <si>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</si>
  <si>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</si>
  <si>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</si>
  <si>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</si>
  <si>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</si>
  <si>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</si>
  <si>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</si>
  <si>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</si>
  <si>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</si>
  <si>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</si>
  <si>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</si>
  <si>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</si>
  <si>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</si>
  <si>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</si>
  <si>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</si>
  <si>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</si>
  <si>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</si>
  <si>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</si>
  <si>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</si>
  <si>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</si>
  <si>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</si>
  <si>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</si>
  <si>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</si>
  <si>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</si>
  <si>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</si>
  <si>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</si>
  <si>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</si>
  <si>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</si>
  <si>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</si>
  <si>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</si>
  <si>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</si>
  <si>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</si>
  <si>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</si>
  <si>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</si>
  <si>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</si>
  <si>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</si>
  <si>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</si>
  <si>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</si>
  <si>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</si>
  <si>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</si>
  <si>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</si>
  <si>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</si>
  <si>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</si>
  <si>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</si>
  <si>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</si>
  <si>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</si>
  <si>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</si>
  <si>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</si>
  <si>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</si>
  <si>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</si>
  <si>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</si>
  <si>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</si>
  <si>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</si>
  <si>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</si>
  <si>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</si>
  <si>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</si>
  <si>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</si>
  <si>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</si>
  <si>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</si>
  <si>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</si>
  <si>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</si>
  <si>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</si>
  <si>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</si>
  <si>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</si>
  <si>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</si>
  <si>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</si>
  <si>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</si>
  <si>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</si>
  <si>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</si>
  <si>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</si>
  <si>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</si>
  <si>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</si>
  <si>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</si>
  <si>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</si>
  <si>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</si>
  <si>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</si>
  <si>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</si>
  <si>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</si>
  <si>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</si>
  <si>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</si>
  <si>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</si>
  <si>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</si>
  <si>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</si>
  <si>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</si>
  <si>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</si>
  <si>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</si>
  <si>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</si>
  <si>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</si>
  <si>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</si>
  <si>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</si>
  <si>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</si>
  <si>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</si>
  <si>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</si>
  <si>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</si>
  <si>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</si>
  <si>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</si>
  <si>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</si>
  <si>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</si>
  <si>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</si>
  <si>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</si>
  <si>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</si>
  <si>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</si>
  <si>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</si>
  <si>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</si>
  <si>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</si>
  <si>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</si>
  <si>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</si>
  <si>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</si>
  <si>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</si>
  <si>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</si>
  <si>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</si>
  <si>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</si>
  <si>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</si>
  <si>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</si>
  <si>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</si>
  <si>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</si>
  <si>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</si>
  <si>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</si>
  <si>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</si>
  <si>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</si>
  <si>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</si>
  <si>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</si>
  <si>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</si>
  <si>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</si>
  <si>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</si>
  <si>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</si>
  <si>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</si>
  <si>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</si>
  <si>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</si>
  <si>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</si>
  <si>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</si>
  <si>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</si>
  <si>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</si>
  <si>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</si>
  <si>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</si>
  <si>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</si>
  <si>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</si>
  <si>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</si>
  <si>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</si>
  <si>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</si>
  <si>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</si>
  <si>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</si>
  <si>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</si>
  <si>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</si>
  <si>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</si>
  <si>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</si>
  <si>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</si>
  <si>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</si>
  <si>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</si>
  <si>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</si>
  <si>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</si>
  <si>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</si>
  <si>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</si>
  <si>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</si>
  <si>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</si>
  <si>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</si>
  <si>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</si>
  <si>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</si>
  <si>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</si>
  <si>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</si>
  <si>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</si>
  <si>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</si>
  <si>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</si>
  <si>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</si>
  <si>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</si>
  <si>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</si>
  <si>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</si>
  <si>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</si>
  <si>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</si>
  <si>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</si>
  <si>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</si>
  <si>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</si>
  <si>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</si>
  <si>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</si>
  <si>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</si>
  <si>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</si>
  <si>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</si>
  <si>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</si>
  <si>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</si>
  <si>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</si>
  <si>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</si>
  <si>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</si>
  <si>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</si>
  <si>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</si>
  <si>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</si>
  <si>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</si>
  <si>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</si>
  <si>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</si>
  <si>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</si>
  <si>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</si>
  <si>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</si>
  <si>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</si>
  <si>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</si>
  <si>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</si>
  <si>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</si>
  <si>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</si>
  <si>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</si>
  <si>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</si>
  <si>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</si>
  <si>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</si>
  <si>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</si>
  <si>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</si>
  <si>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</si>
  <si>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</si>
  <si>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</si>
  <si>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</si>
  <si>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</si>
  <si>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</si>
  <si>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</si>
  <si>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</si>
  <si>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</si>
  <si>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</si>
  <si>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</si>
  <si>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</si>
  <si>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</si>
  <si>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</si>
  <si>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</si>
  <si>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</si>
  <si>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</si>
  <si>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</si>
  <si>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</si>
  <si>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</si>
  <si>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</si>
  <si>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</si>
  <si>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</si>
  <si>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</si>
  <si>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</si>
  <si>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</si>
  <si>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</si>
  <si>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</si>
  <si>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</si>
  <si>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</si>
  <si>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</si>
  <si>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</si>
  <si>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</si>
  <si>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</si>
  <si>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</si>
  <si>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</si>
  <si>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</si>
  <si>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</si>
  <si>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</si>
  <si>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</si>
  <si>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</si>
  <si>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</si>
  <si>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</si>
  <si>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</si>
  <si>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</si>
  <si>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</si>
  <si>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</si>
  <si>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</si>
  <si>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</si>
  <si>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</si>
  <si>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</si>
  <si>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</si>
  <si>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</si>
  <si>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</si>
  <si>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</si>
  <si>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</si>
  <si>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</si>
  <si>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</si>
  <si>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</si>
  <si>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</si>
  <si>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</si>
  <si>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</si>
  <si>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</si>
  <si>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</si>
  <si>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</si>
  <si>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</si>
  <si>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</si>
  <si>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</si>
  <si>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</si>
  <si>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</si>
  <si>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</si>
  <si>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</si>
  <si>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</si>
  <si>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</si>
  <si>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</si>
  <si>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</si>
  <si>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</si>
  <si>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</si>
  <si>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</si>
  <si>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</si>
  <si>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</si>
  <si>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</si>
  <si>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</si>
  <si>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</si>
  <si>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</si>
  <si>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</si>
  <si>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</si>
  <si>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</si>
  <si>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</si>
  <si>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</si>
  <si>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</si>
  <si>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</si>
  <si>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</si>
  <si>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</si>
  <si>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</si>
  <si>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</si>
  <si>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</si>
  <si>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</si>
  <si>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</si>
  <si>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</si>
  <si>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</si>
  <si>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</si>
  <si>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</si>
  <si>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</si>
  <si>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</si>
  <si>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</si>
  <si>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</si>
  <si>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</si>
  <si>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</si>
  <si>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</si>
  <si>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</si>
  <si>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</si>
  <si>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</si>
  <si>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</si>
  <si>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</si>
  <si>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</si>
  <si>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</si>
  <si>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</si>
  <si>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</si>
  <si>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</si>
  <si>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</si>
  <si>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</si>
  <si>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</si>
  <si>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</si>
  <si>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</si>
  <si>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</si>
  <si>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</si>
  <si>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</si>
  <si>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</si>
  <si>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</si>
  <si>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</si>
  <si>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</si>
  <si>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</si>
  <si>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</si>
  <si>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</si>
  <si>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</si>
  <si>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</si>
  <si>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</si>
  <si>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</si>
  <si>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</si>
  <si>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</si>
  <si>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</si>
  <si>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</si>
  <si>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</si>
  <si>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</si>
  <si>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</si>
  <si>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</si>
  <si>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</si>
  <si>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</si>
  <si>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</si>
  <si>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</si>
  <si>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</si>
  <si>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</si>
  <si>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</si>
  <si>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</si>
  <si>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</si>
  <si>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</si>
  <si>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</si>
  <si>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</si>
  <si>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</si>
  <si>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</si>
  <si>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</si>
  <si>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</si>
  <si>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</si>
  <si>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</si>
  <si>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</si>
  <si>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</si>
  <si>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</si>
  <si>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</si>
  <si>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</si>
  <si>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</si>
  <si>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</si>
  <si>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</si>
  <si>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</si>
  <si>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</si>
  <si>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</si>
  <si>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</si>
  <si>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</si>
  <si>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</si>
  <si>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</si>
  <si>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</si>
  <si>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</si>
  <si>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</si>
  <si>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</si>
  <si>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</si>
  <si>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</si>
  <si>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</si>
  <si>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</si>
  <si>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</si>
  <si>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</si>
  <si>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</si>
  <si>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</si>
  <si>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</si>
  <si>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</si>
  <si>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</si>
  <si>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</si>
  <si>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</si>
  <si>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</si>
  <si>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</si>
  <si>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</si>
  <si>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</si>
  <si>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</si>
  <si>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</si>
  <si>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</si>
  <si>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</si>
  <si>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</si>
  <si>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</si>
  <si>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</si>
  <si>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</si>
  <si>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</si>
  <si>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</si>
  <si>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</si>
  <si>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</si>
  <si>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</si>
  <si>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</si>
  <si>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</si>
  <si>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</si>
  <si>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</si>
  <si>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</si>
  <si>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</si>
  <si>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</si>
  <si>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</si>
  <si>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</si>
  <si>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</si>
  <si>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</si>
  <si>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</si>
  <si>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</si>
  <si>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</si>
  <si>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</si>
  <si>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</si>
  <si>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</si>
  <si>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</si>
  <si>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</si>
  <si>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</si>
  <si>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</si>
  <si>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</si>
  <si>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</si>
  <si>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</si>
  <si>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</si>
  <si>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</si>
  <si>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</si>
  <si>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</si>
  <si>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</si>
  <si>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</si>
  <si>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</si>
  <si>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</si>
  <si>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</si>
  <si>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</si>
  <si>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</si>
  <si>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</si>
  <si>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</si>
  <si>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</si>
  <si>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</si>
  <si>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</si>
  <si>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</si>
  <si>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</si>
  <si>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</si>
  <si>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</si>
  <si>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</si>
  <si>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</si>
  <si>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</si>
  <si>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</si>
  <si>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</si>
  <si>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</si>
  <si>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</si>
  <si>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</si>
  <si>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</si>
  <si>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</si>
  <si>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</si>
  <si>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</si>
  <si>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</si>
  <si>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</si>
  <si>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</si>
  <si>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</si>
  <si>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</si>
  <si>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</si>
  <si>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</si>
  <si>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</si>
  <si>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</si>
  <si>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</si>
  <si>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</si>
  <si>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</si>
  <si>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</si>
  <si>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</si>
  <si>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</si>
  <si>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</si>
  <si>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</si>
  <si>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</si>
  <si>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</si>
  <si>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</si>
  <si>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</si>
  <si>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</si>
  <si>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</si>
  <si>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</si>
  <si>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</si>
  <si>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</si>
  <si>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</si>
  <si>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</si>
  <si>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</si>
  <si>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</si>
  <si>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</si>
  <si>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</si>
  <si>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</si>
  <si>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</si>
  <si>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</si>
  <si>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</si>
  <si>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</si>
  <si>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</si>
  <si>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</si>
  <si>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</si>
  <si>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</si>
  <si>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</si>
  <si>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</si>
  <si>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</si>
  <si>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</si>
  <si>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</si>
  <si>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</si>
  <si>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</si>
  <si>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</si>
  <si>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</si>
  <si>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</si>
  <si>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</si>
  <si>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</si>
  <si>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</si>
  <si>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</si>
  <si>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</si>
  <si>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</si>
  <si>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</si>
  <si>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</si>
  <si>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</si>
  <si>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</si>
  <si>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</si>
  <si>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</si>
  <si>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</si>
  <si>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</si>
  <si>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</si>
  <si>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</si>
  <si>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</si>
  <si>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</si>
  <si>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</si>
  <si>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</si>
  <si>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</si>
  <si>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</si>
  <si>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</si>
  <si>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</si>
  <si>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</si>
  <si>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</si>
  <si>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</si>
  <si>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</si>
  <si>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</si>
  <si>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</si>
  <si>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</si>
  <si>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</si>
  <si>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</si>
  <si>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</si>
  <si>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</si>
  <si>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</si>
  <si>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</si>
  <si>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</si>
  <si>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</si>
  <si>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</si>
  <si>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</si>
  <si>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</si>
  <si>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</si>
  <si>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</si>
  <si>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</si>
  <si>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</si>
  <si>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</si>
  <si>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</si>
  <si>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</si>
  <si>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</si>
  <si>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</si>
  <si>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</si>
  <si>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</si>
  <si>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</si>
  <si>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</si>
  <si>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</si>
  <si>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</si>
  <si>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</si>
  <si>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</si>
  <si>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</si>
  <si>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</si>
  <si>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</si>
  <si>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</si>
  <si>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</si>
  <si>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</si>
  <si>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</si>
  <si>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</si>
  <si>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</si>
  <si>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</si>
  <si>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</si>
  <si>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</si>
  <si>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</si>
  <si>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</si>
  <si>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</si>
  <si>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</si>
  <si>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</si>
  <si>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</si>
  <si>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</si>
  <si>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</si>
  <si>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</si>
  <si>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</si>
  <si>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</si>
  <si>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</si>
  <si>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</si>
  <si>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</si>
  <si>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</si>
  <si>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</si>
  <si>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</si>
  <si>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</si>
  <si>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</si>
  <si>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</si>
  <si>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</si>
  <si>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</si>
  <si>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</si>
  <si>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</si>
  <si>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</si>
  <si>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</si>
  <si>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</si>
  <si>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</si>
  <si>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</si>
  <si>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</si>
  <si>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</si>
  <si>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</si>
  <si>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</si>
  <si>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</si>
  <si>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</si>
  <si>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</si>
  <si>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</si>
  <si>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</si>
  <si>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</si>
  <si>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</si>
  <si>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</si>
  <si>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</si>
  <si>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</si>
  <si>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</si>
  <si>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</si>
  <si>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</si>
  <si>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</si>
  <si>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</si>
  <si>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</si>
  <si>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</si>
  <si>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</si>
  <si>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</si>
  <si>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</si>
  <si>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</si>
  <si>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</si>
  <si>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</si>
  <si>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</si>
  <si>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</si>
  <si>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</si>
  <si>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</si>
  <si>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</si>
  <si>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</si>
  <si>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</si>
  <si>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</si>
  <si>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</si>
  <si>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</si>
  <si>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</si>
  <si>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</si>
  <si>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</si>
  <si>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</si>
  <si>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</si>
  <si>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</si>
  <si>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</si>
  <si>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</si>
  <si>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</si>
  <si>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</si>
  <si>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</si>
  <si>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</si>
  <si>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</si>
  <si>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</si>
  <si>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</si>
  <si>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</si>
  <si>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</si>
  <si>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</si>
  <si>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</si>
  <si>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</si>
  <si>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</si>
  <si>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</si>
  <si>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</si>
  <si>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</si>
  <si>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</si>
  <si>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</si>
  <si>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</si>
  <si>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</si>
  <si>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</si>
  <si>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</si>
  <si>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</si>
  <si>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</si>
  <si>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</si>
  <si>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</si>
  <si>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</si>
  <si>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</si>
  <si>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</si>
  <si>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</si>
  <si>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</si>
  <si>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</si>
  <si>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</si>
  <si>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</si>
  <si>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</si>
  <si>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</si>
  <si>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</si>
  <si>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</si>
  <si>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</si>
  <si>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</si>
  <si>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</si>
  <si>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</si>
  <si>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</si>
  <si>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</si>
  <si>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</si>
  <si>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</si>
  <si>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</si>
  <si>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</si>
  <si>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</si>
  <si>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</si>
  <si>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</si>
  <si>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</si>
  <si>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</si>
  <si>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</si>
  <si>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</si>
  <si>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</si>
  <si>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</si>
  <si>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</si>
  <si>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</si>
  <si>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</si>
  <si>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</si>
  <si>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</si>
  <si>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</si>
  <si>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</si>
  <si>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</si>
  <si>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</si>
  <si>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</si>
  <si>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</si>
  <si>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</si>
  <si>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</si>
  <si>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</si>
  <si>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</si>
  <si>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</si>
  <si>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</si>
  <si>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</si>
  <si>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</si>
  <si>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</si>
  <si>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</si>
  <si>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</si>
  <si>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</si>
  <si>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</si>
  <si>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</si>
  <si>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</si>
  <si>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</si>
  <si>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</si>
  <si>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</si>
  <si>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</si>
  <si>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</si>
  <si>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</si>
  <si>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</si>
  <si>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</si>
  <si>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</si>
  <si>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</si>
  <si>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</si>
  <si>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</si>
  <si>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</si>
  <si>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</si>
  <si>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</si>
  <si>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</si>
  <si>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</si>
  <si>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</si>
  <si>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</si>
  <si>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</si>
  <si>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</si>
  <si>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</si>
  <si>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</si>
  <si>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</si>
  <si>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</si>
  <si>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</si>
  <si>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</si>
  <si>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</si>
  <si>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</si>
  <si>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</si>
  <si>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</si>
  <si>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</si>
  <si>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</si>
  <si>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</si>
  <si>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</si>
  <si>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</si>
  <si>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</si>
  <si>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</si>
  <si>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</si>
  <si>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</si>
  <si>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</si>
  <si>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</si>
  <si>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</si>
  <si>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</si>
  <si>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</si>
  <si>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</si>
  <si>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</si>
  <si>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</si>
  <si>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</si>
  <si>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</si>
  <si>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</si>
  <si>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</si>
  <si>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</si>
  <si>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</si>
  <si>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</si>
  <si>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</si>
  <si>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</si>
  <si>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</si>
  <si>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</si>
  <si>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</si>
  <si>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</si>
  <si>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</si>
  <si>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</si>
  <si>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</si>
  <si>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</si>
  <si>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</si>
  <si>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</si>
  <si>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</si>
  <si>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</si>
  <si>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</si>
  <si>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</si>
  <si>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</si>
  <si>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</si>
  <si>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</si>
  <si>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</si>
  <si>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</si>
  <si>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</si>
  <si>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</si>
  <si>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</si>
  <si>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</si>
  <si>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</si>
  <si>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</si>
  <si>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</si>
  <si>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</si>
  <si>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</si>
  <si>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</si>
  <si>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</si>
  <si>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</si>
  <si>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</si>
  <si>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</si>
  <si>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</si>
  <si>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</si>
  <si>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</si>
  <si>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</si>
  <si>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</si>
  <si>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</si>
  <si>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</si>
  <si>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</si>
  <si>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</si>
  <si>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</si>
  <si>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</si>
  <si>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</si>
  <si>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</si>
  <si>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</si>
  <si>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</si>
  <si>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</si>
  <si>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</si>
  <si>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</si>
  <si>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</si>
  <si>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</si>
  <si>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</si>
  <si>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</si>
  <si>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</si>
  <si>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</si>
  <si>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</si>
  <si>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</si>
  <si>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</si>
  <si>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</si>
  <si>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</si>
  <si>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</si>
  <si>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</si>
  <si>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</si>
  <si>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</si>
  <si>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</si>
  <si>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</si>
  <si>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</si>
  <si>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</si>
  <si>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</si>
  <si>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</si>
  <si>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</si>
  <si>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</si>
  <si>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</si>
  <si>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</si>
  <si>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</si>
  <si>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</si>
  <si>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</si>
  <si>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</si>
  <si>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</si>
  <si>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</si>
  <si>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</si>
  <si>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</si>
  <si>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</si>
  <si>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</si>
  <si>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</si>
  <si>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</si>
  <si>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</si>
  <si>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</si>
  <si>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</si>
  <si>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</si>
  <si>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</si>
  <si>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</si>
  <si>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</si>
  <si>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</si>
  <si>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</si>
  <si>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</si>
  <si>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</si>
  <si>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</si>
  <si>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</si>
  <si>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</si>
  <si>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</si>
  <si>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</si>
  <si>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</si>
  <si>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</si>
  <si>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</si>
  <si>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</si>
  <si>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</si>
  <si>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</si>
  <si>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</si>
  <si>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</si>
  <si>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</si>
  <si>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</si>
  <si>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</si>
  <si>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</si>
  <si>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</si>
  <si>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</si>
  <si>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</si>
  <si>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</si>
  <si>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</si>
  <si>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</si>
  <si>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</si>
  <si>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</si>
  <si>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</si>
  <si>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</si>
  <si>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</si>
  <si>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</si>
  <si>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</si>
  <si>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</si>
  <si>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</si>
  <si>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</si>
  <si>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</si>
  <si>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</si>
  <si>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</si>
  <si>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</si>
  <si>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</si>
  <si>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</si>
  <si>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</si>
  <si>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</si>
  <si>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</si>
  <si>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</si>
  <si>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</si>
  <si>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</si>
  <si>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</si>
  <si>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</si>
  <si>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</si>
  <si>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</si>
  <si>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</si>
  <si>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</si>
  <si>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</si>
  <si>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</si>
  <si>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</si>
  <si>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</si>
  <si>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</si>
  <si>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</si>
  <si>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</si>
  <si>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</si>
  <si>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</si>
  <si>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</si>
  <si>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</si>
  <si>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</si>
  <si>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</si>
  <si>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</si>
  <si>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</si>
  <si>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</si>
  <si>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</si>
  <si>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</si>
  <si>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</si>
  <si>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</si>
  <si>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</si>
  <si>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</si>
  <si>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</si>
  <si>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</si>
  <si>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</si>
  <si>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</si>
  <si>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</si>
  <si>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</si>
  <si>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</si>
  <si>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</si>
  <si>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</si>
  <si>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</si>
  <si>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</si>
  <si>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</si>
  <si>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</si>
  <si>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</si>
  <si>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</si>
  <si>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</si>
  <si>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</si>
  <si>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</si>
  <si>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</si>
  <si>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</si>
  <si>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</si>
  <si>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</si>
  <si>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</si>
  <si>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</si>
  <si>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</si>
  <si>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</si>
  <si>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</si>
  <si>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</si>
  <si>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</si>
  <si>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</si>
  <si>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</si>
  <si>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</si>
  <si>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</si>
  <si>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</si>
  <si>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</si>
  <si>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</si>
  <si>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</si>
  <si>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</si>
  <si>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</si>
  <si>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</si>
  <si>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</si>
  <si>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</si>
  <si>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</si>
  <si>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</si>
  <si>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</si>
  <si>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</si>
  <si>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</si>
  <si>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</si>
  <si>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</si>
  <si>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</si>
  <si>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</si>
  <si>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</si>
  <si>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</si>
  <si>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</si>
  <si>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</si>
  <si>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</si>
  <si>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</si>
  <si>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</si>
  <si>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</si>
  <si>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</si>
  <si>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</si>
  <si>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</si>
  <si>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</si>
  <si>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</si>
  <si>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</si>
  <si>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</si>
  <si>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</si>
  <si>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</si>
  <si>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</si>
  <si>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</si>
  <si>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</si>
  <si>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</si>
  <si>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</si>
  <si>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</si>
  <si>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</si>
  <si>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</si>
  <si>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</si>
  <si>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</si>
  <si>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</si>
  <si>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</si>
  <si>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</si>
  <si>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</si>
  <si>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</si>
  <si>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</si>
  <si>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</si>
  <si>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</si>
  <si>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</si>
  <si>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</si>
  <si>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</si>
  <si>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</si>
  <si>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</si>
  <si>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</si>
  <si>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</si>
  <si>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</si>
  <si>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</si>
  <si>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</si>
  <si>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</si>
  <si>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</si>
  <si>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</si>
  <si>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</si>
  <si>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</si>
  <si>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</si>
  <si>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</si>
  <si>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</si>
  <si>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</si>
  <si>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</si>
  <si>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</si>
  <si>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</si>
  <si>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</si>
  <si>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</si>
  <si>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</si>
  <si>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</si>
  <si>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</si>
  <si>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</si>
  <si>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</si>
  <si>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</si>
  <si>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</si>
  <si>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</si>
  <si>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</si>
  <si>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</si>
  <si>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</si>
  <si>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</si>
  <si>
    <t>Cusr</t>
  </si>
  <si>
    <t>Dem</t>
  </si>
  <si>
    <t>Energ</t>
  </si>
  <si>
    <t>Rate LE</t>
  </si>
  <si>
    <t>Rate 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</si>
</sst>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05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0" fontId="19" fillId="0" borderId="0" xfId="0" applyFont="1" applyBorder="1" applyAlignment="1">
      <alignment horizontal="center"/>
    </xf>
    <xf numFmtId="44" fontId="13" fillId="0" borderId="0" xfId="36" applyNumberFormat="1" applyFont="1" applyBorder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2335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24427954.155601893</v>
      </c>
      <c r="E14" s="300">
        <f>'Allocation ProForma'!M123+'Allocation ProForma'!M124+'Allocation ProForma'!M125</f>
        <v>17101152.873697598</v>
      </c>
      <c r="F14" s="301">
        <f>'Allocation ProForma'!M126</f>
        <v>656336.47016387735</v>
      </c>
      <c r="G14" s="301">
        <f>'Allocation ProForma'!M135</f>
        <v>3875443.2135086199</v>
      </c>
      <c r="H14" s="301">
        <f>'Allocation ProForma'!M145+'Allocation ProForma'!M147+'Allocation ProForma'!M152+'Allocation ProForma'!M141</f>
        <v>2049421.7786144691</v>
      </c>
      <c r="I14" s="301">
        <f>'Allocation ProForma'!M146+'Allocation ProForma'!M148+'Allocation ProForma'!M153+'Allocation ProForma'!M157+'Allocation ProForma'!M160+'Allocation ProForma'!M163</f>
        <v>736615.53781394009</v>
      </c>
      <c r="J14" s="301">
        <f>'Allocation ProForma'!M166+'Allocation ProForma'!M169</f>
        <v>8984.2818033857802</v>
      </c>
      <c r="K14" s="302">
        <f>SUM(E14:J14)</f>
        <v>24427954.155601889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24427954.155601893</v>
      </c>
      <c r="E16" s="306">
        <f t="shared" ref="E16:K16" si="1">E14+E15</f>
        <v>17101152.873697598</v>
      </c>
      <c r="F16" s="307">
        <f t="shared" si="1"/>
        <v>656336.47016387735</v>
      </c>
      <c r="G16" s="307">
        <f t="shared" si="1"/>
        <v>3875443.2135086199</v>
      </c>
      <c r="H16" s="307">
        <f t="shared" si="1"/>
        <v>2049421.7786144691</v>
      </c>
      <c r="I16" s="307">
        <f t="shared" si="1"/>
        <v>736615.53781394009</v>
      </c>
      <c r="J16" s="307">
        <f t="shared" si="1"/>
        <v>8984.2818033857802</v>
      </c>
      <c r="K16" s="302">
        <f t="shared" si="1"/>
        <v>24427954.155601889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0.13769070525297472</v>
      </c>
      <c r="E18" s="311">
        <f t="shared" ref="E18:J18" si="2">D18</f>
        <v>0.13769070525297472</v>
      </c>
      <c r="F18" s="312">
        <f t="shared" si="2"/>
        <v>0.13769070525297472</v>
      </c>
      <c r="G18" s="312">
        <f t="shared" si="2"/>
        <v>0.13769070525297472</v>
      </c>
      <c r="H18" s="312">
        <f t="shared" si="2"/>
        <v>0.13769070525297472</v>
      </c>
      <c r="I18" s="312">
        <f t="shared" si="2"/>
        <v>0.13769070525297472</v>
      </c>
      <c r="J18" s="312">
        <f t="shared" si="2"/>
        <v>0.13769070525297472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3363502.2355721593</v>
      </c>
      <c r="E20" s="306">
        <f t="shared" ref="E20:J20" si="3">E18*E16</f>
        <v>2354669.7998183575</v>
      </c>
      <c r="F20" s="307">
        <f t="shared" si="3"/>
        <v>90371.431460112275</v>
      </c>
      <c r="G20" s="307">
        <f t="shared" si="3"/>
        <v>533612.50923585659</v>
      </c>
      <c r="H20" s="307">
        <f t="shared" si="3"/>
        <v>282186.33005823207</v>
      </c>
      <c r="I20" s="307">
        <f t="shared" si="3"/>
        <v>101425.11290190068</v>
      </c>
      <c r="J20" s="307">
        <f t="shared" si="3"/>
        <v>1237.0520976996556</v>
      </c>
      <c r="K20" s="302">
        <f>SUM(E20:J20)</f>
        <v>3363502.2355721588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581129.80710539047</v>
      </c>
      <c r="E22" s="306">
        <f t="shared" ref="E22:J22" si="4">(E14/$D$14)*$D$22</f>
        <v>406828.5705576645</v>
      </c>
      <c r="F22" s="307">
        <f t="shared" si="4"/>
        <v>15613.943102766931</v>
      </c>
      <c r="G22" s="307">
        <f t="shared" si="4"/>
        <v>92195.013662152807</v>
      </c>
      <c r="H22" s="307">
        <f t="shared" si="4"/>
        <v>48754.80260432262</v>
      </c>
      <c r="I22" s="307">
        <f t="shared" si="4"/>
        <v>17523.745241779994</v>
      </c>
      <c r="J22" s="307">
        <f t="shared" si="4"/>
        <v>213.73193670353868</v>
      </c>
      <c r="K22" s="302">
        <f>SUM(E22:J22)</f>
        <v>581129.80710539035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2782372.4284667689</v>
      </c>
      <c r="E24" s="306">
        <f t="shared" ref="E24:J24" si="5">E20-E22</f>
        <v>1947841.2292606928</v>
      </c>
      <c r="F24" s="307">
        <f t="shared" si="5"/>
        <v>74757.488357345341</v>
      </c>
      <c r="G24" s="307">
        <f t="shared" si="5"/>
        <v>441417.49557370378</v>
      </c>
      <c r="H24" s="307">
        <f t="shared" si="5"/>
        <v>233431.52745390945</v>
      </c>
      <c r="I24" s="307">
        <f t="shared" si="5"/>
        <v>83901.367660120683</v>
      </c>
      <c r="J24" s="307">
        <f t="shared" si="5"/>
        <v>1023.320160996117</v>
      </c>
      <c r="K24" s="302">
        <f>SUM(E24:J24)</f>
        <v>2782372.4284667685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1960303.5490175411</v>
      </c>
      <c r="E26" s="306">
        <f t="shared" ref="E26:J26" si="6">$D$26*(E24/$K$24)</f>
        <v>1372339.6751550403</v>
      </c>
      <c r="F26" s="307">
        <f t="shared" si="6"/>
        <v>52669.933127283315</v>
      </c>
      <c r="G26" s="307">
        <f t="shared" si="6"/>
        <v>310998.00814530003</v>
      </c>
      <c r="H26" s="307">
        <f t="shared" si="6"/>
        <v>164462.76100164052</v>
      </c>
      <c r="I26" s="307">
        <f t="shared" si="6"/>
        <v>59112.197601164706</v>
      </c>
      <c r="J26" s="307">
        <f t="shared" si="6"/>
        <v>720.97398711189419</v>
      </c>
      <c r="K26" s="302">
        <f>SUM(E26:J26)</f>
        <v>1960303.5490175406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7515438.7390276669</v>
      </c>
      <c r="E28" s="306">
        <f>'Allocation ProForma'!M180+'Allocation ProForma'!M181+'Allocation ProForma'!M182</f>
        <v>912210.54335001018</v>
      </c>
      <c r="F28" s="307">
        <f>'Allocation ProForma'!M183</f>
        <v>5845960.582790738</v>
      </c>
      <c r="G28" s="307">
        <f>'Allocation ProForma'!M192</f>
        <v>328690.09015708981</v>
      </c>
      <c r="H28" s="307">
        <f>'Allocation ProForma'!M198+'Allocation ProForma'!M202+'Allocation ProForma'!M204+'Allocation ProForma'!M209</f>
        <v>176128.98261560613</v>
      </c>
      <c r="I28" s="307">
        <f>'Allocation ProForma'!M203+'Allocation ProForma'!M205+'Allocation ProForma'!M210+'Allocation ProForma'!M214+'Allocation ProForma'!M217</f>
        <v>177839.98135326363</v>
      </c>
      <c r="J28" s="307">
        <f>'Allocation ProForma'!M223+'Allocation ProForma'!M226</f>
        <v>74608.55876095948</v>
      </c>
      <c r="K28" s="302">
        <f>SUM(E28:J28)</f>
        <v>7515438.7390276669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1593617.3545340982</v>
      </c>
      <c r="E29" s="306">
        <f>'Allocation ProForma'!M300</f>
        <v>1270744.9465775583</v>
      </c>
      <c r="F29" s="307">
        <v>0</v>
      </c>
      <c r="G29" s="307">
        <f>'Allocation ProForma'!M306</f>
        <v>179608.86556607517</v>
      </c>
      <c r="H29" s="307">
        <f>'Allocation ProForma'!M312+'Allocation ProForma'!M316+'Allocation ProForma'!M318+'Allocation ProForma'!M323</f>
        <v>105949.93430177323</v>
      </c>
      <c r="I29" s="307">
        <f>'Allocation ProForma'!M317+'Allocation ProForma'!M319+'Allocation ProForma'!M324+'Allocation ProForma'!M328+'Allocation ProForma'!M331</f>
        <v>37313.608088691617</v>
      </c>
      <c r="J29" s="307">
        <v>0</v>
      </c>
      <c r="K29" s="302">
        <f>SUM(E29:J29)</f>
        <v>1593617.3545340984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255285.28661995189</v>
      </c>
      <c r="E30" s="306">
        <f>'Allocation ProForma'!M414+'Allocation ProForma'!M471+'Allocation ProForma'!M357</f>
        <v>189342.00239014302</v>
      </c>
      <c r="F30" s="307">
        <f>'Allocation ProForma'!M529</f>
        <v>0</v>
      </c>
      <c r="G30" s="307">
        <f>'Allocation ProForma'!M420+'Allocation ProForma'!M477+'Allocation ProForma'!M363</f>
        <v>37916.727550508716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20726.919000673865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7299.6376786262535</v>
      </c>
      <c r="J30" s="307">
        <v>0</v>
      </c>
      <c r="K30" s="302">
        <f>SUM(E30:J30)</f>
        <v>255285.28661995186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4414.9842390172344</v>
      </c>
      <c r="E36" s="306">
        <f t="shared" ref="E36:J36" si="9">(E14/($D$14)*$D$36)</f>
        <v>3090.7754257875495</v>
      </c>
      <c r="F36" s="307">
        <f t="shared" si="9"/>
        <v>118.62291671286812</v>
      </c>
      <c r="G36" s="307">
        <f t="shared" si="9"/>
        <v>700.42790312520458</v>
      </c>
      <c r="H36" s="307">
        <f t="shared" si="9"/>
        <v>370.40207272562759</v>
      </c>
      <c r="I36" s="307">
        <f t="shared" si="9"/>
        <v>133.13214725016002</v>
      </c>
      <c r="J36" s="307">
        <f t="shared" si="9"/>
        <v>1.6237734158241555</v>
      </c>
      <c r="K36" s="302">
        <f t="shared" si="8"/>
        <v>4414.9842390172344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-67906.438765124214</v>
      </c>
      <c r="E37" s="306">
        <f>-'Allocation ProForma'!M802-'Allocation ProForma'!$M$803*(E14/$D$14)</f>
        <v>-67906.295250457828</v>
      </c>
      <c r="F37" s="383">
        <f>-'Allocation ProForma'!$M$803*(F14/$D$14)</f>
        <v>-1.2856075376985358E-2</v>
      </c>
      <c r="G37" s="383">
        <f>-'Allocation ProForma'!$M$803*(G14/$D$14)</f>
        <v>-7.5910744468691685E-2</v>
      </c>
      <c r="H37" s="383">
        <f>-'Allocation ProForma'!$M$803*(H14/$D$14)</f>
        <v>-4.014331377703944E-2</v>
      </c>
      <c r="I37" s="383">
        <f>-'Allocation ProForma'!$M$803*(I14/$D$14)</f>
        <v>-1.4428551982842137E-2</v>
      </c>
      <c r="J37" s="383">
        <f>-'Allocation ProForma'!$M$803*(J14/$D$14)</f>
        <v>-1.7598078016838875E-4</v>
      </c>
      <c r="K37" s="302">
        <f t="shared" si="8"/>
        <v>-67906.438765124214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-63491.45452610698</v>
      </c>
      <c r="E39" s="306">
        <f t="shared" si="10"/>
        <v>-64815.519824670278</v>
      </c>
      <c r="F39" s="307">
        <f t="shared" si="10"/>
        <v>118.61006063749113</v>
      </c>
      <c r="G39" s="307">
        <f t="shared" si="10"/>
        <v>700.35199238073585</v>
      </c>
      <c r="H39" s="307">
        <f t="shared" si="10"/>
        <v>370.36192941185055</v>
      </c>
      <c r="I39" s="307">
        <f t="shared" si="10"/>
        <v>133.11771869817719</v>
      </c>
      <c r="J39" s="307">
        <f t="shared" si="10"/>
        <v>1.623597435043987</v>
      </c>
      <c r="K39" s="302">
        <f t="shared" si="8"/>
        <v>-63491.454526106987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14624655.710245309</v>
      </c>
      <c r="E41" s="306">
        <f t="shared" ref="E41:J41" si="11">SUM(E28:E31)+E22+E26+E39+E24</f>
        <v>6034491.4474664386</v>
      </c>
      <c r="F41" s="307">
        <f t="shared" si="11"/>
        <v>5989120.5574387712</v>
      </c>
      <c r="G41" s="307">
        <f t="shared" si="11"/>
        <v>1391526.5526472109</v>
      </c>
      <c r="H41" s="307">
        <f t="shared" si="11"/>
        <v>749825.2889073377</v>
      </c>
      <c r="I41" s="307">
        <f t="shared" si="11"/>
        <v>383123.65534234501</v>
      </c>
      <c r="J41" s="307">
        <f t="shared" si="11"/>
        <v>76568.208443206066</v>
      </c>
      <c r="K41" s="302">
        <f>SUM(E41:J41)</f>
        <v>14624655.710245308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135960.62256585839</v>
      </c>
      <c r="E43" s="306">
        <f>D43</f>
        <v>135960.62256585839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135960.62256585839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-76890.877379176949</v>
      </c>
      <c r="E44" s="306">
        <v>0</v>
      </c>
      <c r="F44" s="307">
        <f>D44</f>
        <v>-76890.877379176949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-76890.877379176949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-27223.455431991377</v>
      </c>
      <c r="E45" s="306">
        <f t="shared" ref="E45:J45" si="12">(E14/($D$14)*$D$45)</f>
        <v>-19058.185148346362</v>
      </c>
      <c r="F45" s="307">
        <f t="shared" si="12"/>
        <v>-731.44670773828875</v>
      </c>
      <c r="G45" s="307">
        <f t="shared" si="12"/>
        <v>-4318.9435730118685</v>
      </c>
      <c r="H45" s="307">
        <f t="shared" si="12"/>
        <v>-2283.9547714915384</v>
      </c>
      <c r="I45" s="307">
        <f t="shared" si="12"/>
        <v>-820.91280082050969</v>
      </c>
      <c r="J45" s="307">
        <f t="shared" si="12"/>
        <v>-10.012430582805697</v>
      </c>
      <c r="K45" s="302">
        <f>SUM(E45:J45)</f>
        <v>-27223.45543199137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31846.28975469006</v>
      </c>
      <c r="E46" s="306">
        <f t="shared" ref="E46:J46" si="13">SUM(E43:E45)</f>
        <v>116902.43741751203</v>
      </c>
      <c r="F46" s="307">
        <f t="shared" si="13"/>
        <v>-77622.324086915236</v>
      </c>
      <c r="G46" s="307">
        <f t="shared" si="13"/>
        <v>-4318.9435730118685</v>
      </c>
      <c r="H46" s="307">
        <f t="shared" si="13"/>
        <v>-2283.9547714915384</v>
      </c>
      <c r="I46" s="307">
        <f t="shared" si="13"/>
        <v>-820.91280082050969</v>
      </c>
      <c r="J46" s="307">
        <f t="shared" si="13"/>
        <v>-10.012430582805697</v>
      </c>
      <c r="K46" s="302">
        <f>SUM(E46:J46)</f>
        <v>31846.289754690071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14656502</v>
      </c>
      <c r="D48" s="306">
        <f>D41+D46</f>
        <v>14656502</v>
      </c>
      <c r="E48" s="306">
        <f t="shared" ref="E48:J48" si="14">E41+E46</f>
        <v>6151393.8848839505</v>
      </c>
      <c r="F48" s="307">
        <f t="shared" si="14"/>
        <v>5911498.2333518565</v>
      </c>
      <c r="G48" s="307">
        <f t="shared" si="14"/>
        <v>1387207.6090741991</v>
      </c>
      <c r="H48" s="307">
        <f t="shared" si="14"/>
        <v>747541.33413584612</v>
      </c>
      <c r="I48" s="307">
        <f t="shared" si="14"/>
        <v>382302.74254152452</v>
      </c>
      <c r="J48" s="307">
        <f t="shared" si="14"/>
        <v>76558.196012623259</v>
      </c>
      <c r="K48" s="302">
        <f>SUM(E48:J48)</f>
        <v>14656502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12.637998029502423</v>
      </c>
      <c r="F52" s="323">
        <f t="shared" si="15"/>
        <v>3.4811510496013838E-2</v>
      </c>
      <c r="G52" s="324">
        <f t="shared" si="15"/>
        <v>2.8500088529644265</v>
      </c>
      <c r="H52" s="324">
        <f t="shared" si="15"/>
        <v>1.5358187241099854</v>
      </c>
      <c r="I52" s="324">
        <f>I48/I50</f>
        <v>184.68731523745146</v>
      </c>
      <c r="J52" s="324">
        <f t="shared" si="15"/>
        <v>36.984635754890462</v>
      </c>
      <c r="K52" s="325">
        <f>I52+J52</f>
        <v>221.67195099234192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221.67195099234192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17.023825606576835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3.4811510496013838E-2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2443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245999662.85927412</v>
      </c>
      <c r="E14" s="300">
        <f>'Allocation ProForma'!N123+'Allocation ProForma'!N124+'Allocation ProForma'!N125</f>
        <v>173616508.78300679</v>
      </c>
      <c r="F14" s="301">
        <f>'Allocation ProForma'!N126</f>
        <v>6621263.0416058339</v>
      </c>
      <c r="G14" s="301">
        <f>'Allocation ProForma'!N135</f>
        <v>38088552.978754848</v>
      </c>
      <c r="H14" s="301">
        <f>'Allocation ProForma'!N145+'Allocation ProForma'!N147+'Allocation ProForma'!N152+'Allocation ProForma'!N141</f>
        <v>26444078.777070452</v>
      </c>
      <c r="I14" s="301">
        <f>'Allocation ProForma'!N146+'Allocation ProForma'!N148+'Allocation ProForma'!N153+'Allocation ProForma'!N157+'Allocation ProForma'!N160+'Allocation ProForma'!N163</f>
        <v>1068788.5807294617</v>
      </c>
      <c r="J14" s="301">
        <f>'Allocation ProForma'!N166+'Allocation ProForma'!N169</f>
        <v>160470.69810671711</v>
      </c>
      <c r="K14" s="302">
        <f>SUM(E14:J14)</f>
        <v>245999662.85927409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245999662.85927412</v>
      </c>
      <c r="E16" s="306">
        <f t="shared" ref="E16:K16" si="1">E14+E15</f>
        <v>173616508.78300679</v>
      </c>
      <c r="F16" s="307">
        <f t="shared" si="1"/>
        <v>6621263.0416058339</v>
      </c>
      <c r="G16" s="307">
        <f t="shared" si="1"/>
        <v>38088552.978754848</v>
      </c>
      <c r="H16" s="307">
        <f t="shared" si="1"/>
        <v>26444078.777070452</v>
      </c>
      <c r="I16" s="307">
        <f t="shared" si="1"/>
        <v>1068788.5807294617</v>
      </c>
      <c r="J16" s="307">
        <f t="shared" si="1"/>
        <v>160470.69810671711</v>
      </c>
      <c r="K16" s="302">
        <f t="shared" si="1"/>
        <v>245999662.85927409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8.3000538054943729E-2</v>
      </c>
      <c r="E18" s="311">
        <f t="shared" ref="E18:J18" si="2">D18</f>
        <v>8.3000538054943729E-2</v>
      </c>
      <c r="F18" s="312">
        <f t="shared" si="2"/>
        <v>8.3000538054943729E-2</v>
      </c>
      <c r="G18" s="312">
        <f t="shared" si="2"/>
        <v>8.3000538054943729E-2</v>
      </c>
      <c r="H18" s="312">
        <f t="shared" si="2"/>
        <v>8.3000538054943729E-2</v>
      </c>
      <c r="I18" s="312">
        <f t="shared" si="2"/>
        <v>8.3000538054943729E-2</v>
      </c>
      <c r="J18" s="312">
        <f t="shared" si="2"/>
        <v>8.3000538054943729E-2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20418104.37865451</v>
      </c>
      <c r="E20" s="306">
        <f t="shared" ref="E20:J20" si="3">E18*E16</f>
        <v>14410263.644210426</v>
      </c>
      <c r="F20" s="307">
        <f t="shared" si="3"/>
        <v>549568.39505659742</v>
      </c>
      <c r="G20" s="307">
        <f t="shared" si="3"/>
        <v>3161370.390970882</v>
      </c>
      <c r="H20" s="307">
        <f t="shared" si="3"/>
        <v>2194872.7668641657</v>
      </c>
      <c r="I20" s="307">
        <f t="shared" si="3"/>
        <v>88710.027267524987</v>
      </c>
      <c r="J20" s="307">
        <f t="shared" si="3"/>
        <v>13319.154284909961</v>
      </c>
      <c r="K20" s="302">
        <f>SUM(E20:J20)</f>
        <v>20418104.378654506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5858042.6109355073</v>
      </c>
      <c r="E22" s="306">
        <f t="shared" ref="E22:J22" si="4">(E14/$D$14)*$D$22</f>
        <v>4134367.0742936139</v>
      </c>
      <c r="F22" s="307">
        <f t="shared" si="4"/>
        <v>157673.55363461684</v>
      </c>
      <c r="G22" s="307">
        <f t="shared" si="4"/>
        <v>907010.86231187382</v>
      </c>
      <c r="H22" s="307">
        <f t="shared" si="4"/>
        <v>629718.5064502781</v>
      </c>
      <c r="I22" s="307">
        <f t="shared" si="4"/>
        <v>25451.291173419722</v>
      </c>
      <c r="J22" s="307">
        <f t="shared" si="4"/>
        <v>3821.3230717046786</v>
      </c>
      <c r="K22" s="302">
        <f>SUM(E22:J22)</f>
        <v>5858042.6109355064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14560061.767719002</v>
      </c>
      <c r="E24" s="306">
        <f t="shared" ref="E24:J24" si="5">E20-E22</f>
        <v>10275896.569916813</v>
      </c>
      <c r="F24" s="307">
        <f t="shared" si="5"/>
        <v>391894.84142198059</v>
      </c>
      <c r="G24" s="307">
        <f t="shared" si="5"/>
        <v>2254359.5286590084</v>
      </c>
      <c r="H24" s="307">
        <f t="shared" si="5"/>
        <v>1565154.2604138874</v>
      </c>
      <c r="I24" s="307">
        <f t="shared" si="5"/>
        <v>63258.736094105261</v>
      </c>
      <c r="J24" s="307">
        <f t="shared" si="5"/>
        <v>9497.8312132052815</v>
      </c>
      <c r="K24" s="302">
        <f>SUM(E24:J24)</f>
        <v>14560061.767719001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10073852.406589229</v>
      </c>
      <c r="E26" s="306">
        <f t="shared" ref="E26:J26" si="6">$D$26*(E24/$K$24)</f>
        <v>7109713.3406554041</v>
      </c>
      <c r="F26" s="307">
        <f t="shared" si="6"/>
        <v>271145.19528629753</v>
      </c>
      <c r="G26" s="307">
        <f t="shared" si="6"/>
        <v>1559751.9794489653</v>
      </c>
      <c r="H26" s="307">
        <f t="shared" si="6"/>
        <v>1082902.8931670478</v>
      </c>
      <c r="I26" s="307">
        <f t="shared" si="6"/>
        <v>43767.614520170348</v>
      </c>
      <c r="J26" s="307">
        <f t="shared" si="6"/>
        <v>6571.3835113431423</v>
      </c>
      <c r="K26" s="302">
        <f>SUM(E26:J26)</f>
        <v>10073852.406589227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74897399.221954986</v>
      </c>
      <c r="E28" s="306">
        <f>'Allocation ProForma'!N180+'Allocation ProForma'!N181+'Allocation ProForma'!N182</f>
        <v>9240771.6264082249</v>
      </c>
      <c r="F28" s="307">
        <f>'Allocation ProForma'!N183</f>
        <v>58975303.840501338</v>
      </c>
      <c r="G28" s="307">
        <f>'Allocation ProForma'!N192</f>
        <v>3230425.3275861284</v>
      </c>
      <c r="H28" s="307">
        <f>'Allocation ProForma'!N198+'Allocation ProForma'!N202+'Allocation ProForma'!N204+'Allocation ProForma'!N209</f>
        <v>1941494.330255077</v>
      </c>
      <c r="I28" s="307">
        <f>'Allocation ProForma'!N203+'Allocation ProForma'!N205+'Allocation ProForma'!N210+'Allocation ProForma'!N214+'Allocation ProForma'!N217</f>
        <v>176800.35979750345</v>
      </c>
      <c r="J28" s="307">
        <f>'Allocation ProForma'!N223+'Allocation ProForma'!N226</f>
        <v>1332603.7374067332</v>
      </c>
      <c r="K28" s="302">
        <f>SUM(E28:J28)</f>
        <v>74897399.221955001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16089762.571497051</v>
      </c>
      <c r="E29" s="306">
        <f>'Allocation ProForma'!N300</f>
        <v>12901201.895773107</v>
      </c>
      <c r="F29" s="307">
        <v>0</v>
      </c>
      <c r="G29" s="307">
        <f>'Allocation ProForma'!N306</f>
        <v>1765228.2370495622</v>
      </c>
      <c r="H29" s="307">
        <f>'Allocation ProForma'!N312+'Allocation ProForma'!N316+'Allocation ProForma'!N318+'Allocation ProForma'!N323</f>
        <v>1368656.8504910434</v>
      </c>
      <c r="I29" s="307">
        <f>'Allocation ProForma'!N317+'Allocation ProForma'!N319+'Allocation ProForma'!N324+'Allocation ProForma'!N328+'Allocation ProForma'!N331</f>
        <v>54675.588183337582</v>
      </c>
      <c r="J29" s="307">
        <v>0</v>
      </c>
      <c r="K29" s="302">
        <f>SUM(E29:J29)</f>
        <v>16089762.571497051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2573387.3373549934</v>
      </c>
      <c r="E30" s="306">
        <f>'Allocation ProForma'!N414+'Allocation ProForma'!N471+'Allocation ProForma'!N357</f>
        <v>1922289.2892583304</v>
      </c>
      <c r="F30" s="307">
        <f>'Allocation ProForma'!N529</f>
        <v>0</v>
      </c>
      <c r="G30" s="307">
        <f>'Allocation ProForma'!N420+'Allocation ProForma'!N477+'Allocation ProForma'!N363</f>
        <v>372652.41845230624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267749.47872120078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10696.150923156092</v>
      </c>
      <c r="J30" s="307">
        <v>0</v>
      </c>
      <c r="K30" s="302">
        <f>SUM(E30:J30)</f>
        <v>2573387.3373549939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41080.116646758186</v>
      </c>
      <c r="E36" s="306">
        <f t="shared" ref="E36:J36" si="9">(E14/($D$14)*$D$36)</f>
        <v>28992.667509015468</v>
      </c>
      <c r="F36" s="307">
        <f t="shared" si="9"/>
        <v>1105.7017515249092</v>
      </c>
      <c r="G36" s="307">
        <f t="shared" si="9"/>
        <v>6360.5054620280753</v>
      </c>
      <c r="H36" s="307">
        <f t="shared" si="9"/>
        <v>4415.9647543889414</v>
      </c>
      <c r="I36" s="307">
        <f t="shared" si="9"/>
        <v>178.47975504017717</v>
      </c>
      <c r="J36" s="307">
        <f t="shared" si="9"/>
        <v>26.797414760611876</v>
      </c>
      <c r="K36" s="302">
        <f t="shared" si="8"/>
        <v>41080.116646758186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-692092.68192628282</v>
      </c>
      <c r="E37" s="306">
        <f>-'Allocation ProForma'!N802-'Allocation ProForma'!$N$803*(E14/$D$14)</f>
        <v>-692089.97958893084</v>
      </c>
      <c r="F37" s="383">
        <f>-'Allocation ProForma'!$N$803*(F14/$D$14)</f>
        <v>-0.24719683277759616</v>
      </c>
      <c r="G37" s="383">
        <f>-'Allocation ProForma'!$N$803*(G14/$D$14)</f>
        <v>-1.4219899741585247</v>
      </c>
      <c r="H37" s="383">
        <f>-'Allocation ProForma'!$N$803*(H14/$D$14)</f>
        <v>-0.98725763926570909</v>
      </c>
      <c r="I37" s="383">
        <f>-'Allocation ProForma'!$N$803*(I14/$D$14)</f>
        <v>-3.9901926627145319E-2</v>
      </c>
      <c r="J37" s="383">
        <f>-'Allocation ProForma'!$N$803*(J14/$D$14)</f>
        <v>-5.9909790739818957E-3</v>
      </c>
      <c r="K37" s="302">
        <f t="shared" si="8"/>
        <v>-692092.68192628282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-651012.56527952466</v>
      </c>
      <c r="E39" s="306">
        <f t="shared" si="10"/>
        <v>-663097.31207991543</v>
      </c>
      <c r="F39" s="307">
        <f t="shared" si="10"/>
        <v>1105.4545546921318</v>
      </c>
      <c r="G39" s="307">
        <f t="shared" si="10"/>
        <v>6359.0834720539169</v>
      </c>
      <c r="H39" s="307">
        <f t="shared" si="10"/>
        <v>4414.977496749676</v>
      </c>
      <c r="I39" s="307">
        <f t="shared" si="10"/>
        <v>178.43985311355001</v>
      </c>
      <c r="J39" s="307">
        <f t="shared" si="10"/>
        <v>26.791423781537894</v>
      </c>
      <c r="K39" s="302">
        <f t="shared" si="8"/>
        <v>-651012.56527952466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123401493.35077123</v>
      </c>
      <c r="E41" s="306">
        <f t="shared" ref="E41:J41" si="11">SUM(E28:E31)+E22+E26+E39+E24</f>
        <v>44921142.484225579</v>
      </c>
      <c r="F41" s="307">
        <f t="shared" si="11"/>
        <v>59797122.885398924</v>
      </c>
      <c r="G41" s="307">
        <f t="shared" si="11"/>
        <v>10095787.436979897</v>
      </c>
      <c r="H41" s="307">
        <f t="shared" si="11"/>
        <v>6860091.296995284</v>
      </c>
      <c r="I41" s="307">
        <f t="shared" si="11"/>
        <v>374828.18054480595</v>
      </c>
      <c r="J41" s="307">
        <f t="shared" si="11"/>
        <v>1352521.0666267679</v>
      </c>
      <c r="K41" s="302">
        <f>SUM(E41:J41)</f>
        <v>123401493.35077125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1385682.5357439108</v>
      </c>
      <c r="E43" s="306">
        <f>D43</f>
        <v>1385682.5357439108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1385682.5357439108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-775691.65781732649</v>
      </c>
      <c r="E44" s="306">
        <v>0</v>
      </c>
      <c r="F44" s="307">
        <f>D44</f>
        <v>-775691.65781732649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-775691.65781732649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-265590.22869783046</v>
      </c>
      <c r="E45" s="306">
        <f t="shared" ref="E45:J45" si="12">(E14/($D$14)*$D$45)</f>
        <v>-187442.72954461613</v>
      </c>
      <c r="F45" s="307">
        <f t="shared" si="12"/>
        <v>-7148.5576242215138</v>
      </c>
      <c r="G45" s="307">
        <f t="shared" si="12"/>
        <v>-41121.794147270164</v>
      </c>
      <c r="H45" s="307">
        <f t="shared" si="12"/>
        <v>-28549.994127932237</v>
      </c>
      <c r="I45" s="307">
        <f t="shared" si="12"/>
        <v>-1153.9032220054357</v>
      </c>
      <c r="J45" s="307">
        <f t="shared" si="12"/>
        <v>-173.25003178497963</v>
      </c>
      <c r="K45" s="302">
        <f>SUM(E45:J45)</f>
        <v>-265590.22869783046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344400.64922875387</v>
      </c>
      <c r="E46" s="306">
        <f t="shared" ref="E46:J46" si="13">SUM(E43:E45)</f>
        <v>1198239.8061992947</v>
      </c>
      <c r="F46" s="307">
        <f t="shared" si="13"/>
        <v>-782840.21544154803</v>
      </c>
      <c r="G46" s="307">
        <f t="shared" si="13"/>
        <v>-41121.794147270164</v>
      </c>
      <c r="H46" s="307">
        <f t="shared" si="13"/>
        <v>-28549.994127932237</v>
      </c>
      <c r="I46" s="307">
        <f t="shared" si="13"/>
        <v>-1153.9032220054357</v>
      </c>
      <c r="J46" s="307">
        <f t="shared" si="13"/>
        <v>-173.25003178497963</v>
      </c>
      <c r="K46" s="302">
        <f>SUM(E46:J46)</f>
        <v>344400.64922875393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123745893.99999999</v>
      </c>
      <c r="E48" s="306">
        <f t="shared" ref="E48:J48" si="14">E41+E46</f>
        <v>46119382.290424876</v>
      </c>
      <c r="F48" s="307">
        <f t="shared" si="14"/>
        <v>59014282.669957377</v>
      </c>
      <c r="G48" s="307">
        <f t="shared" si="14"/>
        <v>10054665.642832628</v>
      </c>
      <c r="H48" s="307">
        <f t="shared" si="14"/>
        <v>6831541.302867352</v>
      </c>
      <c r="I48" s="307">
        <f t="shared" si="14"/>
        <v>373674.27732280054</v>
      </c>
      <c r="J48" s="307">
        <f t="shared" si="14"/>
        <v>1352347.816594983</v>
      </c>
      <c r="K48" s="302">
        <f>SUM(E48:J48)</f>
        <v>123745894.00000001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11.798509430856246</v>
      </c>
      <c r="F52" s="323">
        <f t="shared" si="15"/>
        <v>3.5313979387060511E-2</v>
      </c>
      <c r="G52" s="324">
        <f t="shared" si="15"/>
        <v>1.9295734364480672</v>
      </c>
      <c r="H52" s="324">
        <f t="shared" si="15"/>
        <v>1.3110292371986829</v>
      </c>
      <c r="I52" s="324">
        <f>I48/I50</f>
        <v>50.367202766248894</v>
      </c>
      <c r="J52" s="324">
        <f t="shared" si="15"/>
        <v>182.28168440423008</v>
      </c>
      <c r="K52" s="325">
        <f>I52+J52</f>
        <v>232.64888717047899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232.64888717047899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15.039112104502996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3.5313979387060511E-2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2447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553417343.23629153</v>
      </c>
      <c r="E14" s="300">
        <f>'Allocation ProForma'!O123+'Allocation ProForma'!O124+'Allocation ProForma'!O125</f>
        <v>400926356.24159014</v>
      </c>
      <c r="F14" s="301">
        <f>'Allocation ProForma'!O126</f>
        <v>15916159.401474023</v>
      </c>
      <c r="G14" s="301">
        <f>'Allocation ProForma'!O135</f>
        <v>88246751.278293222</v>
      </c>
      <c r="H14" s="301">
        <f>'Allocation ProForma'!O145+'Allocation ProForma'!O147+'Allocation ProForma'!O152+'Allocation ProForma'!O141</f>
        <v>46666872.406052381</v>
      </c>
      <c r="I14" s="301">
        <f>'Allocation ProForma'!O146+'Allocation ProForma'!O148+'Allocation ProForma'!O153+'Allocation ProForma'!O157+'Allocation ProForma'!O160+'Allocation ProForma'!O163</f>
        <v>1589277.7221898749</v>
      </c>
      <c r="J14" s="301">
        <f>'Allocation ProForma'!O166+'Allocation ProForma'!O169</f>
        <v>71926.186691845694</v>
      </c>
      <c r="K14" s="302">
        <f>SUM(E14:J14)</f>
        <v>553417343.23629153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553417343.23629153</v>
      </c>
      <c r="E16" s="306">
        <f t="shared" ref="E16:K16" si="1">E14+E15</f>
        <v>400926356.24159014</v>
      </c>
      <c r="F16" s="307">
        <f t="shared" si="1"/>
        <v>15916159.401474023</v>
      </c>
      <c r="G16" s="307">
        <f t="shared" si="1"/>
        <v>88246751.278293222</v>
      </c>
      <c r="H16" s="307">
        <f t="shared" si="1"/>
        <v>46666872.406052381</v>
      </c>
      <c r="I16" s="307">
        <f t="shared" si="1"/>
        <v>1589277.7221898749</v>
      </c>
      <c r="J16" s="307">
        <f t="shared" si="1"/>
        <v>71926.186691845694</v>
      </c>
      <c r="K16" s="302">
        <f t="shared" si="1"/>
        <v>553417343.23629153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6.566615580405058E-2</v>
      </c>
      <c r="E18" s="311">
        <f t="shared" ref="E18:J18" si="2">D18</f>
        <v>6.566615580405058E-2</v>
      </c>
      <c r="F18" s="312">
        <f t="shared" si="2"/>
        <v>6.566615580405058E-2</v>
      </c>
      <c r="G18" s="312">
        <f t="shared" si="2"/>
        <v>6.566615580405058E-2</v>
      </c>
      <c r="H18" s="312">
        <f t="shared" si="2"/>
        <v>6.566615580405058E-2</v>
      </c>
      <c r="I18" s="312">
        <f t="shared" si="2"/>
        <v>6.566615580405058E-2</v>
      </c>
      <c r="J18" s="312">
        <f t="shared" si="2"/>
        <v>6.566615580405058E-2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36340789.485618055</v>
      </c>
      <c r="E20" s="306">
        <f t="shared" ref="E20:J20" si="3">E18*E16</f>
        <v>26327292.574910544</v>
      </c>
      <c r="F20" s="307">
        <f t="shared" si="3"/>
        <v>1045153.0030592977</v>
      </c>
      <c r="G20" s="307">
        <f t="shared" si="3"/>
        <v>5794824.9186417023</v>
      </c>
      <c r="H20" s="307">
        <f t="shared" si="3"/>
        <v>3064434.1143035842</v>
      </c>
      <c r="I20" s="307">
        <f t="shared" si="3"/>
        <v>104361.75852122693</v>
      </c>
      <c r="J20" s="307">
        <f t="shared" si="3"/>
        <v>4723.1161816979684</v>
      </c>
      <c r="K20" s="302">
        <f>SUM(E20:J20)</f>
        <v>36340789.485618055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13180829.768701993</v>
      </c>
      <c r="E22" s="306">
        <f t="shared" ref="E22:J22" si="4">(E14/$D$14)*$D$22</f>
        <v>9548927.4342275914</v>
      </c>
      <c r="F22" s="307">
        <f t="shared" si="4"/>
        <v>379077.72534837609</v>
      </c>
      <c r="G22" s="307">
        <f t="shared" si="4"/>
        <v>2101787.051772126</v>
      </c>
      <c r="H22" s="307">
        <f t="shared" si="4"/>
        <v>1111472.3969886163</v>
      </c>
      <c r="I22" s="307">
        <f t="shared" si="4"/>
        <v>37852.082822115444</v>
      </c>
      <c r="J22" s="307">
        <f t="shared" si="4"/>
        <v>1713.077543166751</v>
      </c>
      <c r="K22" s="302">
        <f>SUM(E22:J22)</f>
        <v>13180829.768701993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23159959.716916062</v>
      </c>
      <c r="E24" s="306">
        <f t="shared" ref="E24:J24" si="5">E20-E22</f>
        <v>16778365.140682951</v>
      </c>
      <c r="F24" s="307">
        <f t="shared" si="5"/>
        <v>666075.2777109216</v>
      </c>
      <c r="G24" s="307">
        <f t="shared" si="5"/>
        <v>3693037.8668695763</v>
      </c>
      <c r="H24" s="307">
        <f t="shared" si="5"/>
        <v>1952961.7173149679</v>
      </c>
      <c r="I24" s="307">
        <f t="shared" si="5"/>
        <v>66509.675699111482</v>
      </c>
      <c r="J24" s="307">
        <f t="shared" si="5"/>
        <v>3010.0386385312177</v>
      </c>
      <c r="K24" s="302">
        <f>SUM(E24:J24)</f>
        <v>23159959.716916058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15651375.659360472</v>
      </c>
      <c r="E26" s="306">
        <f t="shared" ref="E26:J26" si="6">$D$26*(E24/$K$24)</f>
        <v>11338728.520107951</v>
      </c>
      <c r="F26" s="307">
        <f t="shared" si="6"/>
        <v>450130.07433048595</v>
      </c>
      <c r="G26" s="307">
        <f t="shared" si="6"/>
        <v>2495735.0394871808</v>
      </c>
      <c r="H26" s="307">
        <f t="shared" si="6"/>
        <v>1319800.9780526727</v>
      </c>
      <c r="I26" s="307">
        <f t="shared" si="6"/>
        <v>44946.879531431485</v>
      </c>
      <c r="J26" s="307">
        <f t="shared" si="6"/>
        <v>2034.1678507511363</v>
      </c>
      <c r="K26" s="302">
        <f>SUM(E26:J26)</f>
        <v>15651375.659360474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175548614.33852187</v>
      </c>
      <c r="E28" s="306">
        <f>'Allocation ProForma'!O180+'Allocation ProForma'!O181+'Allocation ProForma'!O182</f>
        <v>21300899.598108552</v>
      </c>
      <c r="F28" s="307">
        <f>'Allocation ProForma'!O183</f>
        <v>141764544.13267535</v>
      </c>
      <c r="G28" s="307">
        <f>'Allocation ProForma'!O192</f>
        <v>7484520.101501408</v>
      </c>
      <c r="H28" s="307">
        <f>'Allocation ProForma'!O198+'Allocation ProForma'!O202+'Allocation ProForma'!O204+'Allocation ProForma'!O209</f>
        <v>4010589.1547064087</v>
      </c>
      <c r="I28" s="307">
        <f>'Allocation ProForma'!O203+'Allocation ProForma'!O205+'Allocation ProForma'!O210+'Allocation ProForma'!O214+'Allocation ProForma'!O217</f>
        <v>390761.61809704726</v>
      </c>
      <c r="J28" s="307">
        <f>'Allocation ProForma'!O223+'Allocation ProForma'!O226</f>
        <v>597299.73343311506</v>
      </c>
      <c r="K28" s="302">
        <f>SUM(E28:J28)</f>
        <v>175548614.3385219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36375470.683958791</v>
      </c>
      <c r="E29" s="306">
        <f>'Allocation ProForma'!O300</f>
        <v>29792627.858108237</v>
      </c>
      <c r="F29" s="307">
        <v>0</v>
      </c>
      <c r="G29" s="307">
        <f>'Allocation ProForma'!O306</f>
        <v>4089828.7018470298</v>
      </c>
      <c r="H29" s="307">
        <f>'Allocation ProForma'!O312+'Allocation ProForma'!O316+'Allocation ProForma'!O318+'Allocation ProForma'!O323</f>
        <v>2412559.5409809491</v>
      </c>
      <c r="I29" s="307">
        <f>'Allocation ProForma'!O317+'Allocation ProForma'!O319+'Allocation ProForma'!O324+'Allocation ProForma'!O328+'Allocation ProForma'!O331</f>
        <v>80454.583022576364</v>
      </c>
      <c r="J29" s="307">
        <v>0</v>
      </c>
      <c r="K29" s="302">
        <f>SUM(E29:J29)</f>
        <v>36375470.683958799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5790224.2566980328</v>
      </c>
      <c r="E30" s="306">
        <f>'Allocation ProForma'!O414+'Allocation ProForma'!O471+'Allocation ProForma'!O357</f>
        <v>4439125.1213008706</v>
      </c>
      <c r="F30" s="307">
        <f>'Allocation ProForma'!O529</f>
        <v>0</v>
      </c>
      <c r="G30" s="307">
        <f>'Allocation ProForma'!O420+'Allocation ProForma'!O477+'Allocation ProForma'!O363</f>
        <v>863392.35052478942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471967.50540484424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15739.279467528853</v>
      </c>
      <c r="J30" s="307">
        <v>0</v>
      </c>
      <c r="K30" s="302">
        <f>SUM(E30:J30)</f>
        <v>5790224.2566980328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84462.704750125908</v>
      </c>
      <c r="E36" s="306">
        <f t="shared" ref="E36:J36" si="9">(E14/($D$14)*$D$36)</f>
        <v>61189.489031460776</v>
      </c>
      <c r="F36" s="307">
        <f t="shared" si="9"/>
        <v>2429.1285567981536</v>
      </c>
      <c r="G36" s="307">
        <f t="shared" si="9"/>
        <v>13468.243070932896</v>
      </c>
      <c r="H36" s="307">
        <f t="shared" si="9"/>
        <v>7122.3107006266309</v>
      </c>
      <c r="I36" s="307">
        <f t="shared" si="9"/>
        <v>242.55599622211713</v>
      </c>
      <c r="J36" s="307">
        <f t="shared" si="9"/>
        <v>10.977394085320402</v>
      </c>
      <c r="K36" s="302">
        <f t="shared" si="8"/>
        <v>84462.704750125893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-1558608.5173194052</v>
      </c>
      <c r="E37" s="306">
        <f>-'Allocation ProForma'!O802-'Allocation ProForma'!$O$803*(E14/$D$14)</f>
        <v>-1558607.3855472796</v>
      </c>
      <c r="F37" s="383">
        <f>-'Allocation ProForma'!$O$803*(F14/$D$14)</f>
        <v>-0.11812806717542533</v>
      </c>
      <c r="G37" s="383">
        <f>-'Allocation ProForma'!$O$803*(G14/$D$14)</f>
        <v>-0.65495814034445077</v>
      </c>
      <c r="H37" s="383">
        <f>-'Allocation ProForma'!$O$803*(H14/$D$14)</f>
        <v>-0.34635663663550775</v>
      </c>
      <c r="I37" s="383">
        <f>-'Allocation ProForma'!$O$803*(I14/$D$14)</f>
        <v>-1.1795452708890672E-2</v>
      </c>
      <c r="J37" s="383">
        <f>-'Allocation ProForma'!$O$803*(J14/$D$14)</f>
        <v>-5.3382862026499027E-4</v>
      </c>
      <c r="K37" s="302">
        <f t="shared" si="8"/>
        <v>-1558608.517319405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-1474145.8125692792</v>
      </c>
      <c r="E39" s="306">
        <f t="shared" si="10"/>
        <v>-1497417.8965158188</v>
      </c>
      <c r="F39" s="307">
        <f t="shared" si="10"/>
        <v>2429.0104287309782</v>
      </c>
      <c r="G39" s="307">
        <f t="shared" si="10"/>
        <v>13467.588112792551</v>
      </c>
      <c r="H39" s="307">
        <f t="shared" si="10"/>
        <v>7121.9643439899955</v>
      </c>
      <c r="I39" s="307">
        <f t="shared" si="10"/>
        <v>242.54420076940823</v>
      </c>
      <c r="J39" s="307">
        <f t="shared" si="10"/>
        <v>10.976860256700137</v>
      </c>
      <c r="K39" s="302">
        <f t="shared" si="8"/>
        <v>-1474145.8125692795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268232328.61158794</v>
      </c>
      <c r="E41" s="306">
        <f t="shared" ref="E41:J41" si="11">SUM(E28:E31)+E22+E26+E39+E24</f>
        <v>91701255.776020333</v>
      </c>
      <c r="F41" s="307">
        <f t="shared" si="11"/>
        <v>143262256.22049385</v>
      </c>
      <c r="G41" s="307">
        <f t="shared" si="11"/>
        <v>20741768.700114902</v>
      </c>
      <c r="H41" s="307">
        <f t="shared" si="11"/>
        <v>11286473.257792447</v>
      </c>
      <c r="I41" s="307">
        <f t="shared" si="11"/>
        <v>636506.66284058033</v>
      </c>
      <c r="J41" s="307">
        <f t="shared" si="11"/>
        <v>604067.99432582082</v>
      </c>
      <c r="K41" s="302">
        <f>SUM(E41:J41)</f>
        <v>268232328.61158794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3120621.8870011941</v>
      </c>
      <c r="E43" s="306">
        <f>D43</f>
        <v>3120621.8870011941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3120621.8870011941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-1864603.7764450405</v>
      </c>
      <c r="E44" s="306">
        <v>0</v>
      </c>
      <c r="F44" s="307">
        <f>D44</f>
        <v>-1864603.7764450405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-1864603.7764450405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-590898.72214404948</v>
      </c>
      <c r="E45" s="306">
        <f t="shared" ref="E45:J45" si="12">(E14/($D$14)*$D$45)</f>
        <v>-428079.95534009475</v>
      </c>
      <c r="F45" s="307">
        <f t="shared" si="12"/>
        <v>-16994.115502008102</v>
      </c>
      <c r="G45" s="307">
        <f t="shared" si="12"/>
        <v>-94223.452157774213</v>
      </c>
      <c r="H45" s="307">
        <f t="shared" si="12"/>
        <v>-49827.486630504718</v>
      </c>
      <c r="I45" s="307">
        <f t="shared" si="12"/>
        <v>-1696.9149714070961</v>
      </c>
      <c r="J45" s="307">
        <f t="shared" si="12"/>
        <v>-76.79754226054196</v>
      </c>
      <c r="K45" s="302">
        <f>SUM(E45:J45)</f>
        <v>-590898.72214404948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665119.3884121041</v>
      </c>
      <c r="E46" s="306">
        <f t="shared" ref="E46:J46" si="13">SUM(E43:E45)</f>
        <v>2692541.9316610992</v>
      </c>
      <c r="F46" s="307">
        <f t="shared" si="13"/>
        <v>-1881597.8919470485</v>
      </c>
      <c r="G46" s="307">
        <f t="shared" si="13"/>
        <v>-94223.452157774213</v>
      </c>
      <c r="H46" s="307">
        <f t="shared" si="13"/>
        <v>-49827.486630504718</v>
      </c>
      <c r="I46" s="307">
        <f t="shared" si="13"/>
        <v>-1696.9149714070961</v>
      </c>
      <c r="J46" s="307">
        <f t="shared" si="13"/>
        <v>-76.79754226054196</v>
      </c>
      <c r="K46" s="302">
        <f>SUM(E46:J46)</f>
        <v>665119.3884121041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268897448.00000006</v>
      </c>
      <c r="E48" s="306">
        <f t="shared" ref="E48:J48" si="14">E41+E46</f>
        <v>94393797.707681432</v>
      </c>
      <c r="F48" s="307">
        <f t="shared" si="14"/>
        <v>141380658.32854679</v>
      </c>
      <c r="G48" s="307">
        <f t="shared" si="14"/>
        <v>20647545.247957129</v>
      </c>
      <c r="H48" s="307">
        <f t="shared" si="14"/>
        <v>11236645.771161942</v>
      </c>
      <c r="I48" s="307">
        <f t="shared" si="14"/>
        <v>634809.74786917318</v>
      </c>
      <c r="J48" s="307">
        <f t="shared" si="14"/>
        <v>603991.19678356033</v>
      </c>
      <c r="K48" s="302">
        <f>SUM(E48:J48)</f>
        <v>268897448.00000006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10.52376656837686</v>
      </c>
      <c r="F52" s="323">
        <f t="shared" si="15"/>
        <v>3.4332352314699041E-2</v>
      </c>
      <c r="G52" s="385">
        <f t="shared" si="15"/>
        <v>1.8926664752652824</v>
      </c>
      <c r="H52" s="385">
        <f t="shared" si="15"/>
        <v>1.0300121631947408</v>
      </c>
      <c r="I52" s="324">
        <f>I48/I50</f>
        <v>191.3230102077074</v>
      </c>
      <c r="J52" s="324">
        <f t="shared" si="15"/>
        <v>182.03471874127797</v>
      </c>
      <c r="K52" s="325">
        <f>I52+J52</f>
        <v>373.35772894898537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373.35772894898537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13.446445206836884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3.4332352314699041E-2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2448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182277504.13721815</v>
      </c>
      <c r="E14" s="300">
        <f>'Allocation ProForma'!P123+'Allocation ProForma'!P124+'Allocation ProForma'!P125</f>
        <v>143305751.14915267</v>
      </c>
      <c r="F14" s="301">
        <f>'Allocation ProForma'!P126</f>
        <v>5668280.3684282638</v>
      </c>
      <c r="G14" s="301">
        <f>'Allocation ProForma'!P135</f>
        <v>32296706.927593682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1000533.820272382</v>
      </c>
      <c r="J14" s="301">
        <f>'Allocation ProForma'!P166+'Allocation ProForma'!P169</f>
        <v>6231.8717711346435</v>
      </c>
      <c r="K14" s="302">
        <f>SUM(E14:J14)</f>
        <v>182277504.13721812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182277504.13721815</v>
      </c>
      <c r="E16" s="306">
        <f t="shared" ref="E16:K16" si="1">E14+E15</f>
        <v>143305751.14915267</v>
      </c>
      <c r="F16" s="307">
        <f t="shared" si="1"/>
        <v>5668280.3684282638</v>
      </c>
      <c r="G16" s="307">
        <f t="shared" si="1"/>
        <v>32296706.927593682</v>
      </c>
      <c r="H16" s="307">
        <f t="shared" si="1"/>
        <v>0</v>
      </c>
      <c r="I16" s="307">
        <f t="shared" si="1"/>
        <v>1000533.820272382</v>
      </c>
      <c r="J16" s="307">
        <f t="shared" si="1"/>
        <v>6231.8717711346435</v>
      </c>
      <c r="K16" s="302">
        <f t="shared" si="1"/>
        <v>182277504.13721812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6.764692897437441E-2</v>
      </c>
      <c r="E18" s="311">
        <f t="shared" ref="E18:J18" si="2">D18</f>
        <v>6.764692897437441E-2</v>
      </c>
      <c r="F18" s="312">
        <f t="shared" si="2"/>
        <v>6.764692897437441E-2</v>
      </c>
      <c r="G18" s="312">
        <f t="shared" si="2"/>
        <v>6.764692897437441E-2</v>
      </c>
      <c r="H18" s="312">
        <f t="shared" si="2"/>
        <v>6.764692897437441E-2</v>
      </c>
      <c r="I18" s="312">
        <f t="shared" si="2"/>
        <v>6.764692897437441E-2</v>
      </c>
      <c r="J18" s="312">
        <f t="shared" si="2"/>
        <v>6.764692897437441E-2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12330513.375996634</v>
      </c>
      <c r="E20" s="306">
        <f t="shared" ref="E20:J20" si="3">E18*E16</f>
        <v>9694193.9696061052</v>
      </c>
      <c r="F20" s="307">
        <f t="shared" si="3"/>
        <v>383441.75948990759</v>
      </c>
      <c r="G20" s="307">
        <f t="shared" si="3"/>
        <v>2184773.0396371158</v>
      </c>
      <c r="H20" s="307">
        <f t="shared" si="3"/>
        <v>0</v>
      </c>
      <c r="I20" s="307">
        <f t="shared" si="3"/>
        <v>67683.040276425323</v>
      </c>
      <c r="J20" s="307">
        <f t="shared" si="3"/>
        <v>421.56698707935408</v>
      </c>
      <c r="K20" s="302">
        <f>SUM(E20:J20)</f>
        <v>12330513.375996633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4353740.0147334049</v>
      </c>
      <c r="E22" s="306">
        <f t="shared" ref="E22:J22" si="4">(E14/$D$14)*$D$22</f>
        <v>3422890.7515093624</v>
      </c>
      <c r="F22" s="307">
        <f t="shared" si="4"/>
        <v>135388.17733743065</v>
      </c>
      <c r="G22" s="307">
        <f t="shared" si="4"/>
        <v>771414.25630301656</v>
      </c>
      <c r="H22" s="307">
        <f t="shared" si="4"/>
        <v>0</v>
      </c>
      <c r="I22" s="307">
        <f t="shared" si="4"/>
        <v>23897.979896272409</v>
      </c>
      <c r="J22" s="307">
        <f t="shared" si="4"/>
        <v>148.84968732209299</v>
      </c>
      <c r="K22" s="302">
        <f>SUM(E22:J22)</f>
        <v>4353740.0147334039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7976773.3612632295</v>
      </c>
      <c r="E24" s="306">
        <f t="shared" ref="E24:J24" si="5">E20-E22</f>
        <v>6271303.2180967424</v>
      </c>
      <c r="F24" s="307">
        <f t="shared" si="5"/>
        <v>248053.58215247694</v>
      </c>
      <c r="G24" s="307">
        <f t="shared" si="5"/>
        <v>1413358.7833340992</v>
      </c>
      <c r="H24" s="307">
        <f t="shared" si="5"/>
        <v>0</v>
      </c>
      <c r="I24" s="307">
        <f t="shared" si="5"/>
        <v>43785.060380152914</v>
      </c>
      <c r="J24" s="307">
        <f t="shared" si="5"/>
        <v>272.71729975726112</v>
      </c>
      <c r="K24" s="302">
        <f>SUM(E24:J24)</f>
        <v>7976773.3612632286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5383781.6551976707</v>
      </c>
      <c r="E26" s="306">
        <f t="shared" ref="E26:J26" si="6">$D$26*(E24/$K$24)</f>
        <v>4232704.8407483501</v>
      </c>
      <c r="F26" s="307">
        <f t="shared" si="6"/>
        <v>167419.36427376253</v>
      </c>
      <c r="G26" s="307">
        <f t="shared" si="6"/>
        <v>953921.43480952573</v>
      </c>
      <c r="H26" s="307">
        <f t="shared" si="6"/>
        <v>0</v>
      </c>
      <c r="I26" s="307">
        <f t="shared" si="6"/>
        <v>29551.949663147851</v>
      </c>
      <c r="J26" s="307">
        <f t="shared" si="6"/>
        <v>184.06570288411325</v>
      </c>
      <c r="K26" s="302">
        <f>SUM(E26:J26)</f>
        <v>5383781.6551976707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61167027.37787915</v>
      </c>
      <c r="E28" s="306">
        <f>'Allocation ProForma'!P180+'Allocation ProForma'!P181+'Allocation ProForma'!P182</f>
        <v>7630144.9230508264</v>
      </c>
      <c r="F28" s="307">
        <f>'Allocation ProForma'!P183</f>
        <v>50487128.344040506</v>
      </c>
      <c r="G28" s="307">
        <f>'Allocation ProForma'!P192</f>
        <v>2739198.3128033164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258804.19653181668</v>
      </c>
      <c r="J28" s="307">
        <f>'Allocation ProForma'!P223+'Allocation ProForma'!P226</f>
        <v>51751.601452688657</v>
      </c>
      <c r="K28" s="302">
        <f>SUM(E28:J28)</f>
        <v>61167027.37787915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12196188.408907469</v>
      </c>
      <c r="E29" s="306">
        <f>'Allocation ProForma'!P300</f>
        <v>10648827.510690488</v>
      </c>
      <c r="F29" s="307">
        <v>0</v>
      </c>
      <c r="G29" s="307">
        <f>'Allocation ProForma'!P306</f>
        <v>1496802.9650300024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50557.933186977294</v>
      </c>
      <c r="J29" s="307">
        <v>0</v>
      </c>
      <c r="K29" s="302">
        <f>SUM(E29:J29)</f>
        <v>12196188.408907469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1912560.2471951758</v>
      </c>
      <c r="E30" s="306">
        <f>'Allocation ProForma'!P414+'Allocation ProForma'!P471+'Allocation ProForma'!P357</f>
        <v>1586683.7239146312</v>
      </c>
      <c r="F30" s="307">
        <f>'Allocation ProForma'!P529</f>
        <v>0</v>
      </c>
      <c r="G30" s="307">
        <f>'Allocation ProForma'!P420+'Allocation ProForma'!P477+'Allocation ProForma'!P363</f>
        <v>315985.90661415539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9890.6166663892018</v>
      </c>
      <c r="J30" s="307">
        <v>0</v>
      </c>
      <c r="K30" s="302">
        <f>SUM(E30:J30)</f>
        <v>1912560.2471951758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25285.339791212726</v>
      </c>
      <c r="E36" s="306">
        <f t="shared" ref="E36:J36" si="9">(E14/($D$14)*$D$36)</f>
        <v>19879.220033172656</v>
      </c>
      <c r="F36" s="307">
        <f t="shared" si="9"/>
        <v>786.29777067648888</v>
      </c>
      <c r="G36" s="307">
        <f t="shared" si="9"/>
        <v>4480.1645308170355</v>
      </c>
      <c r="H36" s="307">
        <f t="shared" si="9"/>
        <v>0</v>
      </c>
      <c r="I36" s="307">
        <f t="shared" si="9"/>
        <v>138.7929779812128</v>
      </c>
      <c r="J36" s="307">
        <f t="shared" si="9"/>
        <v>0.86447856532961953</v>
      </c>
      <c r="K36" s="302">
        <f t="shared" si="8"/>
        <v>25285.339791212726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-558402.92282735906</v>
      </c>
      <c r="E37" s="306">
        <f>-'Allocation ProForma'!P802-'Allocation ProForma'!$P$803*(E14/$D$14)</f>
        <v>-558402.82754542364</v>
      </c>
      <c r="F37" s="383">
        <f>-'Allocation ProForma'!$P$803*(F14/$D$14)</f>
        <v>-1.3858363624659788E-2</v>
      </c>
      <c r="G37" s="383">
        <f>-'Allocation ProForma'!$P$803*(G14/$D$14)</f>
        <v>-7.8962133026205555E-2</v>
      </c>
      <c r="H37" s="383">
        <f>-'Allocation ProForma'!$P$803*(H14/$D$14)</f>
        <v>0</v>
      </c>
      <c r="I37" s="383">
        <f>-'Allocation ProForma'!$P$803*(I14/$D$14)</f>
        <v>-2.4462024809738651E-3</v>
      </c>
      <c r="J37" s="383">
        <f>-'Allocation ProForma'!$P$803*(J14/$D$14)</f>
        <v>-1.5236286748918162E-5</v>
      </c>
      <c r="K37" s="302">
        <f t="shared" si="8"/>
        <v>-558402.92282735906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-533117.58303614636</v>
      </c>
      <c r="E39" s="306">
        <f t="shared" si="10"/>
        <v>-538523.60751225101</v>
      </c>
      <c r="F39" s="307">
        <f t="shared" si="10"/>
        <v>786.28391231286423</v>
      </c>
      <c r="G39" s="307">
        <f t="shared" si="10"/>
        <v>4480.0855686840096</v>
      </c>
      <c r="H39" s="307">
        <f t="shared" si="10"/>
        <v>0</v>
      </c>
      <c r="I39" s="307">
        <f t="shared" si="10"/>
        <v>138.79053177873183</v>
      </c>
      <c r="J39" s="307">
        <f t="shared" si="10"/>
        <v>0.8644633290428706</v>
      </c>
      <c r="K39" s="302">
        <f t="shared" si="8"/>
        <v>-533117.58303614636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92456953.482139945</v>
      </c>
      <c r="E41" s="306">
        <f t="shared" ref="E41:J41" si="11">SUM(E28:E31)+E22+E26+E39+E24</f>
        <v>33254031.360498153</v>
      </c>
      <c r="F41" s="307">
        <f t="shared" si="11"/>
        <v>51038775.751716495</v>
      </c>
      <c r="G41" s="307">
        <f t="shared" si="11"/>
        <v>7695161.7444627993</v>
      </c>
      <c r="H41" s="307">
        <f t="shared" si="11"/>
        <v>0</v>
      </c>
      <c r="I41" s="307">
        <f t="shared" si="11"/>
        <v>416626.52685653506</v>
      </c>
      <c r="J41" s="307">
        <f t="shared" si="11"/>
        <v>52358.098605981177</v>
      </c>
      <c r="K41" s="302">
        <f>SUM(E41:J41)</f>
        <v>92456953.482139975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1118027.7567239185</v>
      </c>
      <c r="E43" s="306">
        <f>D43</f>
        <v>1118027.7567239185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1118027.7567239185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-664048.19870940747</v>
      </c>
      <c r="E44" s="306">
        <v>0</v>
      </c>
      <c r="F44" s="307">
        <f>D44</f>
        <v>-664048.19870940747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-664048.19870940747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-176650.04015444731</v>
      </c>
      <c r="E45" s="306">
        <f t="shared" ref="E45:J45" si="12">(E14/($D$14)*$D$45)</f>
        <v>-138881.46436218478</v>
      </c>
      <c r="F45" s="307">
        <f t="shared" si="12"/>
        <v>-5493.2832190621839</v>
      </c>
      <c r="G45" s="307">
        <f t="shared" si="12"/>
        <v>-31299.608816900225</v>
      </c>
      <c r="H45" s="307">
        <f t="shared" si="12"/>
        <v>0</v>
      </c>
      <c r="I45" s="307">
        <f t="shared" si="12"/>
        <v>-969.64428146846944</v>
      </c>
      <c r="J45" s="307">
        <f t="shared" si="12"/>
        <v>-6.0394748316258262</v>
      </c>
      <c r="K45" s="302">
        <f>SUM(E45:J45)</f>
        <v>-176650.04015444728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277329.5178600637</v>
      </c>
      <c r="E46" s="306">
        <f t="shared" ref="E46:J46" si="13">SUM(E43:E45)</f>
        <v>979146.29236173374</v>
      </c>
      <c r="F46" s="307">
        <f t="shared" si="13"/>
        <v>-669541.48192846961</v>
      </c>
      <c r="G46" s="307">
        <f t="shared" si="13"/>
        <v>-31299.608816900225</v>
      </c>
      <c r="H46" s="307">
        <f t="shared" si="13"/>
        <v>0</v>
      </c>
      <c r="I46" s="307">
        <f t="shared" si="13"/>
        <v>-969.64428146846944</v>
      </c>
      <c r="J46" s="307">
        <f t="shared" si="13"/>
        <v>-6.0394748316258262</v>
      </c>
      <c r="K46" s="302">
        <f>SUM(E46:J46)</f>
        <v>277329.51786006382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92734283</v>
      </c>
      <c r="D48" s="306">
        <f>D41+D46</f>
        <v>92734283.000000015</v>
      </c>
      <c r="E48" s="306">
        <f t="shared" ref="E48:J48" si="14">E41+E46</f>
        <v>34233177.652859889</v>
      </c>
      <c r="F48" s="307">
        <f t="shared" si="14"/>
        <v>50369234.269788027</v>
      </c>
      <c r="G48" s="307">
        <f t="shared" si="14"/>
        <v>7663862.135645899</v>
      </c>
      <c r="H48" s="307">
        <f t="shared" si="14"/>
        <v>0</v>
      </c>
      <c r="I48" s="307">
        <f t="shared" si="14"/>
        <v>415656.88257506659</v>
      </c>
      <c r="J48" s="307">
        <f t="shared" si="14"/>
        <v>52352.059131149552</v>
      </c>
      <c r="K48" s="302">
        <f>SUM(E48:J48)</f>
        <v>92734283.00000003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10.584818843514096</v>
      </c>
      <c r="F52" s="323">
        <f t="shared" si="15"/>
        <v>3.3630736493415199E-2</v>
      </c>
      <c r="G52" s="324">
        <f t="shared" si="15"/>
        <v>2.1231675813422459</v>
      </c>
      <c r="H52" s="324">
        <f t="shared" si="15"/>
        <v>0</v>
      </c>
      <c r="I52" s="324">
        <f>I48/I50</f>
        <v>1154.6024515974073</v>
      </c>
      <c r="J52" s="324">
        <f t="shared" si="15"/>
        <v>145.42238647541541</v>
      </c>
      <c r="K52" s="325">
        <f>I52+J52</f>
        <v>1300.0248380728226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1300.0248380728226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12.707986424856342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3.3630736493415199E-2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2449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77078337.751822501</v>
      </c>
      <c r="E14" s="300">
        <f>'Allocation ProForma'!Q123+'Allocation ProForma'!Q124+'Allocation ProForma'!Q125</f>
        <v>53588634.390923902</v>
      </c>
      <c r="F14" s="301">
        <f>'Allocation ProForma'!Q126</f>
        <v>2092583.3497538613</v>
      </c>
      <c r="G14" s="301">
        <f>'Allocation ProForma'!Q135</f>
        <v>21354253.703406513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42346.985090627481</v>
      </c>
      <c r="J14" s="301">
        <f>'Allocation ProForma'!Q166+'Allocation ProForma'!Q169</f>
        <v>519.3226475945537</v>
      </c>
      <c r="K14" s="302">
        <f>SUM(E14:J14)</f>
        <v>77078337.751822516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77078337.751822501</v>
      </c>
      <c r="E16" s="306">
        <f t="shared" ref="E16:K16" si="1">E14+E15</f>
        <v>53588634.390923902</v>
      </c>
      <c r="F16" s="307">
        <f t="shared" si="1"/>
        <v>2092583.3497538613</v>
      </c>
      <c r="G16" s="307">
        <f t="shared" si="1"/>
        <v>21354253.703406513</v>
      </c>
      <c r="H16" s="307">
        <f t="shared" si="1"/>
        <v>0</v>
      </c>
      <c r="I16" s="307">
        <f t="shared" si="1"/>
        <v>42346.985090627481</v>
      </c>
      <c r="J16" s="307">
        <f t="shared" si="1"/>
        <v>519.3226475945537</v>
      </c>
      <c r="K16" s="302">
        <f t="shared" si="1"/>
        <v>77078337.751822516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3.4443526103005162E-2</v>
      </c>
      <c r="E18" s="311">
        <f t="shared" ref="E18:J18" si="2">D18</f>
        <v>3.4443526103005162E-2</v>
      </c>
      <c r="F18" s="312">
        <f t="shared" si="2"/>
        <v>3.4443526103005162E-2</v>
      </c>
      <c r="G18" s="312">
        <f t="shared" si="2"/>
        <v>3.4443526103005162E-2</v>
      </c>
      <c r="H18" s="312">
        <f t="shared" si="2"/>
        <v>3.4443526103005162E-2</v>
      </c>
      <c r="I18" s="312">
        <f t="shared" si="2"/>
        <v>3.4443526103005162E-2</v>
      </c>
      <c r="J18" s="312">
        <f t="shared" si="2"/>
        <v>3.4443526103005162E-2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2654849.7383311465</v>
      </c>
      <c r="E20" s="306">
        <f t="shared" ref="E20:J20" si="3">E18*E16</f>
        <v>1845781.5274681875</v>
      </c>
      <c r="F20" s="307">
        <f t="shared" si="3"/>
        <v>72075.949229961101</v>
      </c>
      <c r="G20" s="307">
        <f t="shared" si="3"/>
        <v>735515.79484347685</v>
      </c>
      <c r="H20" s="307">
        <f t="shared" si="3"/>
        <v>0</v>
      </c>
      <c r="I20" s="307">
        <f t="shared" si="3"/>
        <v>1458.579486352598</v>
      </c>
      <c r="J20" s="307">
        <f t="shared" si="3"/>
        <v>17.887303168304761</v>
      </c>
      <c r="K20" s="302">
        <f>SUM(E20:J20)</f>
        <v>2654849.7383311461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1827212.7709788159</v>
      </c>
      <c r="E22" s="306">
        <f t="shared" ref="E22:J22" si="4">(E14/$D$14)*$D$22</f>
        <v>1270367.7841845453</v>
      </c>
      <c r="F22" s="307">
        <f t="shared" si="4"/>
        <v>49606.609749669617</v>
      </c>
      <c r="G22" s="307">
        <f t="shared" si="4"/>
        <v>506222.19185913185</v>
      </c>
      <c r="H22" s="307">
        <f t="shared" si="4"/>
        <v>0</v>
      </c>
      <c r="I22" s="307">
        <f t="shared" si="4"/>
        <v>1003.8741652574685</v>
      </c>
      <c r="J22" s="307">
        <f t="shared" si="4"/>
        <v>12.311020211652952</v>
      </c>
      <c r="K22" s="302">
        <f>SUM(E22:J22)</f>
        <v>1827212.7709788159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827636.96735233068</v>
      </c>
      <c r="E24" s="306">
        <f t="shared" ref="E24:J24" si="5">E20-E22</f>
        <v>575413.74328364222</v>
      </c>
      <c r="F24" s="307">
        <f t="shared" si="5"/>
        <v>22469.339480291485</v>
      </c>
      <c r="G24" s="307">
        <f t="shared" si="5"/>
        <v>229293.60298434499</v>
      </c>
      <c r="H24" s="307">
        <f t="shared" si="5"/>
        <v>0</v>
      </c>
      <c r="I24" s="307">
        <f t="shared" si="5"/>
        <v>454.70532109512953</v>
      </c>
      <c r="J24" s="307">
        <f t="shared" si="5"/>
        <v>5.5762829566518093</v>
      </c>
      <c r="K24" s="302">
        <f>SUM(E24:J24)</f>
        <v>827636.96735233045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465975.75413479633</v>
      </c>
      <c r="E26" s="306">
        <f t="shared" ref="E26:J26" si="6">$D$26*(E24/$K$24)</f>
        <v>323969.15984055732</v>
      </c>
      <c r="F26" s="307">
        <f t="shared" si="6"/>
        <v>12650.676349963423</v>
      </c>
      <c r="G26" s="307">
        <f t="shared" si="6"/>
        <v>129096.77042426019</v>
      </c>
      <c r="H26" s="307">
        <f t="shared" si="6"/>
        <v>0</v>
      </c>
      <c r="I26" s="307">
        <f t="shared" si="6"/>
        <v>256.00796395578146</v>
      </c>
      <c r="J26" s="307">
        <f t="shared" si="6"/>
        <v>3.1395560595937919</v>
      </c>
      <c r="K26" s="302">
        <f>SUM(E26:J26)</f>
        <v>465975.75413479633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23318821.851254281</v>
      </c>
      <c r="E28" s="306">
        <f>'Allocation ProForma'!Q180+'Allocation ProForma'!Q181+'Allocation ProForma'!Q182</f>
        <v>2853875.9734937083</v>
      </c>
      <c r="F28" s="307">
        <f>'Allocation ProForma'!Q183</f>
        <v>18638549.486379813</v>
      </c>
      <c r="G28" s="307">
        <f>'Allocation ProForma'!Q192</f>
        <v>1811130.0277976436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10953.73012872375</v>
      </c>
      <c r="J28" s="307">
        <f>'Allocation ProForma'!Q223+'Allocation ProForma'!Q226</f>
        <v>4312.6334543907224</v>
      </c>
      <c r="K28" s="302">
        <f>SUM(E28:J28)</f>
        <v>23318821.851254277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4973893.2781658992</v>
      </c>
      <c r="E29" s="306">
        <f>'Allocation ProForma'!Q300</f>
        <v>3982082.5677187229</v>
      </c>
      <c r="F29" s="307">
        <v>0</v>
      </c>
      <c r="G29" s="307">
        <f>'Allocation ProForma'!Q306</f>
        <v>989670.87669093325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2139.8337562432575</v>
      </c>
      <c r="J29" s="307">
        <v>0</v>
      </c>
      <c r="K29" s="302">
        <f>SUM(E29:J29)</f>
        <v>4973893.2781658992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802678.73072696943</v>
      </c>
      <c r="E30" s="306">
        <f>'Allocation ProForma'!Q414+'Allocation ProForma'!Q471+'Allocation ProForma'!Q357</f>
        <v>593333.45301540999</v>
      </c>
      <c r="F30" s="307">
        <f>'Allocation ProForma'!Q529</f>
        <v>0</v>
      </c>
      <c r="G30" s="307">
        <f>'Allocation ProForma'!Q420+'Allocation ProForma'!Q477+'Allocation ProForma'!Q363</f>
        <v>208926.66337986727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418.61433169212825</v>
      </c>
      <c r="J30" s="307">
        <v>0</v>
      </c>
      <c r="K30" s="302">
        <f>SUM(E30:J30)</f>
        <v>802678.73072696931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11630.136235491902</v>
      </c>
      <c r="E36" s="306">
        <f t="shared" ref="E36:J36" si="9">(E14/($D$14)*$D$36)</f>
        <v>8085.8401571545974</v>
      </c>
      <c r="F36" s="307">
        <f t="shared" si="9"/>
        <v>315.74408778923055</v>
      </c>
      <c r="G36" s="307">
        <f t="shared" si="9"/>
        <v>3222.0840124695474</v>
      </c>
      <c r="H36" s="307">
        <f t="shared" si="9"/>
        <v>0</v>
      </c>
      <c r="I36" s="307">
        <f t="shared" si="9"/>
        <v>6.3896189270726307</v>
      </c>
      <c r="J36" s="307">
        <f t="shared" si="9"/>
        <v>7.8359151453784442E-2</v>
      </c>
      <c r="K36" s="302">
        <f t="shared" si="8"/>
        <v>11630.136235491902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-210524.50304371724</v>
      </c>
      <c r="E37" s="306">
        <f>-'Allocation ProForma'!Q802-'Allocation ProForma'!$Q$803*(E14/$D$14)</f>
        <v>-210524.50304371724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-210524.50304371724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-198894.36680822534</v>
      </c>
      <c r="E39" s="306">
        <f t="shared" si="10"/>
        <v>-202438.66288656264</v>
      </c>
      <c r="F39" s="307">
        <f t="shared" si="10"/>
        <v>315.74408778923055</v>
      </c>
      <c r="G39" s="307">
        <f t="shared" si="10"/>
        <v>3222.0840124695474</v>
      </c>
      <c r="H39" s="307">
        <f t="shared" si="10"/>
        <v>0</v>
      </c>
      <c r="I39" s="307">
        <f t="shared" si="10"/>
        <v>6.3896189270726307</v>
      </c>
      <c r="J39" s="307">
        <f t="shared" si="10"/>
        <v>7.8359151453784442E-2</v>
      </c>
      <c r="K39" s="302">
        <f t="shared" si="8"/>
        <v>-198894.36680822534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32017324.985804867</v>
      </c>
      <c r="E41" s="306">
        <f t="shared" ref="E41:J41" si="11">SUM(E28:E31)+E22+E26+E39+E24</f>
        <v>9396604.0186500251</v>
      </c>
      <c r="F41" s="307">
        <f t="shared" si="11"/>
        <v>18723591.85604753</v>
      </c>
      <c r="G41" s="307">
        <f t="shared" si="11"/>
        <v>3877562.2171486504</v>
      </c>
      <c r="H41" s="307">
        <f t="shared" si="11"/>
        <v>0</v>
      </c>
      <c r="I41" s="307">
        <f t="shared" si="11"/>
        <v>15233.155285894585</v>
      </c>
      <c r="J41" s="307">
        <f t="shared" si="11"/>
        <v>4333.738672770075</v>
      </c>
      <c r="K41" s="302">
        <f>SUM(E41:J41)</f>
        <v>32017324.985804871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421510.01740369439</v>
      </c>
      <c r="E43" s="306">
        <f>D43</f>
        <v>421510.01740369439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421510.01740369439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-245149.51867821245</v>
      </c>
      <c r="E44" s="306">
        <v>0</v>
      </c>
      <c r="F44" s="307">
        <f>D44</f>
        <v>-245149.51867821245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-245149.51867821245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-66563.484530347574</v>
      </c>
      <c r="E45" s="306">
        <f t="shared" ref="E45:J45" si="12">(E14/($D$14)*$D$45)</f>
        <v>-46278.193592704629</v>
      </c>
      <c r="F45" s="307">
        <f t="shared" si="12"/>
        <v>-1807.1178426069598</v>
      </c>
      <c r="G45" s="307">
        <f t="shared" si="12"/>
        <v>-18441.154512445461</v>
      </c>
      <c r="H45" s="307">
        <f t="shared" si="12"/>
        <v>0</v>
      </c>
      <c r="I45" s="307">
        <f t="shared" si="12"/>
        <v>-36.570104768770683</v>
      </c>
      <c r="J45" s="307">
        <f t="shared" si="12"/>
        <v>-0.44847782175481427</v>
      </c>
      <c r="K45" s="302">
        <f>SUM(E45:J45)</f>
        <v>-66563.484530347589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109797.01419513437</v>
      </c>
      <c r="E46" s="306">
        <f t="shared" ref="E46:J46" si="13">SUM(E43:E45)</f>
        <v>375231.82381098974</v>
      </c>
      <c r="F46" s="307">
        <f t="shared" si="13"/>
        <v>-246956.63652081942</v>
      </c>
      <c r="G46" s="307">
        <f t="shared" si="13"/>
        <v>-18441.154512445461</v>
      </c>
      <c r="H46" s="307">
        <f t="shared" si="13"/>
        <v>0</v>
      </c>
      <c r="I46" s="307">
        <f t="shared" si="13"/>
        <v>-36.570104768770683</v>
      </c>
      <c r="J46" s="307">
        <f t="shared" si="13"/>
        <v>-0.44847782175481427</v>
      </c>
      <c r="K46" s="302">
        <f>SUM(E46:J46)</f>
        <v>109797.01419513432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32127121.999999996</v>
      </c>
      <c r="D48" s="306">
        <f>D41+D46</f>
        <v>32127122</v>
      </c>
      <c r="E48" s="306">
        <f t="shared" ref="E48:J48" si="14">E41+E46</f>
        <v>9771835.8424610142</v>
      </c>
      <c r="F48" s="307">
        <f t="shared" si="14"/>
        <v>18476635.219526712</v>
      </c>
      <c r="G48" s="307">
        <f t="shared" si="14"/>
        <v>3859121.062636205</v>
      </c>
      <c r="H48" s="307">
        <f t="shared" si="14"/>
        <v>0</v>
      </c>
      <c r="I48" s="307">
        <f t="shared" si="14"/>
        <v>15196.585181125814</v>
      </c>
      <c r="J48" s="307">
        <f t="shared" si="14"/>
        <v>4333.2901949483203</v>
      </c>
      <c r="K48" s="302">
        <f>SUM(E48:J48)</f>
        <v>32127122.000000004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6.0127381138200011</v>
      </c>
      <c r="F52" s="323">
        <f t="shared" si="15"/>
        <v>3.3416616330012909E-2</v>
      </c>
      <c r="G52" s="324">
        <f t="shared" si="15"/>
        <v>1.6459326023200163</v>
      </c>
      <c r="H52" s="324">
        <f t="shared" si="15"/>
        <v>0</v>
      </c>
      <c r="I52" s="324">
        <f>I48/I50</f>
        <v>1266.3820984271513</v>
      </c>
      <c r="J52" s="324">
        <f t="shared" si="15"/>
        <v>361.10751624569338</v>
      </c>
      <c r="K52" s="325">
        <f>I52+J52</f>
        <v>1627.4896146728447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1627.4896146728447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7.6586707161400174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3.3416616330012909E-2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2457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ProForma'!S174</f>
        <v>48014.510882078415</v>
      </c>
      <c r="E14" s="300">
        <f>'Allocation ProForma'!S123+'Allocation ProForma'!S124+'Allocation ProForma'!S125</f>
        <v>17506.46705087768</v>
      </c>
      <c r="F14" s="301">
        <f>'Allocation ProForma'!S126</f>
        <v>1769.9733883402409</v>
      </c>
      <c r="G14" s="301">
        <f>'Allocation ProForma'!S135</f>
        <v>16042.132103977972</v>
      </c>
      <c r="H14" s="301">
        <f>'Allocation ProForma'!S145+'Allocation ProForma'!S147+'Allocation ProForma'!S152+'Allocation ProForma'!S141</f>
        <v>12082.021383505624</v>
      </c>
      <c r="I14" s="301">
        <f>'Allocation ProForma'!S146+'Allocation ProForma'!S148+'Allocation ProForma'!S153+'Allocation ProForma'!S157+'Allocation ProForma'!S160+'Allocation ProForma'!S163</f>
        <v>613.91695537689748</v>
      </c>
      <c r="J14" s="301">
        <f>'Allocation ProForma'!S166+'Allocation ProForma'!S169</f>
        <v>0</v>
      </c>
      <c r="K14" s="302">
        <f>SUM(E14:J14)</f>
        <v>48014.510882078415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ProForma'!S773+'Allocation ProForma'!S774+'Allocation ProForma'!S775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48014.510882078415</v>
      </c>
      <c r="E16" s="306">
        <f t="shared" ref="E16:K16" si="1">E14+E15</f>
        <v>17506.46705087768</v>
      </c>
      <c r="F16" s="307">
        <f t="shared" si="1"/>
        <v>1769.9733883402409</v>
      </c>
      <c r="G16" s="307">
        <f t="shared" si="1"/>
        <v>16042.132103977972</v>
      </c>
      <c r="H16" s="307">
        <f t="shared" si="1"/>
        <v>12082.021383505624</v>
      </c>
      <c r="I16" s="307">
        <f t="shared" si="1"/>
        <v>613.91695537689748</v>
      </c>
      <c r="J16" s="307">
        <f t="shared" si="1"/>
        <v>0</v>
      </c>
      <c r="K16" s="302">
        <f t="shared" si="1"/>
        <v>48014.510882078415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ProForma'!S825</f>
        <v>9.817979141838401E-2</v>
      </c>
      <c r="E18" s="311">
        <f t="shared" ref="E18:J18" si="2">D18</f>
        <v>9.817979141838401E-2</v>
      </c>
      <c r="F18" s="312">
        <f t="shared" si="2"/>
        <v>9.817979141838401E-2</v>
      </c>
      <c r="G18" s="312">
        <f t="shared" si="2"/>
        <v>9.817979141838401E-2</v>
      </c>
      <c r="H18" s="312">
        <f t="shared" si="2"/>
        <v>9.817979141838401E-2</v>
      </c>
      <c r="I18" s="312">
        <f t="shared" si="2"/>
        <v>9.817979141838401E-2</v>
      </c>
      <c r="J18" s="312">
        <f t="shared" si="2"/>
        <v>9.817979141838401E-2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4714.0546634581879</v>
      </c>
      <c r="E20" s="306">
        <f t="shared" ref="E20:J20" si="3">E18*E16</f>
        <v>1718.7812835279829</v>
      </c>
      <c r="F20" s="307">
        <f t="shared" si="3"/>
        <v>173.77561808333525</v>
      </c>
      <c r="G20" s="307">
        <f t="shared" si="3"/>
        <v>1575.0131838747191</v>
      </c>
      <c r="H20" s="307">
        <f t="shared" si="3"/>
        <v>1186.2103393450375</v>
      </c>
      <c r="I20" s="307">
        <f t="shared" si="3"/>
        <v>60.274238627113156</v>
      </c>
      <c r="J20" s="307">
        <f t="shared" si="3"/>
        <v>0</v>
      </c>
      <c r="K20" s="302">
        <f>SUM(E20:J20)</f>
        <v>4714.0546634581879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ProForma'!S705</f>
        <v>1090.8368985867889</v>
      </c>
      <c r="E22" s="306">
        <f t="shared" ref="E22:J22" si="4">(E14/$D$14)*$D$22</f>
        <v>397.72768423887305</v>
      </c>
      <c r="F22" s="307">
        <f t="shared" si="4"/>
        <v>40.211849419023835</v>
      </c>
      <c r="G22" s="307">
        <f t="shared" si="4"/>
        <v>364.45960418092238</v>
      </c>
      <c r="H22" s="307">
        <f t="shared" si="4"/>
        <v>274.49024248129621</v>
      </c>
      <c r="I22" s="307">
        <f t="shared" si="4"/>
        <v>13.947518266673432</v>
      </c>
      <c r="J22" s="307">
        <f t="shared" si="4"/>
        <v>0</v>
      </c>
      <c r="K22" s="302">
        <f>SUM(E22:J22)</f>
        <v>1090.8368985867889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3623.2177648713987</v>
      </c>
      <c r="E24" s="306">
        <f t="shared" ref="E24:J24" si="5">E20-E22</f>
        <v>1321.0535992891098</v>
      </c>
      <c r="F24" s="307">
        <f t="shared" si="5"/>
        <v>133.5637686643114</v>
      </c>
      <c r="G24" s="307">
        <f t="shared" si="5"/>
        <v>1210.5535796937966</v>
      </c>
      <c r="H24" s="307">
        <f t="shared" si="5"/>
        <v>911.72009686374122</v>
      </c>
      <c r="I24" s="307">
        <f t="shared" si="5"/>
        <v>46.326720360439722</v>
      </c>
      <c r="J24" s="307">
        <f t="shared" si="5"/>
        <v>0</v>
      </c>
      <c r="K24" s="302">
        <f>SUM(E24:J24)</f>
        <v>3623.2177648713987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ProForma'!S740+'Allocation ProForma'!S817</f>
        <v>2641.2052528886979</v>
      </c>
      <c r="E26" s="306">
        <f t="shared" ref="E26:J26" si="6">$D$26*(E24/$K$24)</f>
        <v>963.00413947483537</v>
      </c>
      <c r="F26" s="307">
        <f t="shared" si="6"/>
        <v>97.363545413150518</v>
      </c>
      <c r="G26" s="307">
        <f t="shared" si="6"/>
        <v>882.45330009965801</v>
      </c>
      <c r="H26" s="307">
        <f t="shared" si="6"/>
        <v>664.61362945049927</v>
      </c>
      <c r="I26" s="307">
        <f t="shared" si="6"/>
        <v>33.770638450554777</v>
      </c>
      <c r="J26" s="307">
        <f t="shared" si="6"/>
        <v>0</v>
      </c>
      <c r="K26" s="302">
        <f>SUM(E26:J26)</f>
        <v>2641.2052528886984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ProForma'!S671</f>
        <v>19133.568985299251</v>
      </c>
      <c r="E28" s="306">
        <f>'Allocation ProForma'!S180+'Allocation ProForma'!S181+'Allocation ProForma'!S182</f>
        <v>926.24104478358834</v>
      </c>
      <c r="F28" s="307">
        <f>'Allocation ProForma'!S183</f>
        <v>15765.076498403436</v>
      </c>
      <c r="G28" s="307">
        <f>'Allocation ProForma'!S192</f>
        <v>1360.5901459705999</v>
      </c>
      <c r="H28" s="307">
        <f>'Allocation ProForma'!S198+'Allocation ProForma'!S202+'Allocation ProForma'!S204+'Allocation ProForma'!S209</f>
        <v>981.53718940963552</v>
      </c>
      <c r="I28" s="307">
        <f>'Allocation ProForma'!S203+'Allocation ProForma'!S205+'Allocation ProForma'!S210+'Allocation ProForma'!S214+'Allocation ProForma'!S217</f>
        <v>100.12410673198787</v>
      </c>
      <c r="J28" s="307">
        <f>'Allocation ProForma'!S223+'Allocation ProForma'!S226</f>
        <v>0</v>
      </c>
      <c r="K28" s="302">
        <f>SUM(E28:J28)</f>
        <v>19133.568985299247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ProForma'!S672</f>
        <v>2700.7617453681228</v>
      </c>
      <c r="E29" s="306">
        <f>'Allocation ProForma'!S300</f>
        <v>1300.9312069436612</v>
      </c>
      <c r="F29" s="307">
        <v>0</v>
      </c>
      <c r="G29" s="307">
        <f>'Allocation ProForma'!S306</f>
        <v>743.4786138558884</v>
      </c>
      <c r="H29" s="307">
        <f>'Allocation ProForma'!S312+'Allocation ProForma'!S316+'Allocation ProForma'!S318+'Allocation ProForma'!S323</f>
        <v>624.919050462732</v>
      </c>
      <c r="I29" s="307">
        <f>'Allocation ProForma'!S317+'Allocation ProForma'!S319+'Allocation ProForma'!S324+'Allocation ProForma'!S328+'Allocation ProForma'!S331</f>
        <v>31.432874105840757</v>
      </c>
      <c r="J29" s="307">
        <v>0</v>
      </c>
      <c r="K29" s="302">
        <f>SUM(E29:J29)</f>
        <v>2700.7617453681223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ProForma'!S674+'Allocation ProForma'!S675+'Allocation ProForma'!S676+'Allocation ProForma'!S673</f>
        <v>479.19519340856175</v>
      </c>
      <c r="E30" s="306">
        <f>'Allocation ProForma'!S414+'Allocation ProForma'!S471+'Allocation ProForma'!S357</f>
        <v>193.83977906655758</v>
      </c>
      <c r="F30" s="307">
        <f>'Allocation ProForma'!S529</f>
        <v>0</v>
      </c>
      <c r="G30" s="307">
        <f>'Allocation ProForma'!S420+'Allocation ProForma'!S477+'Allocation ProForma'!S363</f>
        <v>156.95370021048794</v>
      </c>
      <c r="H30" s="307">
        <f>'Allocation ProForma'!S426+'Allocation ProForma'!S430+'Allocation ProForma'!S432+'Allocation ProForma'!S437+'Allocation ProForma'!S483+'Allocation ProForma'!S487+'Allocation ProForma'!S489+'Allocation ProForma'!S494+'Allocation ProForma'!S369+'Allocation ProForma'!S373+'Allocation ProForma'!S375+'Allocation ProForma'!S380</f>
        <v>122.25252074273619</v>
      </c>
      <c r="I30" s="307">
        <f>'Allocation ProForma'!S431+'Allocation ProForma'!S433+'Allocation ProForma'!S438+'Allocation ProForma'!S442+'Allocation ProForma'!S445+'Allocation ProForma'!S488+'Allocation ProForma'!S490+'Allocation ProForma'!S495+'Allocation ProForma'!S499+'Allocation ProForma'!S502+'Allocation ProForma'!S374+'Allocation ProForma'!S376+'Allocation ProForma'!S381+'Allocation ProForma'!S385+'Allocation ProForma'!S388</f>
        <v>6.1491933887800085</v>
      </c>
      <c r="J30" s="307">
        <v>0</v>
      </c>
      <c r="K30" s="302">
        <f>SUM(E30:J30)</f>
        <v>479.19519340856175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ProForma'!S679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ProForma'!S745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ProForma'!S756+'Allocation ProForma'!S759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ProForma'!S813:S815)-'Allocation ProForma'!S721</f>
        <v>50.03387975948975</v>
      </c>
      <c r="E36" s="306">
        <f t="shared" ref="E36:J36" si="9">(E14/($D$14)*$D$36)</f>
        <v>18.242744773310225</v>
      </c>
      <c r="F36" s="307">
        <f t="shared" si="9"/>
        <v>1.8444139919952218</v>
      </c>
      <c r="G36" s="307">
        <f t="shared" si="9"/>
        <v>16.716823602505471</v>
      </c>
      <c r="H36" s="307">
        <f t="shared" si="9"/>
        <v>12.590160642030826</v>
      </c>
      <c r="I36" s="307">
        <f t="shared" si="9"/>
        <v>0.63973674964800731</v>
      </c>
      <c r="J36" s="307">
        <f t="shared" si="9"/>
        <v>0</v>
      </c>
      <c r="K36" s="302">
        <f t="shared" si="8"/>
        <v>50.03387975948975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ProForma'!S802-'Allocation ProForma'!S803</f>
        <v>0</v>
      </c>
      <c r="E37" s="306">
        <f>-'Allocation ProForma'!S802-'Allocation ProForma'!$Q$803*(E14/$D$14)</f>
        <v>0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50.03387975948975</v>
      </c>
      <c r="E39" s="306">
        <f t="shared" si="10"/>
        <v>18.242744773310225</v>
      </c>
      <c r="F39" s="307">
        <f t="shared" si="10"/>
        <v>1.8444139919952218</v>
      </c>
      <c r="G39" s="307">
        <f t="shared" si="10"/>
        <v>16.716823602505471</v>
      </c>
      <c r="H39" s="307">
        <f t="shared" si="10"/>
        <v>12.590160642030826</v>
      </c>
      <c r="I39" s="307">
        <f t="shared" si="10"/>
        <v>0.63973674964800731</v>
      </c>
      <c r="J39" s="307">
        <f t="shared" si="10"/>
        <v>0</v>
      </c>
      <c r="K39" s="302">
        <f t="shared" si="8"/>
        <v>50.03387975948975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29718.819720182313</v>
      </c>
      <c r="E41" s="306">
        <f t="shared" ref="E41:J41" si="11">SUM(E28:E31)+E22+E26+E39+E24</f>
        <v>5121.0401985699364</v>
      </c>
      <c r="F41" s="307">
        <f t="shared" si="11"/>
        <v>16038.060075891917</v>
      </c>
      <c r="G41" s="307">
        <f t="shared" si="11"/>
        <v>4735.2057676138593</v>
      </c>
      <c r="H41" s="307">
        <f t="shared" si="11"/>
        <v>3592.1228900526712</v>
      </c>
      <c r="I41" s="307">
        <f t="shared" si="11"/>
        <v>232.39078805392455</v>
      </c>
      <c r="J41" s="307">
        <f t="shared" si="11"/>
        <v>0</v>
      </c>
      <c r="K41" s="302">
        <f>SUM(E41:J41)</f>
        <v>29718.819720182306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ProForma'!S654</f>
        <v>0</v>
      </c>
      <c r="E43" s="306">
        <f>D43</f>
        <v>0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0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ProForma'!S652+'Allocation ProForma'!S653)</f>
        <v>-207.35524072476875</v>
      </c>
      <c r="E44" s="306">
        <v>0</v>
      </c>
      <c r="F44" s="307">
        <f>D44</f>
        <v>-207.35524072476875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-207.35524072476875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ProForma'!S655+'Allocation ProForma'!S656+'Allocation ProForma'!S657+'Allocation ProForma'!S658+'Allocation ProForma'!S661+'Allocation ProForma'!S662+'Allocation ProForma'!S663+'Allocation ProForma'!S664+'Allocation ProForma'!S665)</f>
        <v>-41.464479457535553</v>
      </c>
      <c r="E45" s="306">
        <f t="shared" ref="E45:J45" si="12">(E14/($D$14)*$D$45)</f>
        <v>-15.118274248131184</v>
      </c>
      <c r="F45" s="307">
        <f t="shared" si="12"/>
        <v>-1.5285176054685579</v>
      </c>
      <c r="G45" s="307">
        <f t="shared" si="12"/>
        <v>-13.853700576355273</v>
      </c>
      <c r="H45" s="307">
        <f t="shared" si="12"/>
        <v>-10.433819240442681</v>
      </c>
      <c r="I45" s="307">
        <f t="shared" si="12"/>
        <v>-0.5301677871378585</v>
      </c>
      <c r="J45" s="307">
        <f t="shared" si="12"/>
        <v>0</v>
      </c>
      <c r="K45" s="302">
        <f>SUM(E45:J45)</f>
        <v>-41.464479457535553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-248.81972018230431</v>
      </c>
      <c r="E46" s="306">
        <f t="shared" ref="E46:J46" si="13">SUM(E43:E45)</f>
        <v>-15.118274248131184</v>
      </c>
      <c r="F46" s="307">
        <f t="shared" si="13"/>
        <v>-208.8837583302373</v>
      </c>
      <c r="G46" s="307">
        <f t="shared" si="13"/>
        <v>-13.853700576355273</v>
      </c>
      <c r="H46" s="307">
        <f t="shared" si="13"/>
        <v>-10.433819240442681</v>
      </c>
      <c r="I46" s="307">
        <f t="shared" si="13"/>
        <v>-0.5301677871378585</v>
      </c>
      <c r="J46" s="307">
        <f t="shared" si="13"/>
        <v>0</v>
      </c>
      <c r="K46" s="302">
        <f>SUM(E46:J46)</f>
        <v>-248.81972018230428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ProForma'!S806-SUM('Allocation ProForma'!S652:S665)-'Allocation ProForma'!S721-'Allocation ProForma'!S802-'Allocation ProForma'!S803</f>
        <v>29470.000000000004</v>
      </c>
      <c r="D48" s="306">
        <f>D41+D46</f>
        <v>29470.000000000007</v>
      </c>
      <c r="E48" s="306">
        <f t="shared" ref="E48:J48" si="14">E41+E46</f>
        <v>5105.9219243218049</v>
      </c>
      <c r="F48" s="307">
        <f t="shared" si="14"/>
        <v>15829.17631756168</v>
      </c>
      <c r="G48" s="307">
        <f t="shared" si="14"/>
        <v>4721.3520670375037</v>
      </c>
      <c r="H48" s="307">
        <f t="shared" si="14"/>
        <v>3581.6890708122287</v>
      </c>
      <c r="I48" s="307">
        <f t="shared" si="14"/>
        <v>231.8606202667867</v>
      </c>
      <c r="J48" s="307">
        <f t="shared" si="14"/>
        <v>0</v>
      </c>
      <c r="K48" s="302">
        <f>SUM(E48:J48)</f>
        <v>29470.000000000004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Det'!C34</f>
        <v>446721</v>
      </c>
      <c r="F50" s="318">
        <f>E50</f>
        <v>446721</v>
      </c>
      <c r="G50" s="318">
        <f>F50</f>
        <v>446721</v>
      </c>
      <c r="H50" s="318">
        <f>G50</f>
        <v>446721</v>
      </c>
      <c r="I50" s="318">
        <f>'Allocation ProForma'!S848</f>
        <v>48</v>
      </c>
      <c r="J50" s="318">
        <f>I50</f>
        <v>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3">
        <f t="shared" ref="E52:J52" si="15">E48/E50</f>
        <v>1.1429778148602382E-2</v>
      </c>
      <c r="F52" s="323">
        <f t="shared" si="15"/>
        <v>3.5434144169541347E-2</v>
      </c>
      <c r="G52" s="323">
        <f t="shared" si="15"/>
        <v>1.0568905574256647E-2</v>
      </c>
      <c r="H52" s="323">
        <f t="shared" si="15"/>
        <v>8.0177315837227908E-3</v>
      </c>
      <c r="I52" s="324">
        <f>I48/I50</f>
        <v>4.8304295888913895</v>
      </c>
      <c r="J52" s="324">
        <f t="shared" si="15"/>
        <v>0</v>
      </c>
      <c r="K52" s="325">
        <f>I52+J52</f>
        <v>4.8304295888913895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4.8304295888913895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69">
        <f>E52+G52+H52</f>
        <v>3.001641530658182E-2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3.5434144169541347E-2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0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94">
        <f>(K54-K58)*I50</f>
        <v>231.8606202667867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5.1902780542393732E-4</v>
      </c>
      <c r="L60" s="28"/>
      <c r="M60" s="28"/>
      <c r="N60" s="28"/>
    </row>
    <row r="61" spans="1:14" ht="15.75" x14ac:dyDescent="0.25">
      <c r="J61" s="373" t="s">
        <v>2440</v>
      </c>
      <c r="K61" s="34">
        <v>7.3099999999999997E-3</v>
      </c>
    </row>
    <row r="62" spans="1:14" ht="15.75" x14ac:dyDescent="0.25">
      <c r="J62" s="373" t="s">
        <v>2441</v>
      </c>
      <c r="K62" s="377">
        <f>K60+K61+K55</f>
        <v>3.7845443112005758E-2</v>
      </c>
      <c r="L62" s="380">
        <f>K62+K56</f>
        <v>7.3279587281547098E-2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2458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ProForma'!T174</f>
        <v>296248.74850592518</v>
      </c>
      <c r="E14" s="300">
        <f>'Allocation ProForma'!T123+'Allocation ProForma'!T124+'Allocation ProForma'!T125</f>
        <v>126804.72996959131</v>
      </c>
      <c r="F14" s="301">
        <f>'Allocation ProForma'!T126</f>
        <v>5900.1546181645763</v>
      </c>
      <c r="G14" s="301">
        <f>'Allocation ProForma'!T135</f>
        <v>24845.0738899887</v>
      </c>
      <c r="H14" s="301">
        <f>'Allocation ProForma'!T145+'Allocation ProForma'!T147+'Allocation ProForma'!T152+'Allocation ProForma'!T141</f>
        <v>18705.665731199846</v>
      </c>
      <c r="I14" s="301">
        <f>'Allocation ProForma'!T146+'Allocation ProForma'!T148+'Allocation ProForma'!T153+'Allocation ProForma'!T157+'Allocation ProForma'!T160+'Allocation ProForma'!T163</f>
        <v>119099.88934311812</v>
      </c>
      <c r="J14" s="301">
        <f>'Allocation ProForma'!T166+'Allocation ProForma'!T169</f>
        <v>893.23495386263244</v>
      </c>
      <c r="K14" s="302">
        <f>SUM(E14:J14)</f>
        <v>296248.74850592518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ProForma'!T773+'Allocation ProForma'!T774+'Allocation ProForma'!T775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296248.74850592518</v>
      </c>
      <c r="E16" s="306">
        <f t="shared" ref="E16:K16" si="1">E14+E15</f>
        <v>126804.72996959131</v>
      </c>
      <c r="F16" s="307">
        <f t="shared" si="1"/>
        <v>5900.1546181645763</v>
      </c>
      <c r="G16" s="307">
        <f t="shared" si="1"/>
        <v>24845.0738899887</v>
      </c>
      <c r="H16" s="307">
        <f t="shared" si="1"/>
        <v>18705.665731199846</v>
      </c>
      <c r="I16" s="307">
        <f t="shared" si="1"/>
        <v>119099.88934311812</v>
      </c>
      <c r="J16" s="307">
        <f t="shared" si="1"/>
        <v>893.23495386263244</v>
      </c>
      <c r="K16" s="302">
        <f t="shared" si="1"/>
        <v>296248.74850592518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ProForma'!T825</f>
        <v>0.11662560198740175</v>
      </c>
      <c r="E18" s="311">
        <f t="shared" ref="E18:J18" si="2">D18</f>
        <v>0.11662560198740175</v>
      </c>
      <c r="F18" s="312">
        <f t="shared" si="2"/>
        <v>0.11662560198740175</v>
      </c>
      <c r="G18" s="312">
        <f t="shared" si="2"/>
        <v>0.11662560198740175</v>
      </c>
      <c r="H18" s="312">
        <f t="shared" si="2"/>
        <v>0.11662560198740175</v>
      </c>
      <c r="I18" s="312">
        <f t="shared" si="2"/>
        <v>0.11662560198740175</v>
      </c>
      <c r="J18" s="312">
        <f t="shared" si="2"/>
        <v>0.11662560198740175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34550.188632517908</v>
      </c>
      <c r="E20" s="306">
        <f t="shared" ref="E20:J20" si="3">E18*E16</f>
        <v>14788.677967553511</v>
      </c>
      <c r="F20" s="307">
        <f t="shared" si="3"/>
        <v>688.10908416219229</v>
      </c>
      <c r="G20" s="307">
        <f t="shared" si="3"/>
        <v>2897.5716988414097</v>
      </c>
      <c r="H20" s="307">
        <f t="shared" si="3"/>
        <v>2181.5595264762937</v>
      </c>
      <c r="I20" s="307">
        <f t="shared" si="3"/>
        <v>13890.096291274085</v>
      </c>
      <c r="J20" s="307">
        <f t="shared" si="3"/>
        <v>104.17406421041854</v>
      </c>
      <c r="K20" s="302">
        <f>SUM(E20:J20)</f>
        <v>34550.188632517908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ProForma'!T705</f>
        <v>6896.0140359348279</v>
      </c>
      <c r="E22" s="306">
        <f t="shared" ref="E22:J22" si="4">(E14/$D$14)*$D$22</f>
        <v>2951.7329679984718</v>
      </c>
      <c r="F22" s="307">
        <f t="shared" si="4"/>
        <v>137.34251795576728</v>
      </c>
      <c r="G22" s="307">
        <f t="shared" si="4"/>
        <v>578.33823478843578</v>
      </c>
      <c r="H22" s="307">
        <f t="shared" si="4"/>
        <v>435.42642486902957</v>
      </c>
      <c r="I22" s="307">
        <f t="shared" si="4"/>
        <v>2772.3813610372113</v>
      </c>
      <c r="J22" s="307">
        <f t="shared" si="4"/>
        <v>20.792529285912281</v>
      </c>
      <c r="K22" s="302">
        <f>SUM(E22:J22)</f>
        <v>6896.0140359348279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27654.174596583078</v>
      </c>
      <c r="E24" s="306">
        <f t="shared" ref="E24:J24" si="5">E20-E22</f>
        <v>11836.944999555039</v>
      </c>
      <c r="F24" s="307">
        <f t="shared" si="5"/>
        <v>550.76656620642507</v>
      </c>
      <c r="G24" s="307">
        <f t="shared" si="5"/>
        <v>2319.2334640529739</v>
      </c>
      <c r="H24" s="307">
        <f t="shared" si="5"/>
        <v>1746.1331016072641</v>
      </c>
      <c r="I24" s="307">
        <f t="shared" si="5"/>
        <v>11117.714930236874</v>
      </c>
      <c r="J24" s="307">
        <f t="shared" si="5"/>
        <v>83.381534924506255</v>
      </c>
      <c r="K24" s="302">
        <f>SUM(E24:J24)</f>
        <v>27654.174596583081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ProForma'!T740+'Allocation ProForma'!T817</f>
        <v>19759.823735148082</v>
      </c>
      <c r="E26" s="306">
        <f t="shared" ref="E26:J26" si="6">$D$26*(E24/$K$24)</f>
        <v>8457.8892758835027</v>
      </c>
      <c r="F26" s="307">
        <f t="shared" si="6"/>
        <v>393.5409545290288</v>
      </c>
      <c r="G26" s="307">
        <f t="shared" si="6"/>
        <v>1657.1691297561299</v>
      </c>
      <c r="H26" s="307">
        <f t="shared" si="6"/>
        <v>1247.6699380544933</v>
      </c>
      <c r="I26" s="307">
        <f t="shared" si="6"/>
        <v>7943.9755683848434</v>
      </c>
      <c r="J26" s="307">
        <f t="shared" si="6"/>
        <v>59.578868540083405</v>
      </c>
      <c r="K26" s="302">
        <f>SUM(E26:J26)</f>
        <v>19759.823735148086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ProForma'!T671</f>
        <v>89715.231853634177</v>
      </c>
      <c r="E28" s="306">
        <f>'Allocation ProForma'!T180+'Allocation ProForma'!T181+'Allocation ProForma'!T182</f>
        <v>6694.096766198988</v>
      </c>
      <c r="F28" s="307">
        <f>'Allocation ProForma'!T183</f>
        <v>52552.422268335467</v>
      </c>
      <c r="G28" s="307">
        <f>'Allocation ProForma'!T192</f>
        <v>2107.198874284777</v>
      </c>
      <c r="H28" s="307">
        <f>'Allocation ProForma'!T198+'Allocation ProForma'!T202+'Allocation ProForma'!T204+'Allocation ProForma'!T209</f>
        <v>1519.7076972572504</v>
      </c>
      <c r="I28" s="307">
        <f>'Allocation ProForma'!T203+'Allocation ProForma'!T205+'Allocation ProForma'!T210+'Allocation ProForma'!T214+'Allocation ProForma'!T217</f>
        <v>19424.07670600565</v>
      </c>
      <c r="J28" s="307">
        <f>'Allocation ProForma'!T223+'Allocation ProForma'!T226</f>
        <v>7417.7295415520421</v>
      </c>
      <c r="K28" s="302">
        <f>SUM(E28:J28)</f>
        <v>89715.231853634177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ProForma'!T672</f>
        <v>17640.12547659337</v>
      </c>
      <c r="E29" s="306">
        <f>'Allocation ProForma'!T300</f>
        <v>9423.1798635447758</v>
      </c>
      <c r="F29" s="307">
        <v>0</v>
      </c>
      <c r="G29" s="307">
        <f>'Allocation ProForma'!T306</f>
        <v>1151.4542441833821</v>
      </c>
      <c r="H29" s="307">
        <f>'Allocation ProForma'!T312+'Allocation ProForma'!T316+'Allocation ProForma'!T318+'Allocation ProForma'!T323</f>
        <v>967.51379233210378</v>
      </c>
      <c r="I29" s="307">
        <f>'Allocation ProForma'!T317+'Allocation ProForma'!T319+'Allocation ProForma'!T324+'Allocation ProForma'!T328+'Allocation ProForma'!T331</f>
        <v>6097.9775765331078</v>
      </c>
      <c r="J29" s="307">
        <v>0</v>
      </c>
      <c r="K29" s="302">
        <f>SUM(E29:J29)</f>
        <v>17640.12547659337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ProForma'!T674+'Allocation ProForma'!T675+'Allocation ProForma'!T676+'Allocation ProForma'!T673</f>
        <v>3029.3591864916471</v>
      </c>
      <c r="E30" s="306">
        <f>'Allocation ProForma'!T414+'Allocation ProForma'!T471+'Allocation ProForma'!T357</f>
        <v>1404.0612548185698</v>
      </c>
      <c r="F30" s="307">
        <f>'Allocation ProForma'!T529</f>
        <v>0</v>
      </c>
      <c r="G30" s="307">
        <f>'Allocation ProForma'!T420+'Allocation ProForma'!T477+'Allocation ProForma'!T363</f>
        <v>243.08029966102453</v>
      </c>
      <c r="H30" s="307">
        <f>'Allocation ProForma'!T426+'Allocation ProForma'!T430+'Allocation ProForma'!T432+'Allocation ProForma'!T437+'Allocation ProForma'!T483+'Allocation ProForma'!T487+'Allocation ProForma'!T489+'Allocation ProForma'!T494+'Allocation ProForma'!T369+'Allocation ProForma'!T373+'Allocation ProForma'!T375+'Allocation ProForma'!T380</f>
        <v>189.27411458873061</v>
      </c>
      <c r="I30" s="307">
        <f>'Allocation ProForma'!T431+'Allocation ProForma'!T433+'Allocation ProForma'!T438+'Allocation ProForma'!T442+'Allocation ProForma'!T445+'Allocation ProForma'!T488+'Allocation ProForma'!T490+'Allocation ProForma'!T495+'Allocation ProForma'!T499+'Allocation ProForma'!T502+'Allocation ProForma'!T374+'Allocation ProForma'!T376+'Allocation ProForma'!T381+'Allocation ProForma'!T385+'Allocation ProForma'!T388</f>
        <v>1192.9435174233217</v>
      </c>
      <c r="J30" s="307">
        <v>0</v>
      </c>
      <c r="K30" s="302">
        <f>SUM(E30:J30)</f>
        <v>3029.3591864916466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ProForma'!T679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ProForma'!T745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ProForma'!T756+'Allocation ProForma'!T759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ProForma'!T813:T815)-'Allocation ProForma'!T721</f>
        <v>500.21192626924756</v>
      </c>
      <c r="E36" s="306">
        <f t="shared" ref="E36:J36" si="9">(E14/($D$14)*$D$36)</f>
        <v>214.10803778255428</v>
      </c>
      <c r="F36" s="307">
        <f t="shared" si="9"/>
        <v>9.962329703409603</v>
      </c>
      <c r="G36" s="307">
        <f t="shared" si="9"/>
        <v>41.950564623446745</v>
      </c>
      <c r="H36" s="307">
        <f t="shared" si="9"/>
        <v>31.584258616251965</v>
      </c>
      <c r="I36" s="307">
        <f t="shared" si="9"/>
        <v>201.09852064264098</v>
      </c>
      <c r="J36" s="307">
        <f t="shared" si="9"/>
        <v>1.5082149009440065</v>
      </c>
      <c r="K36" s="302">
        <f t="shared" si="8"/>
        <v>500.21192626924761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ProForma'!T802-'Allocation ProForma'!T803</f>
        <v>-438.14752701709671</v>
      </c>
      <c r="E37" s="306">
        <f>-'Allocation ProForma'!T802-'Allocation ProForma'!$Q$803*(E14/$D$14)</f>
        <v>-438.14752701709671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-438.14752701709671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62.064399252150849</v>
      </c>
      <c r="E39" s="306">
        <f t="shared" si="10"/>
        <v>-224.03948923454243</v>
      </c>
      <c r="F39" s="307">
        <f t="shared" si="10"/>
        <v>9.962329703409603</v>
      </c>
      <c r="G39" s="307">
        <f t="shared" si="10"/>
        <v>41.950564623446745</v>
      </c>
      <c r="H39" s="307">
        <f t="shared" si="10"/>
        <v>31.584258616251965</v>
      </c>
      <c r="I39" s="307">
        <f t="shared" si="10"/>
        <v>201.09852064264098</v>
      </c>
      <c r="J39" s="307">
        <f t="shared" si="10"/>
        <v>1.5082149009440065</v>
      </c>
      <c r="K39" s="302">
        <f t="shared" si="8"/>
        <v>62.064399252150871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164756.79328363732</v>
      </c>
      <c r="E41" s="306">
        <f t="shared" ref="E41:J41" si="11">SUM(E28:E31)+E22+E26+E39+E24</f>
        <v>40543.865638764808</v>
      </c>
      <c r="F41" s="307">
        <f t="shared" si="11"/>
        <v>53644.034636730103</v>
      </c>
      <c r="G41" s="307">
        <f t="shared" si="11"/>
        <v>8098.424811350169</v>
      </c>
      <c r="H41" s="307">
        <f t="shared" si="11"/>
        <v>6137.3093273251234</v>
      </c>
      <c r="I41" s="307">
        <f t="shared" si="11"/>
        <v>48750.168180263645</v>
      </c>
      <c r="J41" s="307">
        <f t="shared" si="11"/>
        <v>7582.9906892034878</v>
      </c>
      <c r="K41" s="302">
        <f>SUM(E41:J41)</f>
        <v>164756.79328363732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ProForma'!T654</f>
        <v>877.25451939440484</v>
      </c>
      <c r="E43" s="306">
        <f>D43</f>
        <v>877.25451939440484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877.25451939440484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ProForma'!T652+'Allocation ProForma'!T653)</f>
        <v>-691.21264151328182</v>
      </c>
      <c r="E44" s="306">
        <v>0</v>
      </c>
      <c r="F44" s="307">
        <f>D44</f>
        <v>-691.21264151328182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-691.21264151328182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ProForma'!T655+'Allocation ProForma'!T656+'Allocation ProForma'!T657+'Allocation ProForma'!T658+'Allocation ProForma'!T661+'Allocation ProForma'!T662+'Allocation ProForma'!T663+'Allocation ProForma'!T664+'Allocation ProForma'!T665)</f>
        <v>-255.83516151842178</v>
      </c>
      <c r="E45" s="306">
        <f t="shared" ref="E45:J45" si="12">(E14/($D$14)*$D$45)</f>
        <v>-109.50631432767523</v>
      </c>
      <c r="F45" s="307">
        <f t="shared" si="12"/>
        <v>-5.0952688149216145</v>
      </c>
      <c r="G45" s="307">
        <f t="shared" si="12"/>
        <v>-21.455764872050604</v>
      </c>
      <c r="H45" s="307">
        <f t="shared" si="12"/>
        <v>-16.153880945611508</v>
      </c>
      <c r="I45" s="307">
        <f t="shared" si="12"/>
        <v>-102.85255070474456</v>
      </c>
      <c r="J45" s="307">
        <f t="shared" si="12"/>
        <v>-0.77138185341828047</v>
      </c>
      <c r="K45" s="302">
        <f>SUM(E45:J45)</f>
        <v>-255.83516151842178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-69.793283637298771</v>
      </c>
      <c r="E46" s="306">
        <f t="shared" ref="E46:J46" si="13">SUM(E43:E45)</f>
        <v>767.74820506672961</v>
      </c>
      <c r="F46" s="307">
        <f t="shared" si="13"/>
        <v>-696.30791032820343</v>
      </c>
      <c r="G46" s="307">
        <f t="shared" si="13"/>
        <v>-21.455764872050604</v>
      </c>
      <c r="H46" s="307">
        <f t="shared" si="13"/>
        <v>-16.153880945611508</v>
      </c>
      <c r="I46" s="307">
        <f t="shared" si="13"/>
        <v>-102.85255070474456</v>
      </c>
      <c r="J46" s="307">
        <f t="shared" si="13"/>
        <v>-0.77138185341828047</v>
      </c>
      <c r="K46" s="302">
        <f>SUM(E46:J46)</f>
        <v>-69.793283637298771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ProForma'!T806-SUM('Allocation ProForma'!T652:T665)-'Allocation ProForma'!T721-'Allocation ProForma'!T802-'Allocation ProForma'!T803</f>
        <v>164687.00000000003</v>
      </c>
      <c r="D48" s="306">
        <f>D41+D46</f>
        <v>164687.00000000003</v>
      </c>
      <c r="E48" s="306">
        <f t="shared" ref="E48:J48" si="14">E41+E46</f>
        <v>41311.613843831539</v>
      </c>
      <c r="F48" s="307">
        <f t="shared" si="14"/>
        <v>52947.726726401903</v>
      </c>
      <c r="G48" s="307">
        <f t="shared" si="14"/>
        <v>8076.9690464781188</v>
      </c>
      <c r="H48" s="307">
        <f t="shared" si="14"/>
        <v>6121.1554463795119</v>
      </c>
      <c r="I48" s="307">
        <f t="shared" si="14"/>
        <v>48647.3156295589</v>
      </c>
      <c r="J48" s="307">
        <f t="shared" si="14"/>
        <v>7582.2193073500694</v>
      </c>
      <c r="K48" s="302">
        <f>SUM(E48:J48)</f>
        <v>164687.00000000006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Det'!C36</f>
        <v>1489131.4121127534</v>
      </c>
      <c r="F50" s="318">
        <f>E50</f>
        <v>1489131.4121127534</v>
      </c>
      <c r="G50" s="318">
        <f>F50</f>
        <v>1489131.4121127534</v>
      </c>
      <c r="H50" s="318">
        <f>G50</f>
        <v>1489131.4121127534</v>
      </c>
      <c r="I50" s="318">
        <f>'Allocation ProForma'!T848</f>
        <v>9312</v>
      </c>
      <c r="J50" s="318">
        <f>I50</f>
        <v>9312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3">
        <f t="shared" ref="E52:J52" si="15">E48/E50</f>
        <v>2.7742087439562739E-2</v>
      </c>
      <c r="F52" s="323">
        <f t="shared" si="15"/>
        <v>3.5556114319877652E-2</v>
      </c>
      <c r="G52" s="323">
        <f t="shared" si="15"/>
        <v>5.423946456826572E-3</v>
      </c>
      <c r="H52" s="323">
        <f t="shared" si="15"/>
        <v>4.1105542442993158E-3</v>
      </c>
      <c r="I52" s="324">
        <f>I48/I50</f>
        <v>5.224153310734418</v>
      </c>
      <c r="J52" s="324">
        <f t="shared" si="15"/>
        <v>0.81424176410546278</v>
      </c>
      <c r="K52" s="325">
        <f>I52+J52</f>
        <v>6.0383950748398805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6.0383950748398805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69">
        <f>E52+G52+H52</f>
        <v>3.7276588140688627E-2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3.5556114319877652E-2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04"/>
      <c r="O8" s="404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E10/$E$38</f>
        <v>0.62146256631170971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E12/$E$38</f>
        <v>0.1064234887807407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E14/$E$38</f>
        <v>0.12519419168774018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Det'!B14/12</f>
        <v>28.180555555555557</v>
      </c>
      <c r="E16" s="148">
        <f>C16*D16</f>
        <v>3687.457505093716</v>
      </c>
      <c r="F16" s="59">
        <f>E16/$E$38</f>
        <v>9.8817924753805304E-4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Det'!B16/12</f>
        <v>21.25</v>
      </c>
      <c r="E18" s="148">
        <f>C18*D18</f>
        <v>14645.667834129104</v>
      </c>
      <c r="F18" s="59">
        <f>E18/$E$38</f>
        <v>3.9248032011298117E-3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Det'!B18/12</f>
        <v>375.23611111111109</v>
      </c>
      <c r="E20" s="148">
        <f>C20*D20</f>
        <v>234267.35225460326</v>
      </c>
      <c r="F20" s="59">
        <f>E20/$E$38</f>
        <v>6.2779878969155031E-2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Det'!B20/12</f>
        <v>14.375</v>
      </c>
      <c r="E22" s="148">
        <f>C22*D22</f>
        <v>51651.022175977538</v>
      </c>
      <c r="F22" s="59">
        <f>E22/$E$38</f>
        <v>1.3841642421078312E-2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Det'!B22/12</f>
        <v>51.520833333333336</v>
      </c>
      <c r="E24" s="148">
        <f>C24*D24</f>
        <v>43445.542982470273</v>
      </c>
      <c r="F24" s="59">
        <f>E24/$E$38</f>
        <v>1.16427060960011E-2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Det'!B24/12</f>
        <v>23.041666666666668</v>
      </c>
      <c r="E26" s="148">
        <f>C26*D26</f>
        <v>114762.14279963898</v>
      </c>
      <c r="F26" s="59">
        <f>E26/$E$38</f>
        <v>3.0754406731724401E-2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Det'!B28/12</f>
        <v>2.5</v>
      </c>
      <c r="E28" s="148">
        <f>C28*D28</f>
        <v>78269.103636575805</v>
      </c>
      <c r="F28" s="59">
        <f>E28/$E$38</f>
        <v>2.0974859732004882E-2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Det'!B30/12</f>
        <v>8.3333333333333329E-2</v>
      </c>
      <c r="E30" s="148">
        <f>C30*D30</f>
        <v>3312.6921825116665</v>
      </c>
      <c r="F30" s="59">
        <f>E30/$E$38</f>
        <v>8.8774817437696084E-4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Det'!B32/12</f>
        <v>14040.340277777779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Det'!B34/12</f>
        <v>0.33333333333333331</v>
      </c>
      <c r="E34" s="148">
        <f>C34*D34</f>
        <v>21.538390006666667</v>
      </c>
      <c r="F34" s="59">
        <f>E34/$E$38</f>
        <v>5.771941778466153E-6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Det'!B36/12</f>
        <v>64.666666666666671</v>
      </c>
      <c r="E36" s="148">
        <f>C36*D36</f>
        <v>4178.447661293334</v>
      </c>
      <c r="F36" s="59">
        <f>E36/$E$38</f>
        <v>1.1197567050224338E-3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57455.472222222226</v>
      </c>
      <c r="E38" s="102">
        <f>SUM(E4:E37)</f>
        <v>3731567.4400981776</v>
      </c>
      <c r="F38" s="59">
        <f>SUM(F10:F37)</f>
        <v>0.99999999999999989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90450864.14481172</v>
      </c>
      <c r="F61" s="2">
        <f>SUM(F10:F60)</f>
        <v>1.9999999999999998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04"/>
      <c r="Q6" s="404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E10/$E$38</f>
        <v>0.70131619014384028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E12/$E$38</f>
        <v>0.18180460431335238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E14/$E$38</f>
        <v>9.2902112263266973E-2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2313</v>
      </c>
      <c r="B16"/>
      <c r="C16" s="163">
        <v>1177.7252303999999</v>
      </c>
      <c r="D16" s="149">
        <f>Meters!D16</f>
        <v>28.180555555555557</v>
      </c>
      <c r="E16" s="148">
        <f>C16*D16</f>
        <v>33188.951284466668</v>
      </c>
      <c r="F16" s="59">
        <f>E16/$E$38</f>
        <v>1.4831807135148038E-3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2314</v>
      </c>
      <c r="B18"/>
      <c r="C18" s="163">
        <v>1177.7252303999999</v>
      </c>
      <c r="D18" s="149">
        <f>Meters!D18</f>
        <v>21.25</v>
      </c>
      <c r="E18" s="148">
        <f>C18*D18</f>
        <v>25026.661145999999</v>
      </c>
      <c r="F18" s="59">
        <f>E18/$E$38</f>
        <v>1.1184162107824788E-3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2202</v>
      </c>
      <c r="B20"/>
      <c r="C20" s="163">
        <v>1113.0044232800001</v>
      </c>
      <c r="D20" s="149">
        <f>Meters!D20</f>
        <v>375.23611111111109</v>
      </c>
      <c r="E20" s="148">
        <f>C20*D20</f>
        <v>417639.45144105225</v>
      </c>
      <c r="F20" s="59">
        <f>E20/$E$38</f>
        <v>1.8663885287336073E-2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2203</v>
      </c>
      <c r="B22"/>
      <c r="C22" s="163">
        <v>0</v>
      </c>
      <c r="D22" s="149">
        <f>Meters!D22</f>
        <v>14.375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2204</v>
      </c>
      <c r="B24"/>
      <c r="C24" s="163">
        <v>1177.7252303999999</v>
      </c>
      <c r="D24" s="149">
        <f>Meters!D24</f>
        <v>51.520833333333336</v>
      </c>
      <c r="E24" s="148">
        <f>C24*D24</f>
        <v>60677.385307899996</v>
      </c>
      <c r="F24" s="59">
        <f>E24/$E$38</f>
        <v>2.7116110679069319E-3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2315</v>
      </c>
      <c r="B26"/>
      <c r="C26" s="163">
        <v>0</v>
      </c>
      <c r="D26" s="149">
        <f>Meters!D26</f>
        <v>23.041666666666668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2.5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2201</v>
      </c>
      <c r="B30"/>
      <c r="C30" s="163">
        <v>0</v>
      </c>
      <c r="D30" s="149">
        <f>Meters!D30</f>
        <v>8.3333333333333329E-2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2220</v>
      </c>
      <c r="B32"/>
      <c r="C32" s="163">
        <v>0</v>
      </c>
      <c r="D32" s="149">
        <f>Meters!D32</f>
        <v>14040.340277777779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2221</v>
      </c>
      <c r="B34"/>
      <c r="C34" s="163">
        <v>0</v>
      </c>
      <c r="D34" s="149">
        <f>Meters!D34</f>
        <v>0.33333333333333331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2222</v>
      </c>
      <c r="B36"/>
      <c r="C36" s="163">
        <v>0</v>
      </c>
      <c r="D36" s="149">
        <f>Meters!D36</f>
        <v>64.666666666666671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57455.472222222226</v>
      </c>
      <c r="E38" s="102">
        <f>SUM(E4:E37)</f>
        <v>22376876.251186099</v>
      </c>
      <c r="F38" s="59">
        <f>SUM(F10:F37)</f>
        <v>0.99999999999999989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tabSelected="1"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97" t="s">
        <v>1692</v>
      </c>
      <c r="I2" s="398"/>
      <c r="J2" s="399"/>
      <c r="K2" s="397" t="s">
        <v>1693</v>
      </c>
      <c r="L2" s="398"/>
      <c r="M2" s="399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397" t="s">
        <v>136</v>
      </c>
      <c r="V2" s="398"/>
      <c r="W2" s="399"/>
      <c r="X2" s="395" t="s">
        <v>135</v>
      </c>
      <c r="Y2" s="396"/>
      <c r="Z2" s="395" t="s">
        <v>137</v>
      </c>
      <c r="AA2" s="396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5155921.7024059407</v>
      </c>
      <c r="U117" s="102">
        <f t="shared" si="76"/>
        <v>0</v>
      </c>
      <c r="V117" s="102">
        <f t="shared" si="76"/>
        <v>6296584.7244342845</v>
      </c>
      <c r="W117" s="102">
        <f t="shared" si="76"/>
        <v>11256626.328386461</v>
      </c>
      <c r="X117" s="102">
        <f t="shared" si="76"/>
        <v>2974682.5964494986</v>
      </c>
      <c r="Y117" s="102">
        <f t="shared" si="76"/>
        <v>4503909.7331860634</v>
      </c>
      <c r="Z117" s="102">
        <f t="shared" si="76"/>
        <v>3685674.9419236607</v>
      </c>
      <c r="AA117" s="102">
        <f t="shared" si="76"/>
        <v>3279806.278617708</v>
      </c>
      <c r="AB117" s="102">
        <f t="shared" si="76"/>
        <v>2192067.3179981294</v>
      </c>
      <c r="AC117" s="102">
        <f t="shared" si="76"/>
        <v>3172689.4740557512</v>
      </c>
      <c r="AD117" s="102">
        <f t="shared" si="76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117648308.97873548</v>
      </c>
      <c r="U145" s="102">
        <f t="shared" si="110"/>
        <v>0</v>
      </c>
      <c r="V145" s="102">
        <f t="shared" si="110"/>
        <v>128492991.12166929</v>
      </c>
      <c r="W145" s="102">
        <f t="shared" si="110"/>
        <v>237858859.69578904</v>
      </c>
      <c r="X145" s="102">
        <f t="shared" si="110"/>
        <v>59228567.147904932</v>
      </c>
      <c r="Y145" s="102">
        <f t="shared" si="110"/>
        <v>90497598.872227833</v>
      </c>
      <c r="Z145" s="102">
        <f t="shared" si="110"/>
        <v>91286845.786817849</v>
      </c>
      <c r="AA145" s="102">
        <f t="shared" si="110"/>
        <v>81234285.357390851</v>
      </c>
      <c r="AB145" s="102">
        <f t="shared" si="110"/>
        <v>54380433.830800563</v>
      </c>
      <c r="AC145" s="102">
        <f t="shared" si="110"/>
        <v>47701573.839166075</v>
      </c>
      <c r="AD145" s="102">
        <f t="shared" si="110"/>
        <v>64342233.250113457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847086.37716997182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923063.20532987616</v>
      </c>
      <c r="W313" s="101">
        <f t="shared" ref="W313:W324" si="325">IF(VLOOKUP($D313,$C$5:$AJ$644,21,)=0,0,((VLOOKUP($D313,$C$5:$AJ$644,21,)/VLOOKUP($D313,$C$5:$AJ$644,4,))*$F313))</f>
        <v>1711737.603698926</v>
      </c>
      <c r="X313" s="101">
        <f t="shared" ref="X313:X324" si="326">IF(VLOOKUP($D313,$C$5:$AJ$644,22,)=0,0,((VLOOKUP($D313,$C$5:$AJ$644,22,)/VLOOKUP($D313,$C$5:$AJ$644,4,))*$F313))</f>
        <v>424937.95453790238</v>
      </c>
      <c r="Y313" s="101">
        <f t="shared" ref="Y313:Y324" si="327">IF(VLOOKUP($D313,$C$5:$AJ$644,23,)=0,0,((VLOOKUP($D313,$C$5:$AJ$644,23,)/VLOOKUP($D313,$C$5:$AJ$644,4,))*$F313))</f>
        <v>649590.38219818706</v>
      </c>
      <c r="Z313" s="101">
        <f t="shared" ref="Z313:Z324" si="328">IF(VLOOKUP($D313,$C$5:$AJ$644,24,)=0,0,((VLOOKUP($D313,$C$5:$AJ$644,24,)/VLOOKUP($D313,$C$5:$AJ$644,4,))*$F313))</f>
        <v>659651.37947128818</v>
      </c>
      <c r="AA313" s="101">
        <f t="shared" ref="AA313:AA324" si="329">IF(VLOOKUP($D313,$C$5:$AJ$644,25,)=0,0,((VLOOKUP($D313,$C$5:$AJ$644,25,)/VLOOKUP($D313,$C$5:$AJ$644,4,))*$F313))</f>
        <v>587010.1867853693</v>
      </c>
      <c r="AB313" s="101">
        <f t="shared" ref="AB313:AB324" si="330">IF(VLOOKUP($D313,$C$5:$AJ$644,26,)=0,0,((VLOOKUP($D313,$C$5:$AJ$644,26,)/VLOOKUP($D313,$C$5:$AJ$644,4,))*$F313))</f>
        <v>392987.07574899757</v>
      </c>
      <c r="AC313" s="101">
        <f t="shared" ref="AC313:AC324" si="331">IF(VLOOKUP($D313,$C$5:$AJ$644,27,)=0,0,((VLOOKUP($D313,$C$5:$AJ$644,27,)/VLOOKUP($D313,$C$5:$AJ$644,4,))*$F313))</f>
        <v>335309.90184789908</v>
      </c>
      <c r="AD313" s="101">
        <f t="shared" ref="AD313:AD324" si="332">IF(VLOOKUP($D313,$C$5:$AJ$644,28,)=0,0,((VLOOKUP($D313,$C$5:$AJ$644,28,)/VLOOKUP($D313,$C$5:$AJ$644,4,))*$F313))</f>
        <v>465101.54564658646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182126.55229844947</v>
      </c>
      <c r="U314" s="101">
        <f t="shared" si="323"/>
        <v>0</v>
      </c>
      <c r="V314" s="101">
        <f t="shared" si="324"/>
        <v>198461.83774308668</v>
      </c>
      <c r="W314" s="101">
        <f t="shared" si="325"/>
        <v>368029.6090262119</v>
      </c>
      <c r="X314" s="101">
        <f t="shared" si="326"/>
        <v>91363.155737793495</v>
      </c>
      <c r="Y314" s="101">
        <f t="shared" si="327"/>
        <v>139664.21831884675</v>
      </c>
      <c r="Z314" s="101">
        <f t="shared" si="328"/>
        <v>141827.36814089413</v>
      </c>
      <c r="AA314" s="101">
        <f t="shared" si="329"/>
        <v>126209.25606248553</v>
      </c>
      <c r="AB314" s="101">
        <f t="shared" si="330"/>
        <v>84493.604351345857</v>
      </c>
      <c r="AC314" s="101">
        <f t="shared" si="331"/>
        <v>72092.808975530963</v>
      </c>
      <c r="AD314" s="101">
        <f t="shared" si="332"/>
        <v>99998.469176533326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-110598.91567260417</v>
      </c>
      <c r="U315" s="101">
        <f t="shared" si="323"/>
        <v>0</v>
      </c>
      <c r="V315" s="101">
        <f t="shared" si="324"/>
        <v>-120518.74797920152</v>
      </c>
      <c r="W315" s="101">
        <f t="shared" si="325"/>
        <v>-223491.16688384171</v>
      </c>
      <c r="X315" s="101">
        <f t="shared" si="326"/>
        <v>-55481.563942795015</v>
      </c>
      <c r="Y315" s="101">
        <f t="shared" si="327"/>
        <v>-84813.064923196347</v>
      </c>
      <c r="Z315" s="101">
        <f t="shared" si="328"/>
        <v>-86126.668138853696</v>
      </c>
      <c r="AA315" s="101">
        <f t="shared" si="329"/>
        <v>-76642.349466337415</v>
      </c>
      <c r="AB315" s="101">
        <f t="shared" si="330"/>
        <v>-51309.932047774448</v>
      </c>
      <c r="AC315" s="101">
        <f t="shared" si="331"/>
        <v>-43779.374285963415</v>
      </c>
      <c r="AD315" s="101">
        <f t="shared" si="332"/>
        <v>-60725.479729728977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-4414265.7425975818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479380.42521757865</v>
      </c>
      <c r="U316" s="101">
        <f t="shared" si="323"/>
        <v>0</v>
      </c>
      <c r="V316" s="101">
        <f t="shared" si="324"/>
        <v>522376.98987921252</v>
      </c>
      <c r="W316" s="101">
        <f t="shared" si="325"/>
        <v>968701.09405319649</v>
      </c>
      <c r="X316" s="101">
        <f t="shared" si="326"/>
        <v>240479.53411555456</v>
      </c>
      <c r="Y316" s="101">
        <f t="shared" si="327"/>
        <v>367614.12062341819</v>
      </c>
      <c r="Z316" s="101">
        <f t="shared" si="328"/>
        <v>373307.80816329509</v>
      </c>
      <c r="AA316" s="101">
        <f t="shared" si="329"/>
        <v>332198.93570754025</v>
      </c>
      <c r="AB316" s="101">
        <f t="shared" si="330"/>
        <v>222397.99453151383</v>
      </c>
      <c r="AC316" s="101">
        <f t="shared" si="331"/>
        <v>189757.51193701112</v>
      </c>
      <c r="AD316" s="101">
        <f t="shared" si="332"/>
        <v>263208.78570412379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97816.583254191326</v>
      </c>
      <c r="U318" s="101">
        <f t="shared" si="323"/>
        <v>0</v>
      </c>
      <c r="V318" s="101">
        <f t="shared" si="324"/>
        <v>106589.94325311083</v>
      </c>
      <c r="W318" s="101">
        <f t="shared" si="325"/>
        <v>197661.45263831705</v>
      </c>
      <c r="X318" s="101">
        <f t="shared" si="326"/>
        <v>49069.351046336196</v>
      </c>
      <c r="Y318" s="101">
        <f t="shared" si="327"/>
        <v>75010.900203228259</v>
      </c>
      <c r="Z318" s="101">
        <f t="shared" si="328"/>
        <v>76172.685357503055</v>
      </c>
      <c r="AA318" s="101">
        <f t="shared" si="329"/>
        <v>67784.505044906444</v>
      </c>
      <c r="AB318" s="101">
        <f t="shared" si="330"/>
        <v>45379.850330316105</v>
      </c>
      <c r="AC318" s="101">
        <f t="shared" si="331"/>
        <v>38719.627435914364</v>
      </c>
      <c r="AD318" s="101">
        <f t="shared" si="332"/>
        <v>53707.207774235852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3904092.4577877829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974938.29781272507</v>
      </c>
      <c r="U319" s="101">
        <f t="shared" si="323"/>
        <v>0</v>
      </c>
      <c r="V319" s="101">
        <f t="shared" si="324"/>
        <v>1062382.4139215171</v>
      </c>
      <c r="W319" s="101">
        <f t="shared" si="325"/>
        <v>1970092.5320363212</v>
      </c>
      <c r="X319" s="101">
        <f t="shared" si="326"/>
        <v>489074.42881716281</v>
      </c>
      <c r="Y319" s="101">
        <f t="shared" si="327"/>
        <v>747633.95866622624</v>
      </c>
      <c r="Z319" s="101">
        <f t="shared" si="328"/>
        <v>759213.47619843588</v>
      </c>
      <c r="AA319" s="101">
        <f t="shared" si="329"/>
        <v>675608.44764762803</v>
      </c>
      <c r="AB319" s="101">
        <f t="shared" si="330"/>
        <v>452301.15962099779</v>
      </c>
      <c r="AC319" s="101">
        <f t="shared" si="331"/>
        <v>385918.68994458794</v>
      </c>
      <c r="AD319" s="101">
        <f t="shared" si="332"/>
        <v>535299.96638319746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130216.7965246556</v>
      </c>
      <c r="U322" s="101">
        <f t="shared" si="323"/>
        <v>0</v>
      </c>
      <c r="V322" s="101">
        <f t="shared" si="324"/>
        <v>141896.19480059057</v>
      </c>
      <c r="W322" s="101">
        <f t="shared" si="325"/>
        <v>263133.71723570913</v>
      </c>
      <c r="X322" s="101">
        <f t="shared" si="326"/>
        <v>65322.806095088868</v>
      </c>
      <c r="Y322" s="101">
        <f t="shared" si="327"/>
        <v>99857.087662857899</v>
      </c>
      <c r="Z322" s="101">
        <f t="shared" si="328"/>
        <v>101403.69597820287</v>
      </c>
      <c r="AA322" s="101">
        <f t="shared" si="329"/>
        <v>90237.062135155502</v>
      </c>
      <c r="AB322" s="101">
        <f t="shared" si="330"/>
        <v>60411.215973738217</v>
      </c>
      <c r="AC322" s="101">
        <f t="shared" si="331"/>
        <v>51544.898416975644</v>
      </c>
      <c r="AD322" s="101">
        <f t="shared" si="332"/>
        <v>71496.880324179641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5197262.0211860733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2917055.5799609735</v>
      </c>
      <c r="U326" s="100">
        <f t="shared" si="339"/>
        <v>0</v>
      </c>
      <c r="V326" s="100">
        <f t="shared" si="339"/>
        <v>3178691.980338492</v>
      </c>
      <c r="W326" s="100">
        <f t="shared" si="339"/>
        <v>5894598.0750875203</v>
      </c>
      <c r="X326" s="100">
        <f t="shared" si="339"/>
        <v>1463330.8536530335</v>
      </c>
      <c r="Y326" s="100">
        <f t="shared" si="339"/>
        <v>2236951.6263628732</v>
      </c>
      <c r="Z326" s="100">
        <f t="shared" si="339"/>
        <v>2271598.0201976104</v>
      </c>
      <c r="AA326" s="100">
        <f t="shared" si="339"/>
        <v>2021448.3280641935</v>
      </c>
      <c r="AB326" s="100">
        <f t="shared" si="339"/>
        <v>1353303.7161995764</v>
      </c>
      <c r="AC326" s="100">
        <f t="shared" si="339"/>
        <v>1154684.6302373202</v>
      </c>
      <c r="AD326" s="100">
        <f t="shared" si="339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7427614.6646774616</v>
      </c>
      <c r="U328" s="100">
        <f t="shared" si="341"/>
        <v>0</v>
      </c>
      <c r="V328" s="100">
        <f t="shared" si="341"/>
        <v>13725969.833519794</v>
      </c>
      <c r="W328" s="100">
        <f t="shared" si="341"/>
        <v>21967220.025919598</v>
      </c>
      <c r="X328" s="100">
        <f t="shared" si="341"/>
        <v>6950051.3594861059</v>
      </c>
      <c r="Y328" s="100">
        <f t="shared" si="341"/>
        <v>10263920.520944357</v>
      </c>
      <c r="Z328" s="100">
        <f t="shared" si="341"/>
        <v>3048697.3971412508</v>
      </c>
      <c r="AA328" s="100">
        <f t="shared" si="341"/>
        <v>2712973.0706882412</v>
      </c>
      <c r="AB328" s="100">
        <f t="shared" si="341"/>
        <v>1785764.9899127069</v>
      </c>
      <c r="AC328" s="100">
        <f t="shared" si="341"/>
        <v>12338780.799421292</v>
      </c>
      <c r="AD328" s="100">
        <f t="shared" si="341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7427614.6646774616</v>
      </c>
      <c r="U330" s="102">
        <f t="shared" si="343"/>
        <v>0</v>
      </c>
      <c r="V330" s="102">
        <f t="shared" si="343"/>
        <v>13725969.833519794</v>
      </c>
      <c r="W330" s="102">
        <f t="shared" si="343"/>
        <v>21967220.025919598</v>
      </c>
      <c r="X330" s="102">
        <f t="shared" si="343"/>
        <v>6950051.3594861059</v>
      </c>
      <c r="Y330" s="102">
        <f t="shared" si="343"/>
        <v>10263920.520944357</v>
      </c>
      <c r="Z330" s="102">
        <f t="shared" si="343"/>
        <v>3048697.3971412508</v>
      </c>
      <c r="AA330" s="102">
        <f t="shared" si="343"/>
        <v>2712973.0706882412</v>
      </c>
      <c r="AB330" s="102">
        <f t="shared" si="343"/>
        <v>1785764.9899127069</v>
      </c>
      <c r="AC330" s="102">
        <f t="shared" si="343"/>
        <v>12338780.799421292</v>
      </c>
      <c r="AD330" s="102">
        <f t="shared" si="343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6">F481+F440</f>
        <v>27496862.852552492</v>
      </c>
      <c r="G483" s="101">
        <f t="shared" si="506"/>
        <v>0</v>
      </c>
      <c r="H483" s="101">
        <f t="shared" si="506"/>
        <v>0</v>
      </c>
      <c r="I483" s="101">
        <f t="shared" si="506"/>
        <v>0</v>
      </c>
      <c r="J483" s="101">
        <f t="shared" si="506"/>
        <v>0</v>
      </c>
      <c r="K483" s="101">
        <f t="shared" si="506"/>
        <v>0</v>
      </c>
      <c r="L483" s="101">
        <f t="shared" si="506"/>
        <v>0</v>
      </c>
      <c r="M483" s="101">
        <f t="shared" si="506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7">S481+S440</f>
        <v>0</v>
      </c>
      <c r="T483" s="101">
        <f t="shared" si="507"/>
        <v>2512859.7761750342</v>
      </c>
      <c r="U483" s="101">
        <f t="shared" si="507"/>
        <v>0</v>
      </c>
      <c r="V483" s="101">
        <f t="shared" si="507"/>
        <v>2738243.0671237414</v>
      </c>
      <c r="W483" s="101">
        <f t="shared" si="507"/>
        <v>5077825.2225843379</v>
      </c>
      <c r="X483" s="101">
        <f t="shared" si="507"/>
        <v>1260567.4251259139</v>
      </c>
      <c r="Y483" s="101">
        <f t="shared" si="507"/>
        <v>1926993.027404638</v>
      </c>
      <c r="Z483" s="101">
        <f t="shared" si="507"/>
        <v>1956838.714972235</v>
      </c>
      <c r="AA483" s="101">
        <f t="shared" si="507"/>
        <v>1741350.5001768759</v>
      </c>
      <c r="AB483" s="101">
        <f t="shared" si="507"/>
        <v>1165785.9715623269</v>
      </c>
      <c r="AC483" s="101">
        <f t="shared" si="507"/>
        <v>994688.13053254341</v>
      </c>
      <c r="AD483" s="101">
        <f t="shared" si="507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8">H483+H419+H426</f>
        <v>10927436.935938632</v>
      </c>
      <c r="I485" s="100">
        <f t="shared" si="508"/>
        <v>10301051.649205554</v>
      </c>
      <c r="J485" s="100">
        <f t="shared" si="508"/>
        <v>10579251.156002475</v>
      </c>
      <c r="K485" s="100">
        <f t="shared" si="508"/>
        <v>22783264.729198322</v>
      </c>
      <c r="L485" s="100">
        <f t="shared" si="508"/>
        <v>0</v>
      </c>
      <c r="M485" s="100">
        <f t="shared" si="508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09">S483+S419+S426</f>
        <v>0</v>
      </c>
      <c r="T485" s="100">
        <f t="shared" si="509"/>
        <v>2512859.7761750342</v>
      </c>
      <c r="U485" s="100">
        <f t="shared" si="509"/>
        <v>0</v>
      </c>
      <c r="V485" s="100">
        <f t="shared" si="509"/>
        <v>2738243.0671237414</v>
      </c>
      <c r="W485" s="100">
        <f t="shared" si="509"/>
        <v>5077825.2225843379</v>
      </c>
      <c r="X485" s="100">
        <f t="shared" si="509"/>
        <v>1260567.4251259139</v>
      </c>
      <c r="Y485" s="100">
        <f t="shared" si="509"/>
        <v>1926993.027404638</v>
      </c>
      <c r="Z485" s="100">
        <f t="shared" si="509"/>
        <v>1956838.714972235</v>
      </c>
      <c r="AA485" s="100">
        <f t="shared" si="509"/>
        <v>1741350.5001768759</v>
      </c>
      <c r="AB485" s="100">
        <f t="shared" si="509"/>
        <v>1165785.9715623269</v>
      </c>
      <c r="AC485" s="100">
        <f t="shared" si="509"/>
        <v>994688.13053254341</v>
      </c>
      <c r="AD485" s="100">
        <f t="shared" si="509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0">SUM(H488:H493)</f>
        <v>0</v>
      </c>
      <c r="I494" s="100">
        <f t="shared" si="510"/>
        <v>0</v>
      </c>
      <c r="J494" s="100">
        <f t="shared" si="510"/>
        <v>0</v>
      </c>
      <c r="K494" s="100">
        <f t="shared" si="510"/>
        <v>0</v>
      </c>
      <c r="L494" s="100">
        <f t="shared" si="510"/>
        <v>0</v>
      </c>
      <c r="M494" s="100">
        <f t="shared" si="510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1">SUM(S488:S493)</f>
        <v>0</v>
      </c>
      <c r="T494" s="100">
        <f t="shared" si="511"/>
        <v>0</v>
      </c>
      <c r="U494" s="100">
        <f t="shared" si="511"/>
        <v>0</v>
      </c>
      <c r="V494" s="100">
        <f t="shared" si="511"/>
        <v>0</v>
      </c>
      <c r="W494" s="100">
        <f t="shared" si="511"/>
        <v>0</v>
      </c>
      <c r="X494" s="100">
        <f t="shared" si="511"/>
        <v>0</v>
      </c>
      <c r="Y494" s="100">
        <f t="shared" si="511"/>
        <v>0</v>
      </c>
      <c r="Z494" s="100">
        <f t="shared" si="511"/>
        <v>0</v>
      </c>
      <c r="AA494" s="100">
        <f t="shared" si="511"/>
        <v>0</v>
      </c>
      <c r="AB494" s="100">
        <f t="shared" si="511"/>
        <v>0</v>
      </c>
      <c r="AC494" s="100">
        <f t="shared" si="511"/>
        <v>0</v>
      </c>
      <c r="AD494" s="100">
        <f t="shared" si="511"/>
        <v>0</v>
      </c>
      <c r="AE494" s="100"/>
      <c r="AF494" s="100">
        <f t="shared" si="511"/>
        <v>16006067.650495432</v>
      </c>
      <c r="AG494" s="101"/>
      <c r="AH494" s="100">
        <f t="shared" si="511"/>
        <v>0</v>
      </c>
      <c r="AI494" s="101"/>
      <c r="AJ494" s="100">
        <f t="shared" si="511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2">IF(VLOOKUP($D497,$C$5:$AJ$644,6,)=0,0,((VLOOKUP($D497,$C$5:$AJ$644,6,)/VLOOKUP($D497,$C$5:$AJ$644,4,))*$F497))</f>
        <v>0</v>
      </c>
      <c r="I497" s="101">
        <f t="shared" ref="I497:I506" si="513">IF(VLOOKUP($D497,$C$5:$AJ$644,7,)=0,0,((VLOOKUP($D497,$C$5:$AJ$644,7,)/VLOOKUP($D497,$C$5:$AJ$644,4,))*$F497))</f>
        <v>0</v>
      </c>
      <c r="J497" s="101">
        <f t="shared" ref="J497:J506" si="514">IF(VLOOKUP($D497,$C$5:$AJ$644,8,)=0,0,((VLOOKUP($D497,$C$5:$AJ$644,8,)/VLOOKUP($D497,$C$5:$AJ$644,4,))*$F497))</f>
        <v>0</v>
      </c>
      <c r="K497" s="101">
        <f t="shared" ref="K497:K506" si="515">IF(VLOOKUP($D497,$C$5:$AJ$644,9,)=0,0,((VLOOKUP($D497,$C$5:$AJ$644,9,)/VLOOKUP($D497,$C$5:$AJ$644,4,))*$F497))</f>
        <v>0</v>
      </c>
      <c r="L497" s="101">
        <f t="shared" ref="L497:L506" si="516">IF(VLOOKUP($D497,$C$5:$AJ$644,10,)=0,0,((VLOOKUP($D497,$C$5:$AJ$644,10,)/VLOOKUP($D497,$C$5:$AJ$644,4,))*$F497))</f>
        <v>0</v>
      </c>
      <c r="M497" s="101">
        <f t="shared" ref="M497:M506" si="517">IF(VLOOKUP($D497,$C$5:$AJ$644,11,)=0,0,((VLOOKUP($D497,$C$5:$AJ$644,11,)/VLOOKUP($D497,$C$5:$AJ$644,4,))*$F497))</f>
        <v>0</v>
      </c>
      <c r="N497" s="101"/>
      <c r="O497" s="101">
        <f t="shared" ref="O497:O506" si="518">IF(VLOOKUP($D497,$C$5:$AJ$644,13,)=0,0,((VLOOKUP($D497,$C$5:$AJ$644,13,)/VLOOKUP($D497,$C$5:$AJ$644,4,))*$F497))</f>
        <v>0</v>
      </c>
      <c r="P497" s="101">
        <f t="shared" ref="P497:P506" si="519">IF(VLOOKUP($D497,$C$5:$AJ$644,14,)=0,0,((VLOOKUP($D497,$C$5:$AJ$644,14,)/VLOOKUP($D497,$C$5:$AJ$644,4,))*$F497))</f>
        <v>0</v>
      </c>
      <c r="Q497" s="101">
        <f t="shared" ref="Q497:Q506" si="520">IF(VLOOKUP($D497,$C$5:$AJ$644,15,)=0,0,((VLOOKUP($D497,$C$5:$AJ$644,15,)/VLOOKUP($D497,$C$5:$AJ$644,4,))*$F497))</f>
        <v>0</v>
      </c>
      <c r="R497" s="101"/>
      <c r="S497" s="101">
        <f t="shared" ref="S497:S506" si="521">IF(VLOOKUP($D497,$C$5:$AJ$644,17,)=0,0,((VLOOKUP($D497,$C$5:$AJ$644,17,)/VLOOKUP($D497,$C$5:$AJ$644,4,))*$F497))</f>
        <v>0</v>
      </c>
      <c r="T497" s="101">
        <f t="shared" ref="T497:T506" si="522">IF(VLOOKUP($D497,$C$5:$AJ$644,18,)=0,0,((VLOOKUP($D497,$C$5:$AJ$644,18,)/VLOOKUP($D497,$C$5:$AJ$644,4,))*$F497))</f>
        <v>0</v>
      </c>
      <c r="U497" s="101">
        <f t="shared" ref="U497:U506" si="523">IF(VLOOKUP($D497,$C$5:$AJ$644,19,)=0,0,((VLOOKUP($D497,$C$5:$AJ$644,19,)/VLOOKUP($D497,$C$5:$AJ$644,4,))*$F497))</f>
        <v>0</v>
      </c>
      <c r="V497" s="101">
        <f t="shared" ref="V497:V506" si="524">IF(VLOOKUP($D497,$C$5:$AJ$644,20,)=0,0,((VLOOKUP($D497,$C$5:$AJ$644,20,)/VLOOKUP($D497,$C$5:$AJ$644,4,))*$F497))</f>
        <v>0</v>
      </c>
      <c r="W497" s="101">
        <f t="shared" ref="W497:W506" si="525">IF(VLOOKUP($D497,$C$5:$AJ$644,21,)=0,0,((VLOOKUP($D497,$C$5:$AJ$644,21,)/VLOOKUP($D497,$C$5:$AJ$644,4,))*$F497))</f>
        <v>0</v>
      </c>
      <c r="X497" s="101">
        <f t="shared" ref="X497:X506" si="526">IF(VLOOKUP($D497,$C$5:$AJ$644,22,)=0,0,((VLOOKUP($D497,$C$5:$AJ$644,22,)/VLOOKUP($D497,$C$5:$AJ$644,4,))*$F497))</f>
        <v>0</v>
      </c>
      <c r="Y497" s="101">
        <f t="shared" ref="Y497:Y506" si="527">IF(VLOOKUP($D497,$C$5:$AJ$644,23,)=0,0,((VLOOKUP($D497,$C$5:$AJ$644,23,)/VLOOKUP($D497,$C$5:$AJ$644,4,))*$F497))</f>
        <v>0</v>
      </c>
      <c r="Z497" s="101">
        <f t="shared" ref="Z497:Z506" si="528">IF(VLOOKUP($D497,$C$5:$AJ$644,24,)=0,0,((VLOOKUP($D497,$C$5:$AJ$644,24,)/VLOOKUP($D497,$C$5:$AJ$644,4,))*$F497))</f>
        <v>0</v>
      </c>
      <c r="AA497" s="101">
        <f t="shared" ref="AA497:AA506" si="529">IF(VLOOKUP($D497,$C$5:$AJ$644,25,)=0,0,((VLOOKUP($D497,$C$5:$AJ$644,25,)/VLOOKUP($D497,$C$5:$AJ$644,4,))*$F497))</f>
        <v>0</v>
      </c>
      <c r="AB497" s="101">
        <f t="shared" ref="AB497:AB506" si="530">IF(VLOOKUP($D497,$C$5:$AJ$644,26,)=0,0,((VLOOKUP($D497,$C$5:$AJ$644,26,)/VLOOKUP($D497,$C$5:$AJ$644,4,))*$F497))</f>
        <v>0</v>
      </c>
      <c r="AC497" s="101">
        <f t="shared" ref="AC497:AC506" si="531">IF(VLOOKUP($D497,$C$5:$AJ$644,27,)=0,0,((VLOOKUP($D497,$C$5:$AJ$644,27,)/VLOOKUP($D497,$C$5:$AJ$644,4,))*$F497))</f>
        <v>0</v>
      </c>
      <c r="AD497" s="101">
        <f t="shared" ref="AD497:AD506" si="532">IF(VLOOKUP($D497,$C$5:$AJ$644,28,)=0,0,((VLOOKUP($D497,$C$5:$AJ$644,28,)/VLOOKUP($D497,$C$5:$AJ$644,4,))*$F497))</f>
        <v>0</v>
      </c>
      <c r="AE497" s="101"/>
      <c r="AF497" s="101">
        <f t="shared" ref="AF497:AF506" si="533">IF(VLOOKUP($D497,$C$5:$AJ$644,30,)=0,0,((VLOOKUP($D497,$C$5:$AJ$644,30,)/VLOOKUP($D497,$C$5:$AJ$644,4,))*$F497))</f>
        <v>0</v>
      </c>
      <c r="AG497" s="101"/>
      <c r="AH497" s="101">
        <f t="shared" ref="AH497:AH506" si="534">IF(VLOOKUP($D497,$C$5:$AJ$644,32,)=0,0,((VLOOKUP($D497,$C$5:$AJ$644,32,)/VLOOKUP($D497,$C$5:$AJ$644,4,))*$F497))</f>
        <v>614306.72725874442</v>
      </c>
      <c r="AI497" s="101"/>
      <c r="AJ497" s="101">
        <f t="shared" ref="AJ497:AJ506" si="535">IF(VLOOKUP($D497,$C$5:$AJ$644,34,)=0,0,((VLOOKUP($D497,$C$5:$AJ$644,34,)/VLOOKUP($D497,$C$5:$AJ$644,4,))*$F497))</f>
        <v>0</v>
      </c>
      <c r="AK497" s="101">
        <f t="shared" ref="AK497:AK506" si="536">SUM(H497:AJ497)</f>
        <v>614306.72725874442</v>
      </c>
      <c r="AL497" s="98" t="str">
        <f t="shared" ref="AL497:AL506" si="537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2"/>
        <v>0</v>
      </c>
      <c r="I498" s="101">
        <f t="shared" si="513"/>
        <v>0</v>
      </c>
      <c r="J498" s="101">
        <f t="shared" si="514"/>
        <v>0</v>
      </c>
      <c r="K498" s="101">
        <f t="shared" si="515"/>
        <v>0</v>
      </c>
      <c r="L498" s="101">
        <f t="shared" si="516"/>
        <v>0</v>
      </c>
      <c r="M498" s="101">
        <f t="shared" si="517"/>
        <v>0</v>
      </c>
      <c r="N498" s="101"/>
      <c r="O498" s="101">
        <f t="shared" si="518"/>
        <v>0</v>
      </c>
      <c r="P498" s="101">
        <f t="shared" si="519"/>
        <v>0</v>
      </c>
      <c r="Q498" s="101">
        <f t="shared" si="520"/>
        <v>0</v>
      </c>
      <c r="R498" s="101"/>
      <c r="S498" s="101">
        <f t="shared" si="521"/>
        <v>0</v>
      </c>
      <c r="T498" s="101">
        <f t="shared" si="522"/>
        <v>0</v>
      </c>
      <c r="U498" s="101">
        <f t="shared" si="523"/>
        <v>0</v>
      </c>
      <c r="V498" s="101">
        <f t="shared" si="524"/>
        <v>0</v>
      </c>
      <c r="W498" s="101">
        <f t="shared" si="525"/>
        <v>0</v>
      </c>
      <c r="X498" s="101">
        <f t="shared" si="526"/>
        <v>0</v>
      </c>
      <c r="Y498" s="101">
        <f t="shared" si="527"/>
        <v>0</v>
      </c>
      <c r="Z498" s="101">
        <f t="shared" si="528"/>
        <v>0</v>
      </c>
      <c r="AA498" s="101">
        <f t="shared" si="529"/>
        <v>0</v>
      </c>
      <c r="AB498" s="101">
        <f t="shared" si="530"/>
        <v>0</v>
      </c>
      <c r="AC498" s="101">
        <f t="shared" si="531"/>
        <v>0</v>
      </c>
      <c r="AD498" s="101">
        <f t="shared" si="532"/>
        <v>0</v>
      </c>
      <c r="AE498" s="101"/>
      <c r="AF498" s="101">
        <f t="shared" si="533"/>
        <v>0</v>
      </c>
      <c r="AG498" s="101"/>
      <c r="AH498" s="101">
        <f t="shared" si="534"/>
        <v>1585967.8624582202</v>
      </c>
      <c r="AI498" s="101"/>
      <c r="AJ498" s="101">
        <f t="shared" si="535"/>
        <v>0</v>
      </c>
      <c r="AK498" s="101">
        <f t="shared" si="536"/>
        <v>1585967.8624582202</v>
      </c>
      <c r="AL498" s="98" t="str">
        <f t="shared" si="537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2"/>
        <v>0</v>
      </c>
      <c r="I499" s="101">
        <f t="shared" si="513"/>
        <v>0</v>
      </c>
      <c r="J499" s="101">
        <f t="shared" si="514"/>
        <v>0</v>
      </c>
      <c r="K499" s="101">
        <f t="shared" si="515"/>
        <v>0</v>
      </c>
      <c r="L499" s="101">
        <f t="shared" si="516"/>
        <v>0</v>
      </c>
      <c r="M499" s="101">
        <f t="shared" si="517"/>
        <v>0</v>
      </c>
      <c r="N499" s="101"/>
      <c r="O499" s="101">
        <f t="shared" si="518"/>
        <v>0</v>
      </c>
      <c r="P499" s="101">
        <f t="shared" si="519"/>
        <v>0</v>
      </c>
      <c r="Q499" s="101">
        <f t="shared" si="520"/>
        <v>0</v>
      </c>
      <c r="R499" s="101"/>
      <c r="S499" s="101">
        <f t="shared" si="521"/>
        <v>0</v>
      </c>
      <c r="T499" s="101">
        <f t="shared" si="522"/>
        <v>0</v>
      </c>
      <c r="U499" s="101">
        <f t="shared" si="523"/>
        <v>0</v>
      </c>
      <c r="V499" s="101">
        <f t="shared" si="524"/>
        <v>0</v>
      </c>
      <c r="W499" s="101">
        <f t="shared" si="525"/>
        <v>0</v>
      </c>
      <c r="X499" s="101">
        <f t="shared" si="526"/>
        <v>0</v>
      </c>
      <c r="Y499" s="101">
        <f t="shared" si="527"/>
        <v>0</v>
      </c>
      <c r="Z499" s="101">
        <f t="shared" si="528"/>
        <v>0</v>
      </c>
      <c r="AA499" s="101">
        <f t="shared" si="529"/>
        <v>0</v>
      </c>
      <c r="AB499" s="101">
        <f t="shared" si="530"/>
        <v>0</v>
      </c>
      <c r="AC499" s="101">
        <f t="shared" si="531"/>
        <v>0</v>
      </c>
      <c r="AD499" s="101">
        <f t="shared" si="532"/>
        <v>0</v>
      </c>
      <c r="AE499" s="101"/>
      <c r="AF499" s="101">
        <f t="shared" si="533"/>
        <v>0</v>
      </c>
      <c r="AG499" s="101"/>
      <c r="AH499" s="101">
        <f t="shared" si="534"/>
        <v>0</v>
      </c>
      <c r="AI499" s="101"/>
      <c r="AJ499" s="101">
        <f t="shared" si="535"/>
        <v>0</v>
      </c>
      <c r="AK499" s="101">
        <f t="shared" si="536"/>
        <v>0</v>
      </c>
      <c r="AL499" s="98" t="str">
        <f t="shared" si="537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2"/>
        <v>0</v>
      </c>
      <c r="I500" s="101">
        <f t="shared" si="513"/>
        <v>0</v>
      </c>
      <c r="J500" s="101">
        <f t="shared" si="514"/>
        <v>0</v>
      </c>
      <c r="K500" s="101">
        <f t="shared" si="515"/>
        <v>0</v>
      </c>
      <c r="L500" s="101">
        <f t="shared" si="516"/>
        <v>0</v>
      </c>
      <c r="M500" s="101">
        <f t="shared" si="517"/>
        <v>0</v>
      </c>
      <c r="N500" s="101"/>
      <c r="O500" s="101">
        <f t="shared" si="518"/>
        <v>0</v>
      </c>
      <c r="P500" s="101">
        <f t="shared" si="519"/>
        <v>0</v>
      </c>
      <c r="Q500" s="101">
        <f t="shared" si="520"/>
        <v>0</v>
      </c>
      <c r="R500" s="101"/>
      <c r="S500" s="101">
        <f t="shared" si="521"/>
        <v>0</v>
      </c>
      <c r="T500" s="101">
        <f t="shared" si="522"/>
        <v>0</v>
      </c>
      <c r="U500" s="101">
        <f t="shared" si="523"/>
        <v>0</v>
      </c>
      <c r="V500" s="101">
        <f t="shared" si="524"/>
        <v>0</v>
      </c>
      <c r="W500" s="101">
        <f t="shared" si="525"/>
        <v>0</v>
      </c>
      <c r="X500" s="101">
        <f t="shared" si="526"/>
        <v>0</v>
      </c>
      <c r="Y500" s="101">
        <f t="shared" si="527"/>
        <v>0</v>
      </c>
      <c r="Z500" s="101">
        <f t="shared" si="528"/>
        <v>0</v>
      </c>
      <c r="AA500" s="101">
        <f t="shared" si="529"/>
        <v>0</v>
      </c>
      <c r="AB500" s="101">
        <f t="shared" si="530"/>
        <v>0</v>
      </c>
      <c r="AC500" s="101">
        <f t="shared" si="531"/>
        <v>0</v>
      </c>
      <c r="AD500" s="101">
        <f t="shared" si="532"/>
        <v>0</v>
      </c>
      <c r="AE500" s="101"/>
      <c r="AF500" s="101">
        <f t="shared" si="533"/>
        <v>0</v>
      </c>
      <c r="AG500" s="101"/>
      <c r="AH500" s="101">
        <f t="shared" si="534"/>
        <v>0</v>
      </c>
      <c r="AI500" s="101"/>
      <c r="AJ500" s="101">
        <f t="shared" si="535"/>
        <v>0</v>
      </c>
      <c r="AK500" s="101">
        <f t="shared" si="536"/>
        <v>0</v>
      </c>
      <c r="AL500" s="98" t="str">
        <f t="shared" si="537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2"/>
        <v>0</v>
      </c>
      <c r="I501" s="101">
        <f t="shared" si="513"/>
        <v>0</v>
      </c>
      <c r="J501" s="101">
        <f t="shared" si="514"/>
        <v>0</v>
      </c>
      <c r="K501" s="101">
        <f t="shared" si="515"/>
        <v>0</v>
      </c>
      <c r="L501" s="101">
        <f t="shared" si="516"/>
        <v>0</v>
      </c>
      <c r="M501" s="101">
        <f t="shared" si="517"/>
        <v>0</v>
      </c>
      <c r="N501" s="101"/>
      <c r="O501" s="101">
        <f t="shared" si="518"/>
        <v>0</v>
      </c>
      <c r="P501" s="101">
        <f t="shared" si="519"/>
        <v>0</v>
      </c>
      <c r="Q501" s="101">
        <f t="shared" si="520"/>
        <v>0</v>
      </c>
      <c r="R501" s="101"/>
      <c r="S501" s="101">
        <f t="shared" si="521"/>
        <v>0</v>
      </c>
      <c r="T501" s="101">
        <f t="shared" si="522"/>
        <v>0</v>
      </c>
      <c r="U501" s="101">
        <f t="shared" si="523"/>
        <v>0</v>
      </c>
      <c r="V501" s="101">
        <f t="shared" si="524"/>
        <v>0</v>
      </c>
      <c r="W501" s="101">
        <f t="shared" si="525"/>
        <v>0</v>
      </c>
      <c r="X501" s="101">
        <f t="shared" si="526"/>
        <v>0</v>
      </c>
      <c r="Y501" s="101">
        <f t="shared" si="527"/>
        <v>0</v>
      </c>
      <c r="Z501" s="101">
        <f t="shared" si="528"/>
        <v>0</v>
      </c>
      <c r="AA501" s="101">
        <f t="shared" si="529"/>
        <v>0</v>
      </c>
      <c r="AB501" s="101">
        <f t="shared" si="530"/>
        <v>0</v>
      </c>
      <c r="AC501" s="101">
        <f t="shared" si="531"/>
        <v>0</v>
      </c>
      <c r="AD501" s="101">
        <f t="shared" si="532"/>
        <v>0</v>
      </c>
      <c r="AE501" s="101"/>
      <c r="AF501" s="101">
        <f t="shared" si="533"/>
        <v>0</v>
      </c>
      <c r="AG501" s="101"/>
      <c r="AH501" s="101">
        <f t="shared" si="534"/>
        <v>0</v>
      </c>
      <c r="AI501" s="101"/>
      <c r="AJ501" s="101">
        <f t="shared" si="535"/>
        <v>0</v>
      </c>
      <c r="AK501" s="101">
        <f t="shared" si="536"/>
        <v>0</v>
      </c>
      <c r="AL501" s="98" t="str">
        <f t="shared" si="537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2"/>
        <v>0</v>
      </c>
      <c r="I502" s="101">
        <f t="shared" si="513"/>
        <v>0</v>
      </c>
      <c r="J502" s="101">
        <f t="shared" si="514"/>
        <v>0</v>
      </c>
      <c r="K502" s="101">
        <f t="shared" si="515"/>
        <v>0</v>
      </c>
      <c r="L502" s="101">
        <f t="shared" si="516"/>
        <v>0</v>
      </c>
      <c r="M502" s="101">
        <f t="shared" si="517"/>
        <v>0</v>
      </c>
      <c r="N502" s="101"/>
      <c r="O502" s="101">
        <f t="shared" si="518"/>
        <v>0</v>
      </c>
      <c r="P502" s="101">
        <f t="shared" si="519"/>
        <v>0</v>
      </c>
      <c r="Q502" s="101">
        <f t="shared" si="520"/>
        <v>0</v>
      </c>
      <c r="R502" s="101"/>
      <c r="S502" s="101">
        <f t="shared" si="521"/>
        <v>0</v>
      </c>
      <c r="T502" s="101">
        <f t="shared" si="522"/>
        <v>0</v>
      </c>
      <c r="U502" s="101">
        <f t="shared" si="523"/>
        <v>0</v>
      </c>
      <c r="V502" s="101">
        <f t="shared" si="524"/>
        <v>0</v>
      </c>
      <c r="W502" s="101">
        <f t="shared" si="525"/>
        <v>0</v>
      </c>
      <c r="X502" s="101">
        <f t="shared" si="526"/>
        <v>0</v>
      </c>
      <c r="Y502" s="101">
        <f t="shared" si="527"/>
        <v>0</v>
      </c>
      <c r="Z502" s="101">
        <f t="shared" si="528"/>
        <v>0</v>
      </c>
      <c r="AA502" s="101">
        <f t="shared" si="529"/>
        <v>0</v>
      </c>
      <c r="AB502" s="101">
        <f t="shared" si="530"/>
        <v>0</v>
      </c>
      <c r="AC502" s="101">
        <f t="shared" si="531"/>
        <v>0</v>
      </c>
      <c r="AD502" s="101">
        <f t="shared" si="532"/>
        <v>0</v>
      </c>
      <c r="AE502" s="101"/>
      <c r="AF502" s="101">
        <f t="shared" si="533"/>
        <v>0</v>
      </c>
      <c r="AG502" s="101"/>
      <c r="AH502" s="101">
        <f t="shared" si="534"/>
        <v>0</v>
      </c>
      <c r="AI502" s="101"/>
      <c r="AJ502" s="101">
        <f t="shared" si="535"/>
        <v>0</v>
      </c>
      <c r="AK502" s="101">
        <f t="shared" si="536"/>
        <v>0</v>
      </c>
      <c r="AL502" s="98" t="str">
        <f t="shared" si="537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2"/>
        <v>0</v>
      </c>
      <c r="I503" s="101">
        <f t="shared" si="513"/>
        <v>0</v>
      </c>
      <c r="J503" s="101">
        <f t="shared" si="514"/>
        <v>0</v>
      </c>
      <c r="K503" s="101">
        <f t="shared" si="515"/>
        <v>0</v>
      </c>
      <c r="L503" s="101">
        <f t="shared" si="516"/>
        <v>0</v>
      </c>
      <c r="M503" s="101">
        <f t="shared" si="517"/>
        <v>0</v>
      </c>
      <c r="N503" s="101"/>
      <c r="O503" s="101">
        <f t="shared" si="518"/>
        <v>0</v>
      </c>
      <c r="P503" s="101">
        <f t="shared" si="519"/>
        <v>0</v>
      </c>
      <c r="Q503" s="101">
        <f t="shared" si="520"/>
        <v>0</v>
      </c>
      <c r="R503" s="101"/>
      <c r="S503" s="101">
        <f t="shared" si="521"/>
        <v>0</v>
      </c>
      <c r="T503" s="101">
        <f t="shared" si="522"/>
        <v>0</v>
      </c>
      <c r="U503" s="101">
        <f t="shared" si="523"/>
        <v>0</v>
      </c>
      <c r="V503" s="101">
        <f t="shared" si="524"/>
        <v>0</v>
      </c>
      <c r="W503" s="101">
        <f t="shared" si="525"/>
        <v>0</v>
      </c>
      <c r="X503" s="101">
        <f t="shared" si="526"/>
        <v>0</v>
      </c>
      <c r="Y503" s="101">
        <f t="shared" si="527"/>
        <v>0</v>
      </c>
      <c r="Z503" s="101">
        <f t="shared" si="528"/>
        <v>0</v>
      </c>
      <c r="AA503" s="101">
        <f t="shared" si="529"/>
        <v>0</v>
      </c>
      <c r="AB503" s="101">
        <f t="shared" si="530"/>
        <v>0</v>
      </c>
      <c r="AC503" s="101">
        <f t="shared" si="531"/>
        <v>0</v>
      </c>
      <c r="AD503" s="101">
        <f t="shared" si="532"/>
        <v>0</v>
      </c>
      <c r="AE503" s="101"/>
      <c r="AF503" s="101">
        <f t="shared" si="533"/>
        <v>0</v>
      </c>
      <c r="AG503" s="101"/>
      <c r="AH503" s="101">
        <f t="shared" si="534"/>
        <v>0</v>
      </c>
      <c r="AI503" s="101"/>
      <c r="AJ503" s="101">
        <f t="shared" si="535"/>
        <v>0</v>
      </c>
      <c r="AK503" s="101">
        <f t="shared" si="536"/>
        <v>0</v>
      </c>
      <c r="AL503" s="98" t="str">
        <f t="shared" si="537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2"/>
        <v>0</v>
      </c>
      <c r="I504" s="101">
        <f t="shared" si="513"/>
        <v>0</v>
      </c>
      <c r="J504" s="101">
        <f t="shared" si="514"/>
        <v>0</v>
      </c>
      <c r="K504" s="101">
        <f t="shared" si="515"/>
        <v>0</v>
      </c>
      <c r="L504" s="101">
        <f t="shared" si="516"/>
        <v>0</v>
      </c>
      <c r="M504" s="101">
        <f t="shared" si="517"/>
        <v>0</v>
      </c>
      <c r="N504" s="101"/>
      <c r="O504" s="101">
        <f t="shared" si="518"/>
        <v>0</v>
      </c>
      <c r="P504" s="101">
        <f t="shared" si="519"/>
        <v>0</v>
      </c>
      <c r="Q504" s="101">
        <f t="shared" si="520"/>
        <v>0</v>
      </c>
      <c r="R504" s="101"/>
      <c r="S504" s="101">
        <f t="shared" si="521"/>
        <v>0</v>
      </c>
      <c r="T504" s="101">
        <f t="shared" si="522"/>
        <v>0</v>
      </c>
      <c r="U504" s="101">
        <f t="shared" si="523"/>
        <v>0</v>
      </c>
      <c r="V504" s="101">
        <f t="shared" si="524"/>
        <v>0</v>
      </c>
      <c r="W504" s="101">
        <f t="shared" si="525"/>
        <v>0</v>
      </c>
      <c r="X504" s="101">
        <f t="shared" si="526"/>
        <v>0</v>
      </c>
      <c r="Y504" s="101">
        <f t="shared" si="527"/>
        <v>0</v>
      </c>
      <c r="Z504" s="101">
        <f t="shared" si="528"/>
        <v>0</v>
      </c>
      <c r="AA504" s="101">
        <f t="shared" si="529"/>
        <v>0</v>
      </c>
      <c r="AB504" s="101">
        <f t="shared" si="530"/>
        <v>0</v>
      </c>
      <c r="AC504" s="101">
        <f t="shared" si="531"/>
        <v>0</v>
      </c>
      <c r="AD504" s="101">
        <f t="shared" si="532"/>
        <v>0</v>
      </c>
      <c r="AE504" s="101"/>
      <c r="AF504" s="101">
        <f t="shared" si="533"/>
        <v>0</v>
      </c>
      <c r="AG504" s="101"/>
      <c r="AH504" s="101">
        <f t="shared" si="534"/>
        <v>0</v>
      </c>
      <c r="AI504" s="101"/>
      <c r="AJ504" s="101">
        <f t="shared" si="535"/>
        <v>0</v>
      </c>
      <c r="AK504" s="101">
        <f t="shared" si="536"/>
        <v>0</v>
      </c>
      <c r="AL504" s="98" t="str">
        <f t="shared" si="537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2"/>
        <v>0</v>
      </c>
      <c r="I505" s="101">
        <f t="shared" si="513"/>
        <v>0</v>
      </c>
      <c r="J505" s="101">
        <f t="shared" si="514"/>
        <v>0</v>
      </c>
      <c r="K505" s="101">
        <f t="shared" si="515"/>
        <v>0</v>
      </c>
      <c r="L505" s="101">
        <f t="shared" si="516"/>
        <v>0</v>
      </c>
      <c r="M505" s="101">
        <f t="shared" si="517"/>
        <v>0</v>
      </c>
      <c r="N505" s="101"/>
      <c r="O505" s="101">
        <f t="shared" si="518"/>
        <v>0</v>
      </c>
      <c r="P505" s="101">
        <f t="shared" si="519"/>
        <v>0</v>
      </c>
      <c r="Q505" s="101">
        <f t="shared" si="520"/>
        <v>0</v>
      </c>
      <c r="R505" s="101"/>
      <c r="S505" s="101">
        <f t="shared" si="521"/>
        <v>0</v>
      </c>
      <c r="T505" s="101">
        <f t="shared" si="522"/>
        <v>0</v>
      </c>
      <c r="U505" s="101">
        <f t="shared" si="523"/>
        <v>0</v>
      </c>
      <c r="V505" s="101">
        <f t="shared" si="524"/>
        <v>0</v>
      </c>
      <c r="W505" s="101">
        <f t="shared" si="525"/>
        <v>0</v>
      </c>
      <c r="X505" s="101">
        <f t="shared" si="526"/>
        <v>0</v>
      </c>
      <c r="Y505" s="101">
        <f t="shared" si="527"/>
        <v>0</v>
      </c>
      <c r="Z505" s="101">
        <f t="shared" si="528"/>
        <v>0</v>
      </c>
      <c r="AA505" s="101">
        <f t="shared" si="529"/>
        <v>0</v>
      </c>
      <c r="AB505" s="101">
        <f t="shared" si="530"/>
        <v>0</v>
      </c>
      <c r="AC505" s="101">
        <f t="shared" si="531"/>
        <v>0</v>
      </c>
      <c r="AD505" s="101">
        <f t="shared" si="532"/>
        <v>0</v>
      </c>
      <c r="AE505" s="101"/>
      <c r="AF505" s="101">
        <f t="shared" si="533"/>
        <v>0</v>
      </c>
      <c r="AG505" s="101"/>
      <c r="AH505" s="101">
        <f t="shared" si="534"/>
        <v>0</v>
      </c>
      <c r="AI505" s="101"/>
      <c r="AJ505" s="101">
        <f t="shared" si="535"/>
        <v>0</v>
      </c>
      <c r="AK505" s="101">
        <f t="shared" si="536"/>
        <v>0</v>
      </c>
      <c r="AL505" s="98" t="str">
        <f t="shared" si="537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2"/>
        <v>0</v>
      </c>
      <c r="I506" s="101">
        <f t="shared" si="513"/>
        <v>0</v>
      </c>
      <c r="J506" s="101">
        <f t="shared" si="514"/>
        <v>0</v>
      </c>
      <c r="K506" s="101">
        <f t="shared" si="515"/>
        <v>0</v>
      </c>
      <c r="L506" s="101">
        <f t="shared" si="516"/>
        <v>0</v>
      </c>
      <c r="M506" s="101">
        <f t="shared" si="517"/>
        <v>0</v>
      </c>
      <c r="N506" s="101"/>
      <c r="O506" s="101">
        <f t="shared" si="518"/>
        <v>0</v>
      </c>
      <c r="P506" s="101">
        <f t="shared" si="519"/>
        <v>0</v>
      </c>
      <c r="Q506" s="101">
        <f t="shared" si="520"/>
        <v>0</v>
      </c>
      <c r="R506" s="101"/>
      <c r="S506" s="101">
        <f t="shared" si="521"/>
        <v>0</v>
      </c>
      <c r="T506" s="101">
        <f t="shared" si="522"/>
        <v>0</v>
      </c>
      <c r="U506" s="101">
        <f t="shared" si="523"/>
        <v>0</v>
      </c>
      <c r="V506" s="101">
        <f t="shared" si="524"/>
        <v>0</v>
      </c>
      <c r="W506" s="101">
        <f t="shared" si="525"/>
        <v>0</v>
      </c>
      <c r="X506" s="101">
        <f t="shared" si="526"/>
        <v>0</v>
      </c>
      <c r="Y506" s="101">
        <f t="shared" si="527"/>
        <v>0</v>
      </c>
      <c r="Z506" s="101">
        <f t="shared" si="528"/>
        <v>0</v>
      </c>
      <c r="AA506" s="101">
        <f t="shared" si="529"/>
        <v>0</v>
      </c>
      <c r="AB506" s="101">
        <f t="shared" si="530"/>
        <v>0</v>
      </c>
      <c r="AC506" s="101">
        <f t="shared" si="531"/>
        <v>0</v>
      </c>
      <c r="AD506" s="101">
        <f t="shared" si="532"/>
        <v>0</v>
      </c>
      <c r="AE506" s="101"/>
      <c r="AF506" s="101">
        <f t="shared" si="533"/>
        <v>0</v>
      </c>
      <c r="AG506" s="101"/>
      <c r="AH506" s="101">
        <f t="shared" si="534"/>
        <v>0</v>
      </c>
      <c r="AI506" s="101"/>
      <c r="AJ506" s="101">
        <f t="shared" si="535"/>
        <v>0</v>
      </c>
      <c r="AK506" s="101">
        <f t="shared" si="536"/>
        <v>0</v>
      </c>
      <c r="AL506" s="98" t="str">
        <f t="shared" si="537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8">SUM(F497:F507)</f>
        <v>2200274.5897169644</v>
      </c>
      <c r="G508" s="100">
        <f t="shared" si="538"/>
        <v>0</v>
      </c>
      <c r="H508" s="100">
        <f t="shared" si="538"/>
        <v>0</v>
      </c>
      <c r="I508" s="100">
        <f t="shared" si="538"/>
        <v>0</v>
      </c>
      <c r="J508" s="100">
        <f t="shared" si="538"/>
        <v>0</v>
      </c>
      <c r="K508" s="100">
        <f t="shared" si="538"/>
        <v>0</v>
      </c>
      <c r="L508" s="100">
        <f t="shared" si="538"/>
        <v>0</v>
      </c>
      <c r="M508" s="100">
        <f t="shared" si="538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39">SUM(S497:S507)</f>
        <v>0</v>
      </c>
      <c r="T508" s="100">
        <f t="shared" si="539"/>
        <v>0</v>
      </c>
      <c r="U508" s="100">
        <f t="shared" si="539"/>
        <v>0</v>
      </c>
      <c r="V508" s="100">
        <f t="shared" si="539"/>
        <v>0</v>
      </c>
      <c r="W508" s="100">
        <f t="shared" si="539"/>
        <v>0</v>
      </c>
      <c r="X508" s="100">
        <f t="shared" si="539"/>
        <v>0</v>
      </c>
      <c r="Y508" s="100">
        <f t="shared" si="539"/>
        <v>0</v>
      </c>
      <c r="Z508" s="100">
        <f t="shared" si="539"/>
        <v>0</v>
      </c>
      <c r="AA508" s="100">
        <f t="shared" si="539"/>
        <v>0</v>
      </c>
      <c r="AB508" s="100">
        <f t="shared" si="539"/>
        <v>0</v>
      </c>
      <c r="AC508" s="100">
        <f t="shared" si="539"/>
        <v>0</v>
      </c>
      <c r="AD508" s="100">
        <f t="shared" si="539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0">H485+H494+H508</f>
        <v>10927436.935938632</v>
      </c>
      <c r="I510" s="101">
        <f t="shared" si="540"/>
        <v>10301051.649205554</v>
      </c>
      <c r="J510" s="101">
        <f t="shared" si="540"/>
        <v>10579251.156002475</v>
      </c>
      <c r="K510" s="101">
        <f t="shared" si="540"/>
        <v>22783264.729198322</v>
      </c>
      <c r="L510" s="101">
        <f t="shared" si="540"/>
        <v>0</v>
      </c>
      <c r="M510" s="101">
        <f t="shared" si="540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1">S485+S494+S508</f>
        <v>0</v>
      </c>
      <c r="T510" s="101">
        <f t="shared" si="541"/>
        <v>2512859.7761750342</v>
      </c>
      <c r="U510" s="101">
        <f t="shared" si="541"/>
        <v>0</v>
      </c>
      <c r="V510" s="101">
        <f t="shared" si="541"/>
        <v>2738243.0671237414</v>
      </c>
      <c r="W510" s="101">
        <f t="shared" si="541"/>
        <v>5077825.2225843379</v>
      </c>
      <c r="X510" s="101">
        <f t="shared" si="541"/>
        <v>1260567.4251259139</v>
      </c>
      <c r="Y510" s="101">
        <f t="shared" si="541"/>
        <v>1926993.027404638</v>
      </c>
      <c r="Z510" s="101">
        <f t="shared" si="541"/>
        <v>1956838.714972235</v>
      </c>
      <c r="AA510" s="101">
        <f t="shared" si="541"/>
        <v>1741350.5001768759</v>
      </c>
      <c r="AB510" s="101">
        <f t="shared" si="541"/>
        <v>1165785.9715623269</v>
      </c>
      <c r="AC510" s="101">
        <f t="shared" si="541"/>
        <v>994688.13053254341</v>
      </c>
      <c r="AD510" s="101">
        <f t="shared" si="541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2">IF(VLOOKUP($D519,$C$5:$AJ$644,6,)=0,0,((VLOOKUP($D519,$C$5:$AJ$644,6,)/VLOOKUP($D519,$C$5:$AJ$644,4,))*$F519))</f>
        <v>3683645.3393441848</v>
      </c>
      <c r="I519" s="101">
        <f t="shared" ref="I519:I530" si="543">IF(VLOOKUP($D519,$C$5:$AJ$644,7,)=0,0,((VLOOKUP($D519,$C$5:$AJ$644,7,)/VLOOKUP($D519,$C$5:$AJ$644,4,))*$F519))</f>
        <v>3472490.4952910976</v>
      </c>
      <c r="J519" s="101">
        <f t="shared" ref="J519:J530" si="544">IF(VLOOKUP($D519,$C$5:$AJ$644,8,)=0,0,((VLOOKUP($D519,$C$5:$AJ$644,8,)/VLOOKUP($D519,$C$5:$AJ$644,4,))*$F519))</f>
        <v>3566271.7106509367</v>
      </c>
      <c r="K519" s="101">
        <f t="shared" ref="K519:K530" si="545">IF(VLOOKUP($D519,$C$5:$AJ$644,9,)=0,0,((VLOOKUP($D519,$C$5:$AJ$644,9,)/VLOOKUP($D519,$C$5:$AJ$644,4,))*$F519))</f>
        <v>7680251.7760352762</v>
      </c>
      <c r="L519" s="101">
        <f t="shared" ref="L519:L530" si="546">IF(VLOOKUP($D519,$C$5:$AJ$644,10,)=0,0,((VLOOKUP($D519,$C$5:$AJ$644,10,)/VLOOKUP($D519,$C$5:$AJ$644,4,))*$F519))</f>
        <v>0</v>
      </c>
      <c r="M519" s="101">
        <f t="shared" ref="M519:M530" si="547">IF(VLOOKUP($D519,$C$5:$AJ$644,11,)=0,0,((VLOOKUP($D519,$C$5:$AJ$644,11,)/VLOOKUP($D519,$C$5:$AJ$644,4,))*$F519))</f>
        <v>0</v>
      </c>
      <c r="N519" s="101"/>
      <c r="O519" s="101">
        <f t="shared" ref="O519:O530" si="548">IF(VLOOKUP($D519,$C$5:$AJ$644,13,)=0,0,((VLOOKUP($D519,$C$5:$AJ$644,13,)/VLOOKUP($D519,$C$5:$AJ$644,4,))*$F519))</f>
        <v>2272731.8942555198</v>
      </c>
      <c r="P519" s="101">
        <f t="shared" ref="P519:P530" si="549">IF(VLOOKUP($D519,$C$5:$AJ$644,14,)=0,0,((VLOOKUP($D519,$C$5:$AJ$644,14,)/VLOOKUP($D519,$C$5:$AJ$644,4,))*$F519))</f>
        <v>0</v>
      </c>
      <c r="Q519" s="101">
        <f t="shared" ref="Q519:Q530" si="550">IF(VLOOKUP($D519,$C$5:$AJ$644,15,)=0,0,((VLOOKUP($D519,$C$5:$AJ$644,15,)/VLOOKUP($D519,$C$5:$AJ$644,4,))*$F519))</f>
        <v>0</v>
      </c>
      <c r="R519" s="101"/>
      <c r="S519" s="101">
        <f t="shared" ref="S519:S530" si="551">IF(VLOOKUP($D519,$C$5:$AJ$644,17,)=0,0,((VLOOKUP($D519,$C$5:$AJ$644,17,)/VLOOKUP($D519,$C$5:$AJ$644,4,))*$F519))</f>
        <v>0</v>
      </c>
      <c r="T519" s="101">
        <f t="shared" ref="T519:T530" si="552">IF(VLOOKUP($D519,$C$5:$AJ$644,18,)=0,0,((VLOOKUP($D519,$C$5:$AJ$644,18,)/VLOOKUP($D519,$C$5:$AJ$644,4,))*$F519))</f>
        <v>847086.49038179358</v>
      </c>
      <c r="U519" s="101">
        <f t="shared" ref="U519:U530" si="553">IF(VLOOKUP($D519,$C$5:$AJ$644,19,)=0,0,((VLOOKUP($D519,$C$5:$AJ$644,19,)/VLOOKUP($D519,$C$5:$AJ$644,4,))*$F519))</f>
        <v>0</v>
      </c>
      <c r="V519" s="101">
        <f t="shared" ref="V519:V530" si="554">IF(VLOOKUP($D519,$C$5:$AJ$644,20,)=0,0,((VLOOKUP($D519,$C$5:$AJ$644,20,)/VLOOKUP($D519,$C$5:$AJ$644,4,))*$F519))</f>
        <v>923063.32869588688</v>
      </c>
      <c r="W519" s="101">
        <f t="shared" ref="W519:W530" si="555">IF(VLOOKUP($D519,$C$5:$AJ$644,21,)=0,0,((VLOOKUP($D519,$C$5:$AJ$644,21,)/VLOOKUP($D519,$C$5:$AJ$644,4,))*$F519))</f>
        <v>1711737.8324700852</v>
      </c>
      <c r="X519" s="101">
        <f t="shared" ref="X519:X530" si="556">IF(VLOOKUP($D519,$C$5:$AJ$644,22,)=0,0,((VLOOKUP($D519,$C$5:$AJ$644,22,)/VLOOKUP($D519,$C$5:$AJ$644,4,))*$F519))</f>
        <v>424938.01133022166</v>
      </c>
      <c r="Y519" s="101">
        <f t="shared" ref="Y519:Y530" si="557">IF(VLOOKUP($D519,$C$5:$AJ$644,23,)=0,0,((VLOOKUP($D519,$C$5:$AJ$644,23,)/VLOOKUP($D519,$C$5:$AJ$644,4,))*$F519))</f>
        <v>649590.46901496581</v>
      </c>
      <c r="Z519" s="101">
        <f t="shared" ref="Z519:Z530" si="558">IF(VLOOKUP($D519,$C$5:$AJ$644,24,)=0,0,((VLOOKUP($D519,$C$5:$AJ$644,24,)/VLOOKUP($D519,$C$5:$AJ$644,4,))*$F519))</f>
        <v>659651.46763270407</v>
      </c>
      <c r="AA519" s="101">
        <f t="shared" ref="AA519:AA530" si="559">IF(VLOOKUP($D519,$C$5:$AJ$644,25,)=0,0,((VLOOKUP($D519,$C$5:$AJ$644,25,)/VLOOKUP($D519,$C$5:$AJ$644,4,))*$F519))</f>
        <v>587010.26523839904</v>
      </c>
      <c r="AB519" s="101">
        <f t="shared" ref="AB519:AB530" si="560">IF(VLOOKUP($D519,$C$5:$AJ$644,26,)=0,0,((VLOOKUP($D519,$C$5:$AJ$644,26,)/VLOOKUP($D519,$C$5:$AJ$644,4,))*$F519))</f>
        <v>392987.12827112991</v>
      </c>
      <c r="AC519" s="101">
        <f t="shared" ref="AC519:AC530" si="561">IF(VLOOKUP($D519,$C$5:$AJ$644,27,)=0,0,((VLOOKUP($D519,$C$5:$AJ$644,27,)/VLOOKUP($D519,$C$5:$AJ$644,4,))*$F519))</f>
        <v>335309.94666156371</v>
      </c>
      <c r="AD519" s="101">
        <f t="shared" ref="AD519:AD530" si="562">IF(VLOOKUP($D519,$C$5:$AJ$644,28,)=0,0,((VLOOKUP($D519,$C$5:$AJ$644,28,)/VLOOKUP($D519,$C$5:$AJ$644,4,))*$F519))</f>
        <v>465101.60780670936</v>
      </c>
      <c r="AE519" s="101"/>
      <c r="AF519" s="101">
        <f t="shared" ref="AF519:AF530" si="563">IF(VLOOKUP($D519,$C$5:$AJ$644,30,)=0,0,((VLOOKUP($D519,$C$5:$AJ$644,30,)/VLOOKUP($D519,$C$5:$AJ$644,4,))*$F519))</f>
        <v>5395654.7036261335</v>
      </c>
      <c r="AG519" s="101"/>
      <c r="AH519" s="101">
        <f t="shared" ref="AH519:AH530" si="564">IF(VLOOKUP($D519,$C$5:$AJ$644,32,)=0,0,((VLOOKUP($D519,$C$5:$AJ$644,32,)/VLOOKUP($D519,$C$5:$AJ$644,4,))*$F519))</f>
        <v>741713.84243199381</v>
      </c>
      <c r="AI519" s="101"/>
      <c r="AJ519" s="101">
        <f t="shared" ref="AJ519:AJ530" si="565">IF(VLOOKUP($D519,$C$5:$AJ$644,34,)=0,0,((VLOOKUP($D519,$C$5:$AJ$644,34,)/VLOOKUP($D519,$C$5:$AJ$644,4,))*$F519))</f>
        <v>0</v>
      </c>
      <c r="AK519" s="101">
        <f t="shared" ref="AK519:AK530" si="566">SUM(H519:AJ519)</f>
        <v>33809236.309138596</v>
      </c>
      <c r="AL519" s="98" t="str">
        <f t="shared" ref="AL519:AL530" si="567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2"/>
        <v>0</v>
      </c>
      <c r="I520" s="101">
        <f t="shared" si="543"/>
        <v>0</v>
      </c>
      <c r="J520" s="101">
        <f t="shared" si="544"/>
        <v>0</v>
      </c>
      <c r="K520" s="101">
        <f t="shared" si="545"/>
        <v>0</v>
      </c>
      <c r="L520" s="101">
        <f t="shared" si="546"/>
        <v>0</v>
      </c>
      <c r="M520" s="101">
        <f t="shared" si="547"/>
        <v>0</v>
      </c>
      <c r="N520" s="101"/>
      <c r="O520" s="101">
        <f t="shared" si="548"/>
        <v>0</v>
      </c>
      <c r="P520" s="101">
        <f t="shared" si="549"/>
        <v>0</v>
      </c>
      <c r="Q520" s="101">
        <f t="shared" si="550"/>
        <v>0</v>
      </c>
      <c r="R520" s="101"/>
      <c r="S520" s="101">
        <f t="shared" si="551"/>
        <v>0</v>
      </c>
      <c r="T520" s="101">
        <f t="shared" si="552"/>
        <v>0</v>
      </c>
      <c r="U520" s="101">
        <f t="shared" si="553"/>
        <v>0</v>
      </c>
      <c r="V520" s="101">
        <f t="shared" si="554"/>
        <v>0</v>
      </c>
      <c r="W520" s="101">
        <f t="shared" si="555"/>
        <v>0</v>
      </c>
      <c r="X520" s="101">
        <f t="shared" si="556"/>
        <v>0</v>
      </c>
      <c r="Y520" s="101">
        <f t="shared" si="557"/>
        <v>0</v>
      </c>
      <c r="Z520" s="101">
        <f t="shared" si="558"/>
        <v>0</v>
      </c>
      <c r="AA520" s="101">
        <f t="shared" si="559"/>
        <v>0</v>
      </c>
      <c r="AB520" s="101">
        <f t="shared" si="560"/>
        <v>0</v>
      </c>
      <c r="AC520" s="101">
        <f t="shared" si="561"/>
        <v>0</v>
      </c>
      <c r="AD520" s="101">
        <f t="shared" si="562"/>
        <v>0</v>
      </c>
      <c r="AE520" s="101"/>
      <c r="AF520" s="101">
        <f t="shared" si="563"/>
        <v>0</v>
      </c>
      <c r="AG520" s="101"/>
      <c r="AH520" s="101">
        <f t="shared" si="564"/>
        <v>0</v>
      </c>
      <c r="AI520" s="101"/>
      <c r="AJ520" s="101">
        <f t="shared" si="565"/>
        <v>0</v>
      </c>
      <c r="AK520" s="101">
        <f t="shared" si="566"/>
        <v>0</v>
      </c>
      <c r="AL520" s="98" t="str">
        <f t="shared" si="567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2"/>
        <v>-344420.82258848159</v>
      </c>
      <c r="I521" s="101">
        <f t="shared" si="543"/>
        <v>-324677.8456233716</v>
      </c>
      <c r="J521" s="101">
        <f t="shared" si="544"/>
        <v>-333446.38883587695</v>
      </c>
      <c r="K521" s="101">
        <f t="shared" si="545"/>
        <v>-718103.50636515394</v>
      </c>
      <c r="L521" s="101">
        <f t="shared" si="546"/>
        <v>0</v>
      </c>
      <c r="M521" s="101">
        <f t="shared" si="547"/>
        <v>0</v>
      </c>
      <c r="N521" s="101"/>
      <c r="O521" s="101">
        <f t="shared" si="548"/>
        <v>-212500.42184623698</v>
      </c>
      <c r="P521" s="101">
        <f t="shared" si="549"/>
        <v>0</v>
      </c>
      <c r="Q521" s="101">
        <f t="shared" si="550"/>
        <v>0</v>
      </c>
      <c r="R521" s="101"/>
      <c r="S521" s="101">
        <f t="shared" si="551"/>
        <v>0</v>
      </c>
      <c r="T521" s="101">
        <f t="shared" si="552"/>
        <v>-79202.583024138119</v>
      </c>
      <c r="U521" s="101">
        <f t="shared" si="553"/>
        <v>0</v>
      </c>
      <c r="V521" s="101">
        <f t="shared" si="554"/>
        <v>-86306.417063294255</v>
      </c>
      <c r="W521" s="101">
        <f t="shared" si="555"/>
        <v>-160047.47960348779</v>
      </c>
      <c r="X521" s="101">
        <f t="shared" si="556"/>
        <v>-39731.702139795329</v>
      </c>
      <c r="Y521" s="101">
        <f t="shared" si="557"/>
        <v>-60736.705918492175</v>
      </c>
      <c r="Z521" s="101">
        <f t="shared" si="558"/>
        <v>-61677.409243801972</v>
      </c>
      <c r="AA521" s="101">
        <f t="shared" si="559"/>
        <v>-54885.457148077898</v>
      </c>
      <c r="AB521" s="101">
        <f t="shared" si="560"/>
        <v>-36744.294718102574</v>
      </c>
      <c r="AC521" s="101">
        <f t="shared" si="561"/>
        <v>-31351.478498154342</v>
      </c>
      <c r="AD521" s="101">
        <f t="shared" si="562"/>
        <v>-43486.998228915167</v>
      </c>
      <c r="AE521" s="101"/>
      <c r="AF521" s="101">
        <f t="shared" si="563"/>
        <v>-504493.690415152</v>
      </c>
      <c r="AG521" s="101"/>
      <c r="AH521" s="101">
        <f t="shared" si="564"/>
        <v>-69350.24091683366</v>
      </c>
      <c r="AI521" s="101"/>
      <c r="AJ521" s="101">
        <f t="shared" si="565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2"/>
        <v>0</v>
      </c>
      <c r="I522" s="101">
        <f t="shared" si="543"/>
        <v>0</v>
      </c>
      <c r="J522" s="101">
        <f t="shared" si="544"/>
        <v>0</v>
      </c>
      <c r="K522" s="101">
        <f t="shared" si="545"/>
        <v>0</v>
      </c>
      <c r="L522" s="101">
        <f t="shared" si="546"/>
        <v>0</v>
      </c>
      <c r="M522" s="101">
        <f t="shared" si="547"/>
        <v>0</v>
      </c>
      <c r="N522" s="101"/>
      <c r="O522" s="101">
        <f t="shared" si="548"/>
        <v>0</v>
      </c>
      <c r="P522" s="101">
        <f t="shared" si="549"/>
        <v>0</v>
      </c>
      <c r="Q522" s="101">
        <f t="shared" si="550"/>
        <v>0</v>
      </c>
      <c r="R522" s="101"/>
      <c r="S522" s="101">
        <f t="shared" si="551"/>
        <v>0</v>
      </c>
      <c r="T522" s="101">
        <f t="shared" si="552"/>
        <v>0</v>
      </c>
      <c r="U522" s="101">
        <f t="shared" si="553"/>
        <v>0</v>
      </c>
      <c r="V522" s="101">
        <f t="shared" si="554"/>
        <v>0</v>
      </c>
      <c r="W522" s="101">
        <f t="shared" si="555"/>
        <v>0</v>
      </c>
      <c r="X522" s="101">
        <f t="shared" si="556"/>
        <v>0</v>
      </c>
      <c r="Y522" s="101">
        <f t="shared" si="557"/>
        <v>0</v>
      </c>
      <c r="Z522" s="101">
        <f t="shared" si="558"/>
        <v>0</v>
      </c>
      <c r="AA522" s="101">
        <f t="shared" si="559"/>
        <v>0</v>
      </c>
      <c r="AB522" s="101">
        <f t="shared" si="560"/>
        <v>0</v>
      </c>
      <c r="AC522" s="101">
        <f t="shared" si="561"/>
        <v>0</v>
      </c>
      <c r="AD522" s="101">
        <f t="shared" si="562"/>
        <v>0</v>
      </c>
      <c r="AE522" s="101"/>
      <c r="AF522" s="101">
        <f t="shared" si="563"/>
        <v>0</v>
      </c>
      <c r="AG522" s="101"/>
      <c r="AH522" s="101">
        <f t="shared" si="564"/>
        <v>0</v>
      </c>
      <c r="AI522" s="101"/>
      <c r="AJ522" s="101">
        <f t="shared" si="565"/>
        <v>0</v>
      </c>
      <c r="AK522" s="101">
        <f t="shared" si="566"/>
        <v>0</v>
      </c>
      <c r="AL522" s="98" t="str">
        <f t="shared" si="567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2"/>
        <v>0</v>
      </c>
      <c r="I523" s="101">
        <f t="shared" si="543"/>
        <v>0</v>
      </c>
      <c r="J523" s="101">
        <f t="shared" si="544"/>
        <v>0</v>
      </c>
      <c r="K523" s="101">
        <f t="shared" si="545"/>
        <v>0</v>
      </c>
      <c r="L523" s="101">
        <f t="shared" si="546"/>
        <v>0</v>
      </c>
      <c r="M523" s="101">
        <f t="shared" si="547"/>
        <v>0</v>
      </c>
      <c r="N523" s="101"/>
      <c r="O523" s="101">
        <f t="shared" si="548"/>
        <v>0</v>
      </c>
      <c r="P523" s="101">
        <f t="shared" si="549"/>
        <v>0</v>
      </c>
      <c r="Q523" s="101">
        <f t="shared" si="550"/>
        <v>0</v>
      </c>
      <c r="R523" s="101"/>
      <c r="S523" s="101">
        <f t="shared" si="551"/>
        <v>0</v>
      </c>
      <c r="T523" s="101">
        <f t="shared" si="552"/>
        <v>0</v>
      </c>
      <c r="U523" s="101">
        <f t="shared" si="553"/>
        <v>0</v>
      </c>
      <c r="V523" s="101">
        <f t="shared" si="554"/>
        <v>0</v>
      </c>
      <c r="W523" s="101">
        <f t="shared" si="555"/>
        <v>0</v>
      </c>
      <c r="X523" s="101">
        <f t="shared" si="556"/>
        <v>0</v>
      </c>
      <c r="Y523" s="101">
        <f t="shared" si="557"/>
        <v>0</v>
      </c>
      <c r="Z523" s="101">
        <f t="shared" si="558"/>
        <v>0</v>
      </c>
      <c r="AA523" s="101">
        <f t="shared" si="559"/>
        <v>0</v>
      </c>
      <c r="AB523" s="101">
        <f t="shared" si="560"/>
        <v>0</v>
      </c>
      <c r="AC523" s="101">
        <f t="shared" si="561"/>
        <v>0</v>
      </c>
      <c r="AD523" s="101">
        <f t="shared" si="562"/>
        <v>0</v>
      </c>
      <c r="AE523" s="101"/>
      <c r="AF523" s="101">
        <f t="shared" si="563"/>
        <v>0</v>
      </c>
      <c r="AG523" s="101"/>
      <c r="AH523" s="101">
        <f t="shared" si="564"/>
        <v>0</v>
      </c>
      <c r="AI523" s="101"/>
      <c r="AJ523" s="101">
        <f t="shared" si="565"/>
        <v>0</v>
      </c>
      <c r="AK523" s="101">
        <f t="shared" si="566"/>
        <v>0</v>
      </c>
      <c r="AL523" s="98" t="str">
        <f t="shared" si="567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2"/>
        <v>61044.326432632093</v>
      </c>
      <c r="I524" s="101">
        <f t="shared" si="543"/>
        <v>57545.128208922797</v>
      </c>
      <c r="J524" s="101">
        <f t="shared" si="544"/>
        <v>59099.243927537071</v>
      </c>
      <c r="K524" s="101">
        <f t="shared" si="545"/>
        <v>127274.95546152894</v>
      </c>
      <c r="L524" s="101">
        <f t="shared" si="546"/>
        <v>0</v>
      </c>
      <c r="M524" s="101">
        <f t="shared" si="547"/>
        <v>0</v>
      </c>
      <c r="N524" s="101"/>
      <c r="O524" s="101">
        <f t="shared" si="548"/>
        <v>37663.068744693061</v>
      </c>
      <c r="P524" s="101">
        <f t="shared" si="549"/>
        <v>0</v>
      </c>
      <c r="Q524" s="101">
        <f t="shared" si="550"/>
        <v>0</v>
      </c>
      <c r="R524" s="101"/>
      <c r="S524" s="101">
        <f t="shared" si="551"/>
        <v>0</v>
      </c>
      <c r="T524" s="101">
        <f t="shared" si="552"/>
        <v>14037.677211548546</v>
      </c>
      <c r="U524" s="101">
        <f t="shared" si="553"/>
        <v>0</v>
      </c>
      <c r="V524" s="101">
        <f t="shared" si="554"/>
        <v>15296.743840419644</v>
      </c>
      <c r="W524" s="101">
        <f t="shared" si="555"/>
        <v>28366.434166811814</v>
      </c>
      <c r="X524" s="101">
        <f t="shared" si="556"/>
        <v>7041.9522748880545</v>
      </c>
      <c r="Y524" s="101">
        <f t="shared" si="557"/>
        <v>10764.829125796321</v>
      </c>
      <c r="Z524" s="101">
        <f t="shared" si="558"/>
        <v>10931.557143094757</v>
      </c>
      <c r="AA524" s="101">
        <f t="shared" si="559"/>
        <v>9727.7677271988377</v>
      </c>
      <c r="AB524" s="101">
        <f t="shared" si="560"/>
        <v>6512.4712973254072</v>
      </c>
      <c r="AC524" s="101">
        <f t="shared" si="561"/>
        <v>5556.6613923155519</v>
      </c>
      <c r="AD524" s="101">
        <f t="shared" si="562"/>
        <v>7707.5320113063626</v>
      </c>
      <c r="AE524" s="101"/>
      <c r="AF524" s="101">
        <f t="shared" si="563"/>
        <v>89415.260347664298</v>
      </c>
      <c r="AG524" s="101"/>
      <c r="AH524" s="101">
        <f t="shared" si="564"/>
        <v>12291.471557650391</v>
      </c>
      <c r="AI524" s="101"/>
      <c r="AJ524" s="101">
        <f t="shared" si="565"/>
        <v>0</v>
      </c>
      <c r="AK524" s="101">
        <f t="shared" si="566"/>
        <v>560277.08087133395</v>
      </c>
      <c r="AL524" s="98" t="str">
        <f t="shared" si="567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2"/>
        <v>4290706.1138468357</v>
      </c>
      <c r="I525" s="101">
        <f t="shared" si="543"/>
        <v>4044753.1794885411</v>
      </c>
      <c r="J525" s="101">
        <f t="shared" si="544"/>
        <v>4153989.437879282</v>
      </c>
      <c r="K525" s="101">
        <f t="shared" si="545"/>
        <v>8945948.9759631604</v>
      </c>
      <c r="L525" s="101">
        <f t="shared" si="546"/>
        <v>0</v>
      </c>
      <c r="M525" s="101">
        <f t="shared" si="547"/>
        <v>0</v>
      </c>
      <c r="N525" s="101"/>
      <c r="O525" s="101">
        <f t="shared" si="548"/>
        <v>2647275.6564433486</v>
      </c>
      <c r="P525" s="101">
        <f t="shared" si="549"/>
        <v>0</v>
      </c>
      <c r="Q525" s="101">
        <f t="shared" si="550"/>
        <v>0</v>
      </c>
      <c r="R525" s="101"/>
      <c r="S525" s="101">
        <f t="shared" si="551"/>
        <v>0</v>
      </c>
      <c r="T525" s="101">
        <f t="shared" si="552"/>
        <v>986685.42935387581</v>
      </c>
      <c r="U525" s="101">
        <f t="shared" si="553"/>
        <v>0</v>
      </c>
      <c r="V525" s="101">
        <f t="shared" si="554"/>
        <v>1075183.1685860329</v>
      </c>
      <c r="W525" s="101">
        <f t="shared" si="555"/>
        <v>1993830.379009807</v>
      </c>
      <c r="X525" s="101">
        <f t="shared" si="556"/>
        <v>494967.33677002275</v>
      </c>
      <c r="Y525" s="101">
        <f t="shared" si="557"/>
        <v>756642.27691240341</v>
      </c>
      <c r="Z525" s="101">
        <f t="shared" si="558"/>
        <v>768361.31723896752</v>
      </c>
      <c r="AA525" s="101">
        <f t="shared" si="559"/>
        <v>683748.92312452209</v>
      </c>
      <c r="AB525" s="101">
        <f t="shared" si="560"/>
        <v>457750.98268180393</v>
      </c>
      <c r="AC525" s="101">
        <f t="shared" si="561"/>
        <v>390568.66381999973</v>
      </c>
      <c r="AD525" s="101">
        <f t="shared" si="562"/>
        <v>541749.85057913547</v>
      </c>
      <c r="AE525" s="101"/>
      <c r="AF525" s="101">
        <f t="shared" si="563"/>
        <v>6284852.7728179144</v>
      </c>
      <c r="AG525" s="101"/>
      <c r="AH525" s="101">
        <f t="shared" si="564"/>
        <v>863947.48279821477</v>
      </c>
      <c r="AI525" s="101"/>
      <c r="AJ525" s="101">
        <f t="shared" si="565"/>
        <v>0</v>
      </c>
      <c r="AK525" s="101">
        <f t="shared" si="566"/>
        <v>39380961.94731386</v>
      </c>
      <c r="AL525" s="98" t="str">
        <f t="shared" si="567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2"/>
        <v>0</v>
      </c>
      <c r="I526" s="101">
        <f t="shared" si="543"/>
        <v>0</v>
      </c>
      <c r="J526" s="101">
        <f t="shared" si="544"/>
        <v>0</v>
      </c>
      <c r="K526" s="101">
        <f t="shared" si="545"/>
        <v>0</v>
      </c>
      <c r="L526" s="101">
        <f t="shared" si="546"/>
        <v>0</v>
      </c>
      <c r="M526" s="101">
        <f t="shared" si="547"/>
        <v>0</v>
      </c>
      <c r="N526" s="101"/>
      <c r="O526" s="101">
        <f t="shared" si="548"/>
        <v>0</v>
      </c>
      <c r="P526" s="101">
        <f t="shared" si="549"/>
        <v>0</v>
      </c>
      <c r="Q526" s="101">
        <f t="shared" si="550"/>
        <v>0</v>
      </c>
      <c r="R526" s="101"/>
      <c r="S526" s="101">
        <f t="shared" si="551"/>
        <v>0</v>
      </c>
      <c r="T526" s="101">
        <f t="shared" si="552"/>
        <v>0</v>
      </c>
      <c r="U526" s="101">
        <f t="shared" si="553"/>
        <v>0</v>
      </c>
      <c r="V526" s="101">
        <f t="shared" si="554"/>
        <v>0</v>
      </c>
      <c r="W526" s="101">
        <f t="shared" si="555"/>
        <v>0</v>
      </c>
      <c r="X526" s="101">
        <f t="shared" si="556"/>
        <v>0</v>
      </c>
      <c r="Y526" s="101">
        <f t="shared" si="557"/>
        <v>0</v>
      </c>
      <c r="Z526" s="101">
        <f t="shared" si="558"/>
        <v>0</v>
      </c>
      <c r="AA526" s="101">
        <f t="shared" si="559"/>
        <v>0</v>
      </c>
      <c r="AB526" s="101">
        <f t="shared" si="560"/>
        <v>0</v>
      </c>
      <c r="AC526" s="101">
        <f t="shared" si="561"/>
        <v>0</v>
      </c>
      <c r="AD526" s="101">
        <f t="shared" si="562"/>
        <v>0</v>
      </c>
      <c r="AE526" s="101"/>
      <c r="AF526" s="101">
        <f t="shared" si="563"/>
        <v>0</v>
      </c>
      <c r="AG526" s="101"/>
      <c r="AH526" s="101">
        <f t="shared" si="564"/>
        <v>0</v>
      </c>
      <c r="AI526" s="101"/>
      <c r="AJ526" s="101">
        <f t="shared" si="565"/>
        <v>0</v>
      </c>
      <c r="AK526" s="101">
        <f t="shared" si="566"/>
        <v>0</v>
      </c>
      <c r="AL526" s="98" t="str">
        <f t="shared" si="567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2"/>
        <v>0</v>
      </c>
      <c r="I527" s="101">
        <f t="shared" si="543"/>
        <v>0</v>
      </c>
      <c r="J527" s="101">
        <f t="shared" si="544"/>
        <v>0</v>
      </c>
      <c r="K527" s="101">
        <f t="shared" si="545"/>
        <v>0</v>
      </c>
      <c r="L527" s="101">
        <f t="shared" si="546"/>
        <v>0</v>
      </c>
      <c r="M527" s="101">
        <f t="shared" si="547"/>
        <v>0</v>
      </c>
      <c r="N527" s="101"/>
      <c r="O527" s="101">
        <f t="shared" si="548"/>
        <v>0</v>
      </c>
      <c r="P527" s="101">
        <f t="shared" si="549"/>
        <v>0</v>
      </c>
      <c r="Q527" s="101">
        <f t="shared" si="550"/>
        <v>0</v>
      </c>
      <c r="R527" s="101"/>
      <c r="S527" s="101">
        <f t="shared" si="551"/>
        <v>0</v>
      </c>
      <c r="T527" s="101">
        <f t="shared" si="552"/>
        <v>0</v>
      </c>
      <c r="U527" s="101">
        <f t="shared" si="553"/>
        <v>0</v>
      </c>
      <c r="V527" s="101">
        <f t="shared" si="554"/>
        <v>0</v>
      </c>
      <c r="W527" s="101">
        <f t="shared" si="555"/>
        <v>0</v>
      </c>
      <c r="X527" s="101">
        <f t="shared" si="556"/>
        <v>0</v>
      </c>
      <c r="Y527" s="101">
        <f t="shared" si="557"/>
        <v>0</v>
      </c>
      <c r="Z527" s="101">
        <f t="shared" si="558"/>
        <v>0</v>
      </c>
      <c r="AA527" s="101">
        <f t="shared" si="559"/>
        <v>0</v>
      </c>
      <c r="AB527" s="101">
        <f t="shared" si="560"/>
        <v>0</v>
      </c>
      <c r="AC527" s="101">
        <f t="shared" si="561"/>
        <v>0</v>
      </c>
      <c r="AD527" s="101">
        <f t="shared" si="562"/>
        <v>0</v>
      </c>
      <c r="AE527" s="101"/>
      <c r="AF527" s="101">
        <f t="shared" si="563"/>
        <v>0</v>
      </c>
      <c r="AG527" s="101"/>
      <c r="AH527" s="101">
        <f t="shared" si="564"/>
        <v>0</v>
      </c>
      <c r="AI527" s="101"/>
      <c r="AJ527" s="101">
        <f t="shared" si="565"/>
        <v>0</v>
      </c>
      <c r="AK527" s="101">
        <f t="shared" si="566"/>
        <v>0</v>
      </c>
      <c r="AL527" s="98" t="str">
        <f t="shared" si="567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2"/>
        <v>0</v>
      </c>
      <c r="I528" s="101">
        <f t="shared" si="543"/>
        <v>0</v>
      </c>
      <c r="J528" s="101">
        <f t="shared" si="544"/>
        <v>0</v>
      </c>
      <c r="K528" s="101">
        <f t="shared" si="545"/>
        <v>0</v>
      </c>
      <c r="L528" s="101">
        <f t="shared" si="546"/>
        <v>0</v>
      </c>
      <c r="M528" s="101">
        <f t="shared" si="547"/>
        <v>0</v>
      </c>
      <c r="N528" s="101"/>
      <c r="O528" s="101">
        <f t="shared" si="548"/>
        <v>0</v>
      </c>
      <c r="P528" s="101">
        <f t="shared" si="549"/>
        <v>0</v>
      </c>
      <c r="Q528" s="101">
        <f t="shared" si="550"/>
        <v>0</v>
      </c>
      <c r="R528" s="101"/>
      <c r="S528" s="101">
        <f t="shared" si="551"/>
        <v>0</v>
      </c>
      <c r="T528" s="101">
        <f t="shared" si="552"/>
        <v>0</v>
      </c>
      <c r="U528" s="101">
        <f t="shared" si="553"/>
        <v>0</v>
      </c>
      <c r="V528" s="101">
        <f t="shared" si="554"/>
        <v>0</v>
      </c>
      <c r="W528" s="101">
        <f t="shared" si="555"/>
        <v>0</v>
      </c>
      <c r="X528" s="101">
        <f t="shared" si="556"/>
        <v>0</v>
      </c>
      <c r="Y528" s="101">
        <f t="shared" si="557"/>
        <v>0</v>
      </c>
      <c r="Z528" s="101">
        <f t="shared" si="558"/>
        <v>0</v>
      </c>
      <c r="AA528" s="101">
        <f t="shared" si="559"/>
        <v>0</v>
      </c>
      <c r="AB528" s="101">
        <f t="shared" si="560"/>
        <v>0</v>
      </c>
      <c r="AC528" s="101">
        <f t="shared" si="561"/>
        <v>0</v>
      </c>
      <c r="AD528" s="101">
        <f t="shared" si="562"/>
        <v>0</v>
      </c>
      <c r="AE528" s="101"/>
      <c r="AF528" s="101">
        <f t="shared" si="563"/>
        <v>0</v>
      </c>
      <c r="AG528" s="101"/>
      <c r="AH528" s="101">
        <f t="shared" si="564"/>
        <v>0</v>
      </c>
      <c r="AI528" s="101"/>
      <c r="AJ528" s="101">
        <f t="shared" si="565"/>
        <v>0</v>
      </c>
      <c r="AK528" s="101">
        <f t="shared" si="566"/>
        <v>0</v>
      </c>
      <c r="AL528" s="98" t="str">
        <f t="shared" si="567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2"/>
        <v>0</v>
      </c>
      <c r="I529" s="101">
        <f t="shared" si="543"/>
        <v>0</v>
      </c>
      <c r="J529" s="101">
        <f t="shared" si="544"/>
        <v>0</v>
      </c>
      <c r="K529" s="101">
        <f t="shared" si="545"/>
        <v>0</v>
      </c>
      <c r="L529" s="101">
        <f t="shared" si="546"/>
        <v>0</v>
      </c>
      <c r="M529" s="101">
        <f t="shared" si="547"/>
        <v>0</v>
      </c>
      <c r="N529" s="101"/>
      <c r="O529" s="101">
        <f t="shared" si="548"/>
        <v>0</v>
      </c>
      <c r="P529" s="101">
        <f t="shared" si="549"/>
        <v>0</v>
      </c>
      <c r="Q529" s="101">
        <f t="shared" si="550"/>
        <v>0</v>
      </c>
      <c r="R529" s="101"/>
      <c r="S529" s="101">
        <f t="shared" si="551"/>
        <v>0</v>
      </c>
      <c r="T529" s="101">
        <f t="shared" si="552"/>
        <v>0</v>
      </c>
      <c r="U529" s="101">
        <f t="shared" si="553"/>
        <v>0</v>
      </c>
      <c r="V529" s="101">
        <f t="shared" si="554"/>
        <v>0</v>
      </c>
      <c r="W529" s="101">
        <f t="shared" si="555"/>
        <v>0</v>
      </c>
      <c r="X529" s="101">
        <f t="shared" si="556"/>
        <v>0</v>
      </c>
      <c r="Y529" s="101">
        <f t="shared" si="557"/>
        <v>0</v>
      </c>
      <c r="Z529" s="101">
        <f t="shared" si="558"/>
        <v>0</v>
      </c>
      <c r="AA529" s="101">
        <f t="shared" si="559"/>
        <v>0</v>
      </c>
      <c r="AB529" s="101">
        <f t="shared" si="560"/>
        <v>0</v>
      </c>
      <c r="AC529" s="101">
        <f t="shared" si="561"/>
        <v>0</v>
      </c>
      <c r="AD529" s="101">
        <f t="shared" si="562"/>
        <v>0</v>
      </c>
      <c r="AE529" s="101"/>
      <c r="AF529" s="101">
        <f t="shared" si="563"/>
        <v>0</v>
      </c>
      <c r="AG529" s="101"/>
      <c r="AH529" s="101">
        <f t="shared" si="564"/>
        <v>0</v>
      </c>
      <c r="AI529" s="101"/>
      <c r="AJ529" s="101">
        <f t="shared" si="565"/>
        <v>0</v>
      </c>
      <c r="AK529" s="101">
        <f t="shared" si="566"/>
        <v>0</v>
      </c>
      <c r="AL529" s="98" t="str">
        <f t="shared" si="567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2"/>
        <v>124256.44586772198</v>
      </c>
      <c r="I530" s="101">
        <f t="shared" si="543"/>
        <v>130166.49177401904</v>
      </c>
      <c r="J530" s="101">
        <f t="shared" si="544"/>
        <v>106996.41731414736</v>
      </c>
      <c r="K530" s="101">
        <f t="shared" si="545"/>
        <v>0</v>
      </c>
      <c r="L530" s="101">
        <f t="shared" si="546"/>
        <v>0</v>
      </c>
      <c r="M530" s="101">
        <f t="shared" si="547"/>
        <v>0</v>
      </c>
      <c r="N530" s="101"/>
      <c r="O530" s="101">
        <f t="shared" si="548"/>
        <v>78121.849717167759</v>
      </c>
      <c r="P530" s="101">
        <f t="shared" si="549"/>
        <v>0</v>
      </c>
      <c r="Q530" s="101">
        <f t="shared" si="550"/>
        <v>0</v>
      </c>
      <c r="R530" s="101"/>
      <c r="S530" s="101">
        <f t="shared" si="551"/>
        <v>0</v>
      </c>
      <c r="T530" s="101">
        <f t="shared" si="552"/>
        <v>18585.505573228169</v>
      </c>
      <c r="U530" s="101">
        <f t="shared" si="553"/>
        <v>0</v>
      </c>
      <c r="V530" s="101">
        <f t="shared" si="554"/>
        <v>20252.475791684134</v>
      </c>
      <c r="W530" s="101">
        <f t="shared" si="555"/>
        <v>37556.392867202361</v>
      </c>
      <c r="X530" s="101">
        <f t="shared" si="556"/>
        <v>9323.3546603897921</v>
      </c>
      <c r="Y530" s="101">
        <f t="shared" si="557"/>
        <v>14252.343083351605</v>
      </c>
      <c r="Z530" s="101">
        <f t="shared" si="558"/>
        <v>14473.086476151953</v>
      </c>
      <c r="AA530" s="101">
        <f t="shared" si="559"/>
        <v>12879.301795042409</v>
      </c>
      <c r="AB530" s="101">
        <f t="shared" si="560"/>
        <v>8622.3361435006063</v>
      </c>
      <c r="AC530" s="101">
        <f t="shared" si="561"/>
        <v>7356.8696386935953</v>
      </c>
      <c r="AD530" s="101">
        <f t="shared" si="562"/>
        <v>10204.56425897306</v>
      </c>
      <c r="AE530" s="101"/>
      <c r="AF530" s="101">
        <f t="shared" si="563"/>
        <v>0</v>
      </c>
      <c r="AG530" s="101"/>
      <c r="AH530" s="101">
        <f t="shared" si="564"/>
        <v>0</v>
      </c>
      <c r="AI530" s="101"/>
      <c r="AJ530" s="101">
        <f t="shared" si="565"/>
        <v>0</v>
      </c>
      <c r="AK530" s="101">
        <f t="shared" si="566"/>
        <v>593047.43496127392</v>
      </c>
      <c r="AL530" s="98" t="str">
        <f t="shared" si="567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8">SUM(F519:F531)</f>
        <v>71182359.330107704</v>
      </c>
      <c r="G532" s="100">
        <f t="shared" si="568"/>
        <v>0</v>
      </c>
      <c r="H532" s="100">
        <f t="shared" si="568"/>
        <v>7815231.4029028928</v>
      </c>
      <c r="I532" s="100">
        <f t="shared" si="568"/>
        <v>7380277.4491392085</v>
      </c>
      <c r="J532" s="100">
        <f t="shared" si="568"/>
        <v>7552910.4209360257</v>
      </c>
      <c r="K532" s="100">
        <f t="shared" si="568"/>
        <v>16035372.201094812</v>
      </c>
      <c r="L532" s="100">
        <f t="shared" si="568"/>
        <v>0</v>
      </c>
      <c r="M532" s="100">
        <f t="shared" si="568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69">SUM(S519:S531)</f>
        <v>0</v>
      </c>
      <c r="T532" s="100">
        <f t="shared" si="569"/>
        <v>1787192.5194963079</v>
      </c>
      <c r="U532" s="100">
        <f t="shared" si="569"/>
        <v>0</v>
      </c>
      <c r="V532" s="100">
        <f t="shared" si="569"/>
        <v>1947489.2998507295</v>
      </c>
      <c r="W532" s="100">
        <f t="shared" si="569"/>
        <v>3611443.5589104188</v>
      </c>
      <c r="X532" s="100">
        <f t="shared" si="569"/>
        <v>896538.95289572689</v>
      </c>
      <c r="Y532" s="100">
        <f t="shared" si="569"/>
        <v>1370513.212218025</v>
      </c>
      <c r="Z532" s="100">
        <f t="shared" si="569"/>
        <v>1391740.0192471163</v>
      </c>
      <c r="AA532" s="100">
        <f t="shared" si="569"/>
        <v>1238480.8007370846</v>
      </c>
      <c r="AB532" s="100">
        <f t="shared" si="569"/>
        <v>829128.62367565732</v>
      </c>
      <c r="AC532" s="100">
        <f t="shared" si="569"/>
        <v>707440.66301441833</v>
      </c>
      <c r="AD532" s="100">
        <f t="shared" si="569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0">H485+H494+H508+H532</f>
        <v>18742668.338841524</v>
      </c>
      <c r="I534" s="100">
        <f t="shared" si="570"/>
        <v>17681329.098344762</v>
      </c>
      <c r="J534" s="100">
        <f t="shared" si="570"/>
        <v>18132161.576938502</v>
      </c>
      <c r="K534" s="100">
        <f t="shared" si="570"/>
        <v>38818636.930293135</v>
      </c>
      <c r="L534" s="100">
        <f t="shared" si="570"/>
        <v>0</v>
      </c>
      <c r="M534" s="100">
        <f t="shared" si="570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1">S485+S494+S508+S532</f>
        <v>0</v>
      </c>
      <c r="T534" s="100">
        <f t="shared" si="571"/>
        <v>4300052.2956713419</v>
      </c>
      <c r="U534" s="100">
        <f t="shared" si="571"/>
        <v>0</v>
      </c>
      <c r="V534" s="100">
        <f t="shared" si="571"/>
        <v>4685732.3669744711</v>
      </c>
      <c r="W534" s="100">
        <f t="shared" si="571"/>
        <v>8689268.7814947572</v>
      </c>
      <c r="X534" s="100">
        <f t="shared" si="571"/>
        <v>2157106.3780216407</v>
      </c>
      <c r="Y534" s="100">
        <f t="shared" si="571"/>
        <v>3297506.2396226628</v>
      </c>
      <c r="Z534" s="100">
        <f t="shared" si="571"/>
        <v>3348578.7342193513</v>
      </c>
      <c r="AA534" s="100">
        <f t="shared" si="571"/>
        <v>2979831.3009139607</v>
      </c>
      <c r="AB534" s="100">
        <f t="shared" si="571"/>
        <v>1994914.5952379843</v>
      </c>
      <c r="AC534" s="100">
        <f t="shared" si="571"/>
        <v>1702128.7935469616</v>
      </c>
      <c r="AD534" s="100">
        <f t="shared" si="571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2">F534-F422</f>
        <v>171476568.89321756</v>
      </c>
      <c r="G536" s="102">
        <f t="shared" si="572"/>
        <v>0</v>
      </c>
      <c r="H536" s="102">
        <f t="shared" si="572"/>
        <v>18742668.338841524</v>
      </c>
      <c r="I536" s="102">
        <f t="shared" si="572"/>
        <v>17681329.098344762</v>
      </c>
      <c r="J536" s="102">
        <f t="shared" si="572"/>
        <v>18132161.576938502</v>
      </c>
      <c r="K536" s="102">
        <f t="shared" si="572"/>
        <v>38818636.930293135</v>
      </c>
      <c r="L536" s="102">
        <f t="shared" si="572"/>
        <v>0</v>
      </c>
      <c r="M536" s="102">
        <f t="shared" si="572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3">S534-S422</f>
        <v>0</v>
      </c>
      <c r="T536" s="102">
        <f t="shared" si="573"/>
        <v>4300052.2956713419</v>
      </c>
      <c r="U536" s="102">
        <f t="shared" si="573"/>
        <v>0</v>
      </c>
      <c r="V536" s="102">
        <f t="shared" si="573"/>
        <v>4685732.3669744711</v>
      </c>
      <c r="W536" s="102">
        <f t="shared" si="573"/>
        <v>8689268.7814947572</v>
      </c>
      <c r="X536" s="102">
        <f t="shared" si="573"/>
        <v>2157106.3780216407</v>
      </c>
      <c r="Y536" s="102">
        <f t="shared" si="573"/>
        <v>3297506.2396226628</v>
      </c>
      <c r="Z536" s="102">
        <f t="shared" si="573"/>
        <v>3348578.7342193513</v>
      </c>
      <c r="AA536" s="102">
        <f t="shared" si="573"/>
        <v>2979831.3009139607</v>
      </c>
      <c r="AB536" s="102">
        <f t="shared" si="573"/>
        <v>1994914.5952379843</v>
      </c>
      <c r="AC536" s="102">
        <f t="shared" si="573"/>
        <v>1702128.7935469616</v>
      </c>
      <c r="AD536" s="102">
        <f t="shared" si="573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4">IF(VLOOKUP($D565,$C$5:$AJ$644,6,)=0,0,((VLOOKUP($D565,$C$5:$AJ$644,6,)/VLOOKUP($D565,$C$5:$AJ$644,4,))*$F565))</f>
        <v>34345800.63194827</v>
      </c>
      <c r="I565" s="101">
        <f t="shared" ref="I565:I572" si="575">IF(VLOOKUP($D565,$C$5:$AJ$644,7,)=0,0,((VLOOKUP($D565,$C$5:$AJ$644,7,)/VLOOKUP($D565,$C$5:$AJ$644,4,))*$F565))</f>
        <v>35979400.056153834</v>
      </c>
      <c r="J565" s="101">
        <f t="shared" ref="J565:J572" si="576">IF(VLOOKUP($D565,$C$5:$AJ$644,8,)=0,0,((VLOOKUP($D565,$C$5:$AJ$644,8,)/VLOOKUP($D565,$C$5:$AJ$644,4,))*$F565))</f>
        <v>29574945.522879023</v>
      </c>
      <c r="K565" s="101">
        <f t="shared" ref="K565:K572" si="577">IF(VLOOKUP($D565,$C$5:$AJ$644,9,)=0,0,((VLOOKUP($D565,$C$5:$AJ$644,9,)/VLOOKUP($D565,$C$5:$AJ$644,4,))*$F565))</f>
        <v>0</v>
      </c>
      <c r="L565" s="101">
        <f t="shared" ref="L565:L572" si="578">IF(VLOOKUP($D565,$C$5:$AJ$644,10,)=0,0,((VLOOKUP($D565,$C$5:$AJ$644,10,)/VLOOKUP($D565,$C$5:$AJ$644,4,))*$F565))</f>
        <v>0</v>
      </c>
      <c r="M565" s="101">
        <f t="shared" ref="M565:M572" si="579">IF(VLOOKUP($D565,$C$5:$AJ$644,11,)=0,0,((VLOOKUP($D565,$C$5:$AJ$644,11,)/VLOOKUP($D565,$C$5:$AJ$644,4,))*$F565))</f>
        <v>0</v>
      </c>
      <c r="N565" s="101"/>
      <c r="O565" s="101">
        <f t="shared" ref="O565:O572" si="580">IF(VLOOKUP($D565,$C$5:$AJ$644,13,)=0,0,((VLOOKUP($D565,$C$5:$AJ$644,13,)/VLOOKUP($D565,$C$5:$AJ$644,4,))*$F565))</f>
        <v>0</v>
      </c>
      <c r="P565" s="101">
        <f t="shared" ref="P565:P572" si="581">IF(VLOOKUP($D565,$C$5:$AJ$644,14,)=0,0,((VLOOKUP($D565,$C$5:$AJ$644,14,)/VLOOKUP($D565,$C$5:$AJ$644,4,))*$F565))</f>
        <v>0</v>
      </c>
      <c r="Q565" s="101">
        <f t="shared" ref="Q565:Q572" si="582">IF(VLOOKUP($D565,$C$5:$AJ$644,15,)=0,0,((VLOOKUP($D565,$C$5:$AJ$644,15,)/VLOOKUP($D565,$C$5:$AJ$644,4,))*$F565))</f>
        <v>0</v>
      </c>
      <c r="R565" s="101"/>
      <c r="S565" s="101">
        <f t="shared" ref="S565:S572" si="583">IF(VLOOKUP($D565,$C$5:$AJ$644,17,)=0,0,((VLOOKUP($D565,$C$5:$AJ$644,17,)/VLOOKUP($D565,$C$5:$AJ$644,4,))*$F565))</f>
        <v>0</v>
      </c>
      <c r="T565" s="101">
        <f t="shared" ref="T565:T572" si="584">IF(VLOOKUP($D565,$C$5:$AJ$644,18,)=0,0,((VLOOKUP($D565,$C$5:$AJ$644,18,)/VLOOKUP($D565,$C$5:$AJ$644,4,))*$F565))</f>
        <v>0</v>
      </c>
      <c r="U565" s="101">
        <f t="shared" ref="U565:U572" si="585">IF(VLOOKUP($D565,$C$5:$AJ$644,19,)=0,0,((VLOOKUP($D565,$C$5:$AJ$644,19,)/VLOOKUP($D565,$C$5:$AJ$644,4,))*$F565))</f>
        <v>0</v>
      </c>
      <c r="V565" s="101">
        <f t="shared" ref="V565:V572" si="586">IF(VLOOKUP($D565,$C$5:$AJ$644,20,)=0,0,((VLOOKUP($D565,$C$5:$AJ$644,20,)/VLOOKUP($D565,$C$5:$AJ$644,4,))*$F565))</f>
        <v>0</v>
      </c>
      <c r="W565" s="101">
        <f t="shared" ref="W565:W572" si="587">IF(VLOOKUP($D565,$C$5:$AJ$644,21,)=0,0,((VLOOKUP($D565,$C$5:$AJ$644,21,)/VLOOKUP($D565,$C$5:$AJ$644,4,))*$F565))</f>
        <v>0</v>
      </c>
      <c r="X565" s="101">
        <f t="shared" ref="X565:X572" si="588">IF(VLOOKUP($D565,$C$5:$AJ$644,22,)=0,0,((VLOOKUP($D565,$C$5:$AJ$644,22,)/VLOOKUP($D565,$C$5:$AJ$644,4,))*$F565))</f>
        <v>0</v>
      </c>
      <c r="Y565" s="101">
        <f t="shared" ref="Y565:Y572" si="589">IF(VLOOKUP($D565,$C$5:$AJ$644,23,)=0,0,((VLOOKUP($D565,$C$5:$AJ$644,23,)/VLOOKUP($D565,$C$5:$AJ$644,4,))*$F565))</f>
        <v>0</v>
      </c>
      <c r="Z565" s="101">
        <f t="shared" ref="Z565:Z572" si="590">IF(VLOOKUP($D565,$C$5:$AJ$644,24,)=0,0,((VLOOKUP($D565,$C$5:$AJ$644,24,)/VLOOKUP($D565,$C$5:$AJ$644,4,))*$F565))</f>
        <v>0</v>
      </c>
      <c r="AA565" s="101">
        <f t="shared" ref="AA565:AA572" si="591">IF(VLOOKUP($D565,$C$5:$AJ$644,25,)=0,0,((VLOOKUP($D565,$C$5:$AJ$644,25,)/VLOOKUP($D565,$C$5:$AJ$644,4,))*$F565))</f>
        <v>0</v>
      </c>
      <c r="AB565" s="101">
        <f t="shared" ref="AB565:AB572" si="592">IF(VLOOKUP($D565,$C$5:$AJ$644,26,)=0,0,((VLOOKUP($D565,$C$5:$AJ$644,26,)/VLOOKUP($D565,$C$5:$AJ$644,4,))*$F565))</f>
        <v>0</v>
      </c>
      <c r="AC565" s="101">
        <f t="shared" ref="AC565:AC572" si="593">IF(VLOOKUP($D565,$C$5:$AJ$644,27,)=0,0,((VLOOKUP($D565,$C$5:$AJ$644,27,)/VLOOKUP($D565,$C$5:$AJ$644,4,))*$F565))</f>
        <v>0</v>
      </c>
      <c r="AD565" s="101">
        <f t="shared" ref="AD565:AD572" si="594">IF(VLOOKUP($D565,$C$5:$AJ$644,28,)=0,0,((VLOOKUP($D565,$C$5:$AJ$644,28,)/VLOOKUP($D565,$C$5:$AJ$644,4,))*$F565))</f>
        <v>0</v>
      </c>
      <c r="AE565" s="101"/>
      <c r="AF565" s="101">
        <f t="shared" ref="AF565:AF572" si="595">IF(VLOOKUP($D565,$C$5:$AJ$644,30,)=0,0,((VLOOKUP($D565,$C$5:$AJ$644,30,)/VLOOKUP($D565,$C$5:$AJ$644,4,))*$F565))</f>
        <v>0</v>
      </c>
      <c r="AG565" s="101"/>
      <c r="AH565" s="101">
        <f t="shared" ref="AH565:AH572" si="596">IF(VLOOKUP($D565,$C$5:$AJ$644,32,)=0,0,((VLOOKUP($D565,$C$5:$AJ$644,32,)/VLOOKUP($D565,$C$5:$AJ$644,4,))*$F565))</f>
        <v>0</v>
      </c>
      <c r="AI565" s="101"/>
      <c r="AJ565" s="101">
        <f t="shared" ref="AJ565:AJ572" si="597">IF(VLOOKUP($D565,$C$5:$AJ$644,34,)=0,0,((VLOOKUP($D565,$C$5:$AJ$644,34,)/VLOOKUP($D565,$C$5:$AJ$644,4,))*$F565))</f>
        <v>0</v>
      </c>
      <c r="AK565" s="101">
        <f t="shared" ref="AK565:AK572" si="598">SUM(H565:AJ565)</f>
        <v>99900146.210981116</v>
      </c>
      <c r="AL565" s="98" t="str">
        <f t="shared" ref="AL565:AL572" si="599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4"/>
        <v>384655.52086473629</v>
      </c>
      <c r="I566" s="101">
        <f t="shared" si="575"/>
        <v>402951.00461647089</v>
      </c>
      <c r="J566" s="101">
        <f t="shared" si="576"/>
        <v>331224.36703563656</v>
      </c>
      <c r="K566" s="101">
        <f t="shared" si="577"/>
        <v>0</v>
      </c>
      <c r="L566" s="101">
        <f t="shared" si="578"/>
        <v>0</v>
      </c>
      <c r="M566" s="101">
        <f t="shared" si="579"/>
        <v>0</v>
      </c>
      <c r="N566" s="101"/>
      <c r="O566" s="101">
        <f t="shared" si="580"/>
        <v>0</v>
      </c>
      <c r="P566" s="101">
        <f t="shared" si="581"/>
        <v>0</v>
      </c>
      <c r="Q566" s="101">
        <f t="shared" si="582"/>
        <v>0</v>
      </c>
      <c r="R566" s="101"/>
      <c r="S566" s="101">
        <f t="shared" si="583"/>
        <v>0</v>
      </c>
      <c r="T566" s="101">
        <f t="shared" si="584"/>
        <v>0</v>
      </c>
      <c r="U566" s="101">
        <f t="shared" si="585"/>
        <v>0</v>
      </c>
      <c r="V566" s="101">
        <f t="shared" si="586"/>
        <v>0</v>
      </c>
      <c r="W566" s="101">
        <f t="shared" si="587"/>
        <v>0</v>
      </c>
      <c r="X566" s="101">
        <f t="shared" si="588"/>
        <v>0</v>
      </c>
      <c r="Y566" s="101">
        <f t="shared" si="589"/>
        <v>0</v>
      </c>
      <c r="Z566" s="101">
        <f t="shared" si="590"/>
        <v>0</v>
      </c>
      <c r="AA566" s="101">
        <f t="shared" si="591"/>
        <v>0</v>
      </c>
      <c r="AB566" s="101">
        <f t="shared" si="592"/>
        <v>0</v>
      </c>
      <c r="AC566" s="101">
        <f t="shared" si="593"/>
        <v>0</v>
      </c>
      <c r="AD566" s="101">
        <f t="shared" si="594"/>
        <v>0</v>
      </c>
      <c r="AE566" s="101"/>
      <c r="AF566" s="101">
        <f t="shared" si="595"/>
        <v>0</v>
      </c>
      <c r="AG566" s="101"/>
      <c r="AH566" s="101">
        <f t="shared" si="596"/>
        <v>0</v>
      </c>
      <c r="AI566" s="101"/>
      <c r="AJ566" s="101">
        <f t="shared" si="597"/>
        <v>0</v>
      </c>
      <c r="AK566" s="101">
        <f t="shared" si="598"/>
        <v>1118830.8925168437</v>
      </c>
      <c r="AL566" s="98" t="str">
        <f t="shared" si="599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4"/>
        <v>12246358.628371106</v>
      </c>
      <c r="I567" s="101">
        <f t="shared" si="575"/>
        <v>12828835.788193457</v>
      </c>
      <c r="J567" s="101">
        <f t="shared" si="576"/>
        <v>10545259.758796018</v>
      </c>
      <c r="K567" s="101">
        <f t="shared" si="577"/>
        <v>0</v>
      </c>
      <c r="L567" s="101">
        <f t="shared" si="578"/>
        <v>0</v>
      </c>
      <c r="M567" s="101">
        <f t="shared" si="579"/>
        <v>0</v>
      </c>
      <c r="N567" s="101"/>
      <c r="O567" s="101">
        <f t="shared" si="580"/>
        <v>0</v>
      </c>
      <c r="P567" s="101">
        <f t="shared" si="581"/>
        <v>0</v>
      </c>
      <c r="Q567" s="101">
        <f t="shared" si="582"/>
        <v>0</v>
      </c>
      <c r="R567" s="101"/>
      <c r="S567" s="101">
        <f t="shared" si="583"/>
        <v>0</v>
      </c>
      <c r="T567" s="101">
        <f t="shared" si="584"/>
        <v>0</v>
      </c>
      <c r="U567" s="101">
        <f t="shared" si="585"/>
        <v>0</v>
      </c>
      <c r="V567" s="101">
        <f t="shared" si="586"/>
        <v>0</v>
      </c>
      <c r="W567" s="101">
        <f t="shared" si="587"/>
        <v>0</v>
      </c>
      <c r="X567" s="101">
        <f t="shared" si="588"/>
        <v>0</v>
      </c>
      <c r="Y567" s="101">
        <f t="shared" si="589"/>
        <v>0</v>
      </c>
      <c r="Z567" s="101">
        <f t="shared" si="590"/>
        <v>0</v>
      </c>
      <c r="AA567" s="101">
        <f t="shared" si="591"/>
        <v>0</v>
      </c>
      <c r="AB567" s="101">
        <f t="shared" si="592"/>
        <v>0</v>
      </c>
      <c r="AC567" s="101">
        <f t="shared" si="593"/>
        <v>0</v>
      </c>
      <c r="AD567" s="101">
        <f t="shared" si="594"/>
        <v>0</v>
      </c>
      <c r="AE567" s="101"/>
      <c r="AF567" s="101">
        <f t="shared" si="595"/>
        <v>0</v>
      </c>
      <c r="AG567" s="101"/>
      <c r="AH567" s="101">
        <f t="shared" si="596"/>
        <v>0</v>
      </c>
      <c r="AI567" s="101"/>
      <c r="AJ567" s="101">
        <f t="shared" si="597"/>
        <v>0</v>
      </c>
      <c r="AK567" s="101">
        <f t="shared" si="598"/>
        <v>35620454.175360575</v>
      </c>
      <c r="AL567" s="98" t="str">
        <f t="shared" si="599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4"/>
        <v>0</v>
      </c>
      <c r="I568" s="101">
        <f t="shared" si="575"/>
        <v>0</v>
      </c>
      <c r="J568" s="101">
        <f t="shared" si="576"/>
        <v>0</v>
      </c>
      <c r="K568" s="101">
        <f t="shared" si="577"/>
        <v>0</v>
      </c>
      <c r="L568" s="101">
        <f t="shared" si="578"/>
        <v>0</v>
      </c>
      <c r="M568" s="101">
        <f t="shared" si="579"/>
        <v>0</v>
      </c>
      <c r="N568" s="101"/>
      <c r="O568" s="101">
        <f t="shared" si="580"/>
        <v>20185930.110497635</v>
      </c>
      <c r="P568" s="101">
        <f t="shared" si="581"/>
        <v>0</v>
      </c>
      <c r="Q568" s="101">
        <f t="shared" si="582"/>
        <v>0</v>
      </c>
      <c r="R568" s="101"/>
      <c r="S568" s="101">
        <f t="shared" si="583"/>
        <v>0</v>
      </c>
      <c r="T568" s="101">
        <f t="shared" si="584"/>
        <v>0</v>
      </c>
      <c r="U568" s="101">
        <f t="shared" si="585"/>
        <v>0</v>
      </c>
      <c r="V568" s="101">
        <f t="shared" si="586"/>
        <v>0</v>
      </c>
      <c r="W568" s="101">
        <f t="shared" si="587"/>
        <v>0</v>
      </c>
      <c r="X568" s="101">
        <f t="shared" si="588"/>
        <v>0</v>
      </c>
      <c r="Y568" s="101">
        <f t="shared" si="589"/>
        <v>0</v>
      </c>
      <c r="Z568" s="101">
        <f t="shared" si="590"/>
        <v>0</v>
      </c>
      <c r="AA568" s="101">
        <f t="shared" si="591"/>
        <v>0</v>
      </c>
      <c r="AB568" s="101">
        <f t="shared" si="592"/>
        <v>0</v>
      </c>
      <c r="AC568" s="101">
        <f t="shared" si="593"/>
        <v>0</v>
      </c>
      <c r="AD568" s="101">
        <f t="shared" si="594"/>
        <v>0</v>
      </c>
      <c r="AE568" s="101"/>
      <c r="AF568" s="101">
        <f t="shared" si="595"/>
        <v>0</v>
      </c>
      <c r="AG568" s="101"/>
      <c r="AH568" s="101">
        <f t="shared" si="596"/>
        <v>0</v>
      </c>
      <c r="AI568" s="101"/>
      <c r="AJ568" s="101">
        <f t="shared" si="597"/>
        <v>0</v>
      </c>
      <c r="AK568" s="101">
        <f t="shared" si="598"/>
        <v>20185930.110497635</v>
      </c>
      <c r="AL568" s="98" t="str">
        <f t="shared" si="599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4"/>
        <v>0</v>
      </c>
      <c r="I569" s="101">
        <f t="shared" si="575"/>
        <v>0</v>
      </c>
      <c r="J569" s="101">
        <f t="shared" si="576"/>
        <v>0</v>
      </c>
      <c r="K569" s="101">
        <f t="shared" si="577"/>
        <v>0</v>
      </c>
      <c r="L569" s="101">
        <f t="shared" si="578"/>
        <v>0</v>
      </c>
      <c r="M569" s="101">
        <f t="shared" si="579"/>
        <v>0</v>
      </c>
      <c r="N569" s="101"/>
      <c r="O569" s="101">
        <f t="shared" si="580"/>
        <v>182213.83552902148</v>
      </c>
      <c r="P569" s="101">
        <f t="shared" si="581"/>
        <v>0</v>
      </c>
      <c r="Q569" s="101">
        <f t="shared" si="582"/>
        <v>0</v>
      </c>
      <c r="R569" s="101"/>
      <c r="S569" s="101">
        <f t="shared" si="583"/>
        <v>0</v>
      </c>
      <c r="T569" s="101">
        <f t="shared" si="584"/>
        <v>0</v>
      </c>
      <c r="U569" s="101">
        <f t="shared" si="585"/>
        <v>0</v>
      </c>
      <c r="V569" s="101">
        <f t="shared" si="586"/>
        <v>0</v>
      </c>
      <c r="W569" s="101">
        <f t="shared" si="587"/>
        <v>0</v>
      </c>
      <c r="X569" s="101">
        <f t="shared" si="588"/>
        <v>0</v>
      </c>
      <c r="Y569" s="101">
        <f t="shared" si="589"/>
        <v>0</v>
      </c>
      <c r="Z569" s="101">
        <f t="shared" si="590"/>
        <v>0</v>
      </c>
      <c r="AA569" s="101">
        <f t="shared" si="591"/>
        <v>0</v>
      </c>
      <c r="AB569" s="101">
        <f t="shared" si="592"/>
        <v>0</v>
      </c>
      <c r="AC569" s="101">
        <f t="shared" si="593"/>
        <v>0</v>
      </c>
      <c r="AD569" s="101">
        <f t="shared" si="594"/>
        <v>0</v>
      </c>
      <c r="AE569" s="101"/>
      <c r="AF569" s="101">
        <f t="shared" si="595"/>
        <v>0</v>
      </c>
      <c r="AG569" s="101"/>
      <c r="AH569" s="101">
        <f t="shared" si="596"/>
        <v>0</v>
      </c>
      <c r="AI569" s="101"/>
      <c r="AJ569" s="101">
        <f t="shared" si="597"/>
        <v>0</v>
      </c>
      <c r="AK569" s="101">
        <f t="shared" si="598"/>
        <v>182213.83552902148</v>
      </c>
      <c r="AL569" s="98" t="str">
        <f t="shared" si="599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4"/>
        <v>0</v>
      </c>
      <c r="I570" s="101">
        <f t="shared" si="575"/>
        <v>0</v>
      </c>
      <c r="J570" s="101">
        <f t="shared" si="576"/>
        <v>0</v>
      </c>
      <c r="K570" s="101">
        <f t="shared" si="577"/>
        <v>0</v>
      </c>
      <c r="L570" s="101">
        <f t="shared" si="578"/>
        <v>0</v>
      </c>
      <c r="M570" s="101">
        <f t="shared" si="579"/>
        <v>0</v>
      </c>
      <c r="N570" s="101"/>
      <c r="O570" s="101">
        <f t="shared" si="580"/>
        <v>0</v>
      </c>
      <c r="P570" s="101">
        <f t="shared" si="581"/>
        <v>0</v>
      </c>
      <c r="Q570" s="101">
        <f t="shared" si="582"/>
        <v>0</v>
      </c>
      <c r="R570" s="101"/>
      <c r="S570" s="101">
        <f t="shared" si="583"/>
        <v>0</v>
      </c>
      <c r="T570" s="101">
        <f t="shared" si="584"/>
        <v>5211526.5754373176</v>
      </c>
      <c r="U570" s="101">
        <f t="shared" si="585"/>
        <v>0</v>
      </c>
      <c r="V570" s="101">
        <f t="shared" si="586"/>
        <v>5678958.5513777426</v>
      </c>
      <c r="W570" s="101">
        <f t="shared" si="587"/>
        <v>10531117.312564632</v>
      </c>
      <c r="X570" s="101">
        <f t="shared" si="588"/>
        <v>2614344.3014452914</v>
      </c>
      <c r="Y570" s="101">
        <f t="shared" si="589"/>
        <v>3996472.6516845492</v>
      </c>
      <c r="Z570" s="101">
        <f t="shared" si="590"/>
        <v>4058370.8902553818</v>
      </c>
      <c r="AA570" s="101">
        <f t="shared" si="591"/>
        <v>3611460.732853374</v>
      </c>
      <c r="AB570" s="101">
        <f t="shared" si="592"/>
        <v>2417773.0208714548</v>
      </c>
      <c r="AC570" s="101">
        <f t="shared" si="593"/>
        <v>2062925.9442534572</v>
      </c>
      <c r="AD570" s="101">
        <f t="shared" si="594"/>
        <v>2861442.6234926847</v>
      </c>
      <c r="AE570" s="101"/>
      <c r="AF570" s="101">
        <f t="shared" si="595"/>
        <v>0</v>
      </c>
      <c r="AG570" s="101"/>
      <c r="AH570" s="101">
        <f t="shared" si="596"/>
        <v>0</v>
      </c>
      <c r="AI570" s="101"/>
      <c r="AJ570" s="101">
        <f t="shared" si="597"/>
        <v>0</v>
      </c>
      <c r="AK570" s="101">
        <f t="shared" si="598"/>
        <v>43044392.604235888</v>
      </c>
      <c r="AL570" s="98" t="str">
        <f t="shared" si="599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4"/>
        <v>2436971.6053643585</v>
      </c>
      <c r="I571" s="101">
        <f t="shared" si="575"/>
        <v>2552882.0030863262</v>
      </c>
      <c r="J571" s="101">
        <f t="shared" si="576"/>
        <v>2098460.3981661662</v>
      </c>
      <c r="K571" s="101">
        <f t="shared" si="577"/>
        <v>0</v>
      </c>
      <c r="L571" s="101">
        <f t="shared" si="578"/>
        <v>0</v>
      </c>
      <c r="M571" s="101">
        <f t="shared" si="579"/>
        <v>0</v>
      </c>
      <c r="N571" s="101"/>
      <c r="O571" s="101">
        <f t="shared" si="580"/>
        <v>1532159.7860762132</v>
      </c>
      <c r="P571" s="101">
        <f t="shared" si="581"/>
        <v>0</v>
      </c>
      <c r="Q571" s="101">
        <f t="shared" si="582"/>
        <v>0</v>
      </c>
      <c r="R571" s="101"/>
      <c r="S571" s="101">
        <f t="shared" si="583"/>
        <v>0</v>
      </c>
      <c r="T571" s="101">
        <f t="shared" si="584"/>
        <v>364507.04055638571</v>
      </c>
      <c r="U571" s="101">
        <f t="shared" si="585"/>
        <v>0</v>
      </c>
      <c r="V571" s="101">
        <f t="shared" si="586"/>
        <v>397200.38745679375</v>
      </c>
      <c r="W571" s="101">
        <f t="shared" si="587"/>
        <v>736572.35548740067</v>
      </c>
      <c r="X571" s="101">
        <f t="shared" si="588"/>
        <v>182853.69757234896</v>
      </c>
      <c r="Y571" s="101">
        <f t="shared" si="589"/>
        <v>279523.16808589344</v>
      </c>
      <c r="Z571" s="101">
        <f t="shared" si="590"/>
        <v>283852.48377305636</v>
      </c>
      <c r="AA571" s="101">
        <f t="shared" si="591"/>
        <v>252594.48354775301</v>
      </c>
      <c r="AB571" s="101">
        <f t="shared" si="592"/>
        <v>169105.01670059579</v>
      </c>
      <c r="AC571" s="101">
        <f t="shared" si="593"/>
        <v>144286.1357305304</v>
      </c>
      <c r="AD571" s="101">
        <f t="shared" si="594"/>
        <v>200136.36452073458</v>
      </c>
      <c r="AE571" s="101"/>
      <c r="AF571" s="101">
        <f t="shared" si="595"/>
        <v>0</v>
      </c>
      <c r="AG571" s="101"/>
      <c r="AH571" s="101">
        <f t="shared" si="596"/>
        <v>0</v>
      </c>
      <c r="AI571" s="101"/>
      <c r="AJ571" s="101">
        <f t="shared" si="597"/>
        <v>0</v>
      </c>
      <c r="AK571" s="101">
        <f t="shared" si="598"/>
        <v>11631104.926124556</v>
      </c>
      <c r="AL571" s="98" t="str">
        <f t="shared" si="599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4"/>
        <v>3431919.7958905278</v>
      </c>
      <c r="I572" s="101">
        <f t="shared" si="575"/>
        <v>3595153.2072343142</v>
      </c>
      <c r="J572" s="101">
        <f t="shared" si="576"/>
        <v>2955203.8134158044</v>
      </c>
      <c r="K572" s="101">
        <f t="shared" si="577"/>
        <v>0</v>
      </c>
      <c r="L572" s="101">
        <f t="shared" si="578"/>
        <v>0</v>
      </c>
      <c r="M572" s="101">
        <f t="shared" si="579"/>
        <v>0</v>
      </c>
      <c r="N572" s="101"/>
      <c r="O572" s="101">
        <f t="shared" si="580"/>
        <v>2157698.3042099001</v>
      </c>
      <c r="P572" s="101">
        <f t="shared" si="581"/>
        <v>0</v>
      </c>
      <c r="Q572" s="101">
        <f t="shared" si="582"/>
        <v>0</v>
      </c>
      <c r="R572" s="101"/>
      <c r="S572" s="101">
        <f t="shared" si="583"/>
        <v>0</v>
      </c>
      <c r="T572" s="101">
        <f t="shared" si="584"/>
        <v>513325.19651573768</v>
      </c>
      <c r="U572" s="101">
        <f t="shared" si="585"/>
        <v>0</v>
      </c>
      <c r="V572" s="101">
        <f t="shared" si="586"/>
        <v>559366.33387427113</v>
      </c>
      <c r="W572" s="101">
        <f t="shared" si="587"/>
        <v>1037294.5020526733</v>
      </c>
      <c r="X572" s="101">
        <f t="shared" si="588"/>
        <v>257507.81136266017</v>
      </c>
      <c r="Y572" s="101">
        <f t="shared" si="589"/>
        <v>393644.75640682969</v>
      </c>
      <c r="Z572" s="101">
        <f t="shared" si="590"/>
        <v>399741.61210130231</v>
      </c>
      <c r="AA572" s="101">
        <f t="shared" si="591"/>
        <v>355721.83381704515</v>
      </c>
      <c r="AB572" s="101">
        <f t="shared" si="592"/>
        <v>238145.92386783377</v>
      </c>
      <c r="AC572" s="101">
        <f t="shared" si="593"/>
        <v>203194.17936431782</v>
      </c>
      <c r="AD572" s="101">
        <f t="shared" si="594"/>
        <v>281846.51383066841</v>
      </c>
      <c r="AE572" s="101"/>
      <c r="AF572" s="101">
        <f t="shared" si="595"/>
        <v>0</v>
      </c>
      <c r="AG572" s="101"/>
      <c r="AH572" s="101">
        <f t="shared" si="596"/>
        <v>0</v>
      </c>
      <c r="AI572" s="101"/>
      <c r="AJ572" s="101">
        <f t="shared" si="597"/>
        <v>0</v>
      </c>
      <c r="AK572" s="101">
        <f t="shared" si="598"/>
        <v>16379763.783943884</v>
      </c>
      <c r="AL572" s="98" t="str">
        <f t="shared" si="599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0">SUM(H565:H573)</f>
        <v>52845706.182438992</v>
      </c>
      <c r="I574" s="101">
        <f t="shared" si="600"/>
        <v>55359222.059284404</v>
      </c>
      <c r="J574" s="101">
        <f t="shared" si="600"/>
        <v>45505093.860292643</v>
      </c>
      <c r="K574" s="101">
        <f t="shared" si="600"/>
        <v>0</v>
      </c>
      <c r="L574" s="101">
        <f t="shared" si="600"/>
        <v>0</v>
      </c>
      <c r="M574" s="101">
        <f t="shared" si="600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1">SUM(S565:S573)</f>
        <v>0</v>
      </c>
      <c r="T574" s="101">
        <f t="shared" si="601"/>
        <v>6089358.8125094417</v>
      </c>
      <c r="U574" s="101">
        <f t="shared" si="601"/>
        <v>0</v>
      </c>
      <c r="V574" s="101">
        <f t="shared" si="601"/>
        <v>6635525.2727088071</v>
      </c>
      <c r="W574" s="101">
        <f t="shared" si="601"/>
        <v>12304984.170104707</v>
      </c>
      <c r="X574" s="101">
        <f t="shared" si="601"/>
        <v>3054705.8103803005</v>
      </c>
      <c r="Y574" s="101">
        <f t="shared" si="601"/>
        <v>4669640.576177272</v>
      </c>
      <c r="Z574" s="101">
        <f t="shared" si="601"/>
        <v>4741964.9861297403</v>
      </c>
      <c r="AA574" s="101">
        <f t="shared" si="601"/>
        <v>4219777.0502181724</v>
      </c>
      <c r="AB574" s="101">
        <f t="shared" si="601"/>
        <v>2825023.9614398843</v>
      </c>
      <c r="AC574" s="101">
        <f t="shared" si="601"/>
        <v>2410406.2593483059</v>
      </c>
      <c r="AD574" s="101">
        <f t="shared" si="601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2">SUM(H577:H579)</f>
        <v>0</v>
      </c>
      <c r="I581" s="100">
        <f t="shared" si="602"/>
        <v>0</v>
      </c>
      <c r="J581" s="100">
        <f t="shared" si="602"/>
        <v>0</v>
      </c>
      <c r="K581" s="100">
        <f t="shared" si="602"/>
        <v>0</v>
      </c>
      <c r="L581" s="100">
        <f t="shared" si="602"/>
        <v>0</v>
      </c>
      <c r="M581" s="100">
        <f t="shared" si="602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3">SUM(S577:S579)</f>
        <v>0</v>
      </c>
      <c r="T581" s="100">
        <f t="shared" si="603"/>
        <v>0</v>
      </c>
      <c r="U581" s="100">
        <f t="shared" si="603"/>
        <v>0</v>
      </c>
      <c r="V581" s="100">
        <f t="shared" si="603"/>
        <v>0</v>
      </c>
      <c r="W581" s="100">
        <f t="shared" si="603"/>
        <v>0</v>
      </c>
      <c r="X581" s="100">
        <f t="shared" si="603"/>
        <v>0</v>
      </c>
      <c r="Y581" s="100">
        <f t="shared" si="603"/>
        <v>0</v>
      </c>
      <c r="Z581" s="100">
        <f t="shared" si="603"/>
        <v>0</v>
      </c>
      <c r="AA581" s="100">
        <f t="shared" si="603"/>
        <v>0</v>
      </c>
      <c r="AB581" s="100">
        <f t="shared" si="603"/>
        <v>0</v>
      </c>
      <c r="AC581" s="100">
        <f t="shared" si="603"/>
        <v>0</v>
      </c>
      <c r="AD581" s="100">
        <f t="shared" si="603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4">H574+H581+H583+H585+H587+H589+H591</f>
        <v>78644200.306138679</v>
      </c>
      <c r="I593" s="102">
        <f t="shared" si="604"/>
        <v>82384777.552071646</v>
      </c>
      <c r="J593" s="102">
        <f t="shared" si="604"/>
        <v>67720009.344632953</v>
      </c>
      <c r="K593" s="102">
        <f t="shared" si="604"/>
        <v>0</v>
      </c>
      <c r="L593" s="102">
        <f t="shared" si="604"/>
        <v>0</v>
      </c>
      <c r="M593" s="102">
        <f t="shared" si="604"/>
        <v>0</v>
      </c>
      <c r="N593" s="102"/>
      <c r="O593" s="102">
        <f t="shared" si="604"/>
        <v>40698208.553532511</v>
      </c>
      <c r="P593" s="102">
        <f t="shared" si="604"/>
        <v>0</v>
      </c>
      <c r="Q593" s="102">
        <f t="shared" si="604"/>
        <v>0</v>
      </c>
      <c r="R593" s="102"/>
      <c r="S593" s="102">
        <f t="shared" si="604"/>
        <v>0</v>
      </c>
      <c r="T593" s="102">
        <f t="shared" si="604"/>
        <v>9992387.1128674429</v>
      </c>
      <c r="U593" s="102">
        <f t="shared" si="604"/>
        <v>0</v>
      </c>
      <c r="V593" s="102">
        <f t="shared" si="604"/>
        <v>10888623.788421059</v>
      </c>
      <c r="W593" s="102">
        <f t="shared" si="604"/>
        <v>20191972.427836221</v>
      </c>
      <c r="X593" s="102">
        <f t="shared" si="604"/>
        <v>5012646.4728174675</v>
      </c>
      <c r="Y593" s="102">
        <f t="shared" si="604"/>
        <v>7662687.9367431467</v>
      </c>
      <c r="Z593" s="102">
        <f t="shared" si="604"/>
        <v>7781369.3158844374</v>
      </c>
      <c r="AA593" s="102">
        <f t="shared" si="604"/>
        <v>6924480.4114929931</v>
      </c>
      <c r="AB593" s="102">
        <f t="shared" si="604"/>
        <v>4635748.0146913026</v>
      </c>
      <c r="AC593" s="102">
        <f t="shared" si="604"/>
        <v>3955377.4353397386</v>
      </c>
      <c r="AD593" s="102">
        <f t="shared" si="604"/>
        <v>5486423.5999407899</v>
      </c>
      <c r="AE593" s="102"/>
      <c r="AF593" s="102">
        <f t="shared" si="604"/>
        <v>0</v>
      </c>
      <c r="AG593" s="102"/>
      <c r="AH593" s="102">
        <f t="shared" si="604"/>
        <v>0</v>
      </c>
      <c r="AI593" s="102"/>
      <c r="AJ593" s="102">
        <f t="shared" si="604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5">G328+G593</f>
        <v>0</v>
      </c>
      <c r="H595" s="102">
        <f t="shared" si="605"/>
        <v>116269450.46963067</v>
      </c>
      <c r="I595" s="102">
        <f t="shared" si="605"/>
        <v>118336056.87504071</v>
      </c>
      <c r="J595" s="102">
        <f t="shared" si="605"/>
        <v>103653665.09026006</v>
      </c>
      <c r="K595" s="102">
        <f t="shared" si="605"/>
        <v>640387546.76813221</v>
      </c>
      <c r="L595" s="102">
        <f t="shared" si="605"/>
        <v>0</v>
      </c>
      <c r="M595" s="102">
        <f t="shared" si="605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6">S328+S593</f>
        <v>0</v>
      </c>
      <c r="T595" s="102">
        <f t="shared" si="606"/>
        <v>17420001.777544905</v>
      </c>
      <c r="U595" s="102">
        <f t="shared" si="606"/>
        <v>0</v>
      </c>
      <c r="V595" s="102">
        <f t="shared" si="606"/>
        <v>24614593.621940851</v>
      </c>
      <c r="W595" s="102">
        <f t="shared" si="606"/>
        <v>42159192.453755818</v>
      </c>
      <c r="X595" s="102">
        <f t="shared" si="606"/>
        <v>11962697.832303572</v>
      </c>
      <c r="Y595" s="102">
        <f t="shared" si="606"/>
        <v>17926608.457687505</v>
      </c>
      <c r="Z595" s="102">
        <f t="shared" si="606"/>
        <v>10830066.713025689</v>
      </c>
      <c r="AA595" s="102">
        <f t="shared" si="606"/>
        <v>9637453.4821812343</v>
      </c>
      <c r="AB595" s="102">
        <f t="shared" si="606"/>
        <v>6421513.0046040099</v>
      </c>
      <c r="AC595" s="102">
        <f t="shared" si="606"/>
        <v>16294158.234761029</v>
      </c>
      <c r="AD595" s="102">
        <f t="shared" si="606"/>
        <v>7457082.5613760613</v>
      </c>
      <c r="AE595" s="102">
        <f t="shared" si="606"/>
        <v>0</v>
      </c>
      <c r="AF595" s="102">
        <f t="shared" si="606"/>
        <v>51233939.006895855</v>
      </c>
      <c r="AG595" s="102">
        <f t="shared" si="606"/>
        <v>0</v>
      </c>
      <c r="AH595" s="102">
        <f t="shared" si="606"/>
        <v>6423986.4669190757</v>
      </c>
      <c r="AI595" s="102">
        <f t="shared" si="606"/>
        <v>0</v>
      </c>
      <c r="AJ595" s="102">
        <f t="shared" si="606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7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8">SUM(H612:AJ612)</f>
        <v>1</v>
      </c>
      <c r="AL612" s="98" t="str">
        <f t="shared" si="607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8"/>
        <v>1</v>
      </c>
      <c r="AL613" s="98" t="str">
        <f t="shared" si="607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8"/>
        <v>1</v>
      </c>
      <c r="AL614" s="98" t="str">
        <f t="shared" si="607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8"/>
        <v>1</v>
      </c>
      <c r="AL615" s="98" t="str">
        <f t="shared" si="607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8"/>
        <v>1</v>
      </c>
      <c r="AL616" s="98" t="str">
        <f t="shared" si="607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8"/>
        <v>1</v>
      </c>
      <c r="AL617" s="98" t="str">
        <f t="shared" si="607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8"/>
        <v>1</v>
      </c>
      <c r="AL618" s="98" t="str">
        <f t="shared" si="607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8"/>
        <v>1</v>
      </c>
      <c r="AL619" s="98" t="str">
        <f t="shared" si="607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8"/>
        <v>1</v>
      </c>
      <c r="AL620" s="98" t="str">
        <f t="shared" si="607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8"/>
        <v>1</v>
      </c>
      <c r="AL621" s="98" t="str">
        <f t="shared" si="607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8"/>
        <v>1</v>
      </c>
      <c r="AL622" s="98" t="str">
        <f t="shared" si="607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8"/>
        <v>1</v>
      </c>
      <c r="AL623" s="98" t="str">
        <f t="shared" si="607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8"/>
        <v>1</v>
      </c>
      <c r="AL624" s="98" t="str">
        <f t="shared" si="607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8"/>
        <v>1</v>
      </c>
      <c r="AL625" s="98" t="str">
        <f t="shared" si="607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09">H360+H361+H362+H363+H364</f>
        <v>5447166.7430808321</v>
      </c>
      <c r="I626" s="101">
        <f t="shared" si="609"/>
        <v>5134922.8818487478</v>
      </c>
      <c r="J626" s="101">
        <f t="shared" si="609"/>
        <v>5273601.2480795123</v>
      </c>
      <c r="K626" s="101">
        <f t="shared" si="609"/>
        <v>2518295.3741893796</v>
      </c>
      <c r="L626" s="101">
        <f t="shared" si="609"/>
        <v>0</v>
      </c>
      <c r="M626" s="101">
        <f t="shared" si="609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0">S360+S361+S362+S363+S364</f>
        <v>0</v>
      </c>
      <c r="T626" s="101">
        <f t="shared" si="610"/>
        <v>0</v>
      </c>
      <c r="U626" s="101">
        <f t="shared" si="610"/>
        <v>0</v>
      </c>
      <c r="V626" s="101">
        <f t="shared" si="610"/>
        <v>0</v>
      </c>
      <c r="W626" s="101">
        <f t="shared" si="610"/>
        <v>0</v>
      </c>
      <c r="X626" s="106">
        <f t="shared" si="610"/>
        <v>0</v>
      </c>
      <c r="Y626" s="106">
        <f t="shared" si="610"/>
        <v>0</v>
      </c>
      <c r="Z626" s="106">
        <f t="shared" si="610"/>
        <v>0</v>
      </c>
      <c r="AA626" s="106">
        <f t="shared" si="610"/>
        <v>0</v>
      </c>
      <c r="AB626" s="106">
        <f t="shared" si="610"/>
        <v>0</v>
      </c>
      <c r="AC626" s="106">
        <f t="shared" si="610"/>
        <v>0</v>
      </c>
      <c r="AD626" s="106">
        <f t="shared" si="610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8"/>
        <v>18373986.247198474</v>
      </c>
      <c r="AL626" s="98" t="str">
        <f t="shared" si="607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8"/>
        <v>1</v>
      </c>
      <c r="AL627" s="98" t="str">
        <f t="shared" si="607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1">H370+H371+H372+H373</f>
        <v>425610.8128132422</v>
      </c>
      <c r="I628" s="101">
        <f t="shared" si="611"/>
        <v>401213.84282077051</v>
      </c>
      <c r="J628" s="101">
        <f t="shared" si="611"/>
        <v>412049.38631612272</v>
      </c>
      <c r="K628" s="101">
        <f t="shared" si="611"/>
        <v>11603523.485279175</v>
      </c>
      <c r="L628" s="101">
        <f t="shared" si="611"/>
        <v>0</v>
      </c>
      <c r="M628" s="101">
        <f t="shared" si="611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2">S370+S371+S372+S373</f>
        <v>0</v>
      </c>
      <c r="T628" s="101">
        <f t="shared" si="612"/>
        <v>0</v>
      </c>
      <c r="U628" s="101">
        <f t="shared" si="612"/>
        <v>0</v>
      </c>
      <c r="V628" s="101">
        <f t="shared" si="612"/>
        <v>0</v>
      </c>
      <c r="W628" s="101">
        <f t="shared" si="612"/>
        <v>0</v>
      </c>
      <c r="X628" s="101">
        <f t="shared" si="612"/>
        <v>0</v>
      </c>
      <c r="Y628" s="101">
        <f t="shared" si="612"/>
        <v>0</v>
      </c>
      <c r="Z628" s="101">
        <f t="shared" si="612"/>
        <v>0</v>
      </c>
      <c r="AA628" s="101">
        <f t="shared" si="612"/>
        <v>0</v>
      </c>
      <c r="AB628" s="101">
        <f t="shared" si="612"/>
        <v>0</v>
      </c>
      <c r="AC628" s="101">
        <f t="shared" si="612"/>
        <v>0</v>
      </c>
      <c r="AD628" s="101">
        <f t="shared" si="612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8"/>
        <v>12842397.527229309</v>
      </c>
      <c r="AL628" s="98" t="str">
        <f t="shared" si="607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3">H381+H382+H383+H384+H385</f>
        <v>0</v>
      </c>
      <c r="I629" s="101">
        <f t="shared" si="613"/>
        <v>0</v>
      </c>
      <c r="J629" s="101">
        <f t="shared" si="613"/>
        <v>0</v>
      </c>
      <c r="K629" s="101">
        <f t="shared" si="613"/>
        <v>0</v>
      </c>
      <c r="L629" s="101">
        <f t="shared" si="613"/>
        <v>0</v>
      </c>
      <c r="M629" s="101">
        <f t="shared" si="613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4">S381+S382+S383+S384+S385</f>
        <v>0</v>
      </c>
      <c r="T629" s="101">
        <f t="shared" si="614"/>
        <v>0</v>
      </c>
      <c r="U629" s="101">
        <f t="shared" si="614"/>
        <v>0</v>
      </c>
      <c r="V629" s="101">
        <f t="shared" si="614"/>
        <v>0</v>
      </c>
      <c r="W629" s="101">
        <f t="shared" si="614"/>
        <v>0</v>
      </c>
      <c r="X629" s="101">
        <f t="shared" si="614"/>
        <v>0</v>
      </c>
      <c r="Y629" s="101">
        <f t="shared" si="614"/>
        <v>0</v>
      </c>
      <c r="Z629" s="101">
        <f t="shared" si="614"/>
        <v>0</v>
      </c>
      <c r="AA629" s="101">
        <f t="shared" si="614"/>
        <v>0</v>
      </c>
      <c r="AB629" s="101">
        <f t="shared" si="614"/>
        <v>0</v>
      </c>
      <c r="AC629" s="101">
        <f t="shared" si="614"/>
        <v>0</v>
      </c>
      <c r="AD629" s="101">
        <f t="shared" si="614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8"/>
        <v>0</v>
      </c>
      <c r="AL629" s="98" t="str">
        <f t="shared" si="607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5">H391+H392+H393+H394</f>
        <v>16210.215064132475</v>
      </c>
      <c r="I630" s="101">
        <f t="shared" si="615"/>
        <v>15281.009041670144</v>
      </c>
      <c r="J630" s="101">
        <f t="shared" si="615"/>
        <v>15693.701776695874</v>
      </c>
      <c r="K630" s="101">
        <f t="shared" si="615"/>
        <v>0</v>
      </c>
      <c r="L630" s="101">
        <f t="shared" si="615"/>
        <v>0</v>
      </c>
      <c r="M630" s="101">
        <f t="shared" si="615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6">S391+S392+S393+S394</f>
        <v>0</v>
      </c>
      <c r="T630" s="101">
        <f t="shared" si="616"/>
        <v>0</v>
      </c>
      <c r="U630" s="101">
        <f t="shared" si="616"/>
        <v>0</v>
      </c>
      <c r="V630" s="101">
        <f t="shared" si="616"/>
        <v>0</v>
      </c>
      <c r="W630" s="101">
        <f t="shared" si="616"/>
        <v>0</v>
      </c>
      <c r="X630" s="101">
        <f t="shared" si="616"/>
        <v>0</v>
      </c>
      <c r="Y630" s="101">
        <f t="shared" si="616"/>
        <v>0</v>
      </c>
      <c r="Z630" s="101">
        <f t="shared" si="616"/>
        <v>0</v>
      </c>
      <c r="AA630" s="101">
        <f t="shared" si="616"/>
        <v>0</v>
      </c>
      <c r="AB630" s="101">
        <f t="shared" si="616"/>
        <v>0</v>
      </c>
      <c r="AC630" s="101">
        <f t="shared" si="616"/>
        <v>0</v>
      </c>
      <c r="AD630" s="101">
        <f t="shared" si="616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8"/>
        <v>47184.925882498494</v>
      </c>
      <c r="AL630" s="98" t="str">
        <f t="shared" si="607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7">H444+H445+H446+H447+H448+H449+H450+H451+H452+H453</f>
        <v>0</v>
      </c>
      <c r="I631" s="101">
        <f t="shared" si="617"/>
        <v>0</v>
      </c>
      <c r="J631" s="101">
        <f t="shared" si="617"/>
        <v>0</v>
      </c>
      <c r="K631" s="101">
        <f t="shared" si="617"/>
        <v>0</v>
      </c>
      <c r="L631" s="101">
        <f t="shared" si="617"/>
        <v>0</v>
      </c>
      <c r="M631" s="101">
        <f t="shared" si="617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8">S444+S445+S446+S447+S448+S449+S450+S451+S452+S453</f>
        <v>0</v>
      </c>
      <c r="T631" s="101">
        <f t="shared" si="618"/>
        <v>1618225.8348742258</v>
      </c>
      <c r="U631" s="101">
        <f t="shared" si="618"/>
        <v>0</v>
      </c>
      <c r="V631" s="101">
        <f t="shared" si="618"/>
        <v>1018596.4745117625</v>
      </c>
      <c r="W631" s="101">
        <f t="shared" si="618"/>
        <v>1655551.7175841164</v>
      </c>
      <c r="X631" s="101">
        <f t="shared" si="618"/>
        <v>511164.86002779927</v>
      </c>
      <c r="Y631" s="101">
        <f t="shared" si="618"/>
        <v>757279.69185181917</v>
      </c>
      <c r="Z631" s="101">
        <f t="shared" si="618"/>
        <v>315193.21004416078</v>
      </c>
      <c r="AA631" s="101">
        <f t="shared" si="618"/>
        <v>280483.95085567492</v>
      </c>
      <c r="AB631" s="101">
        <f t="shared" si="618"/>
        <v>187776.2432794029</v>
      </c>
      <c r="AC631" s="101">
        <f t="shared" si="618"/>
        <v>5877796.7722128723</v>
      </c>
      <c r="AD631" s="101">
        <f t="shared" si="618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8"/>
        <v>12444302.580154542</v>
      </c>
      <c r="AL631" s="98" t="str">
        <f t="shared" si="607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19">H471+H472+H473+H474+H475+H476+H477</f>
        <v>0</v>
      </c>
      <c r="I632" s="101">
        <f t="shared" si="619"/>
        <v>0</v>
      </c>
      <c r="J632" s="101">
        <f t="shared" si="619"/>
        <v>0</v>
      </c>
      <c r="K632" s="101">
        <f t="shared" si="619"/>
        <v>0</v>
      </c>
      <c r="L632" s="101">
        <f t="shared" si="619"/>
        <v>0</v>
      </c>
      <c r="M632" s="101">
        <f t="shared" si="619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0">S471+S472+S473+S474+S475+S476+S477</f>
        <v>0</v>
      </c>
      <c r="T632" s="101">
        <f t="shared" si="620"/>
        <v>605268.88174267509</v>
      </c>
      <c r="U632" s="101">
        <f t="shared" si="620"/>
        <v>0</v>
      </c>
      <c r="V632" s="101">
        <f t="shared" si="620"/>
        <v>1716338.7897032718</v>
      </c>
      <c r="W632" s="101">
        <f t="shared" si="620"/>
        <v>2679438.4391976842</v>
      </c>
      <c r="X632" s="101">
        <f t="shared" si="620"/>
        <v>881261.6717432735</v>
      </c>
      <c r="Y632" s="101">
        <f t="shared" si="620"/>
        <v>1295121.7716360111</v>
      </c>
      <c r="Z632" s="101">
        <f t="shared" si="620"/>
        <v>27208.3079709372</v>
      </c>
      <c r="AA632" s="101">
        <f t="shared" si="620"/>
        <v>24212.113308904056</v>
      </c>
      <c r="AB632" s="101">
        <f t="shared" si="620"/>
        <v>0</v>
      </c>
      <c r="AC632" s="101">
        <f t="shared" si="620"/>
        <v>0</v>
      </c>
      <c r="AD632" s="101">
        <f t="shared" si="620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8"/>
        <v>7228849.9753027568</v>
      </c>
      <c r="AL632" s="98" t="str">
        <f t="shared" si="607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8"/>
        <v>1</v>
      </c>
      <c r="AL633" s="98" t="str">
        <f t="shared" si="607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8"/>
        <v>1</v>
      </c>
      <c r="AL634" s="98" t="str">
        <f t="shared" si="607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1">H36+H37</f>
        <v>0</v>
      </c>
      <c r="I635" s="101">
        <f t="shared" si="621"/>
        <v>0</v>
      </c>
      <c r="J635" s="101">
        <f t="shared" si="621"/>
        <v>0</v>
      </c>
      <c r="K635" s="101">
        <f t="shared" si="621"/>
        <v>0</v>
      </c>
      <c r="L635" s="101">
        <f t="shared" si="621"/>
        <v>0</v>
      </c>
      <c r="M635" s="101">
        <f t="shared" si="621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2">S36+S37</f>
        <v>0</v>
      </c>
      <c r="T635" s="101">
        <f t="shared" si="622"/>
        <v>0</v>
      </c>
      <c r="U635" s="101">
        <f t="shared" si="622"/>
        <v>0</v>
      </c>
      <c r="V635" s="101">
        <f t="shared" si="622"/>
        <v>228454092.63455608</v>
      </c>
      <c r="W635" s="101">
        <f t="shared" si="622"/>
        <v>423647545.28562999</v>
      </c>
      <c r="X635" s="101">
        <f t="shared" si="622"/>
        <v>105170278.98999348</v>
      </c>
      <c r="Y635" s="101">
        <f t="shared" si="622"/>
        <v>160770768.99212644</v>
      </c>
      <c r="Z635" s="101">
        <f t="shared" si="622"/>
        <v>0</v>
      </c>
      <c r="AA635" s="101">
        <f t="shared" si="622"/>
        <v>0</v>
      </c>
      <c r="AB635" s="101">
        <f t="shared" si="622"/>
        <v>0</v>
      </c>
      <c r="AC635" s="101">
        <f t="shared" si="622"/>
        <v>0</v>
      </c>
      <c r="AD635" s="101">
        <f t="shared" si="622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7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3">L637+L638</f>
        <v>0</v>
      </c>
      <c r="M639" s="101">
        <f t="shared" si="623"/>
        <v>0</v>
      </c>
      <c r="N639" s="101">
        <f t="shared" si="623"/>
        <v>0</v>
      </c>
      <c r="O639" s="101">
        <f t="shared" si="623"/>
        <v>0</v>
      </c>
      <c r="P639" s="101">
        <f t="shared" si="623"/>
        <v>0</v>
      </c>
      <c r="Q639" s="101">
        <f t="shared" si="623"/>
        <v>0</v>
      </c>
      <c r="R639" s="101">
        <f t="shared" si="623"/>
        <v>0</v>
      </c>
      <c r="S639" s="101">
        <f t="shared" si="623"/>
        <v>0</v>
      </c>
      <c r="T639" s="101">
        <f t="shared" si="623"/>
        <v>0</v>
      </c>
      <c r="U639" s="101">
        <f t="shared" si="623"/>
        <v>0</v>
      </c>
      <c r="V639" s="101">
        <f t="shared" si="623"/>
        <v>0</v>
      </c>
      <c r="W639" s="101">
        <f t="shared" si="623"/>
        <v>0</v>
      </c>
      <c r="X639" s="101">
        <f t="shared" si="623"/>
        <v>0</v>
      </c>
      <c r="Y639" s="101">
        <f t="shared" si="623"/>
        <v>0</v>
      </c>
      <c r="Z639" s="101">
        <f t="shared" si="623"/>
        <v>0</v>
      </c>
      <c r="AA639" s="101">
        <f t="shared" si="623"/>
        <v>0</v>
      </c>
      <c r="AB639" s="101">
        <f t="shared" si="623"/>
        <v>0</v>
      </c>
      <c r="AC639" s="101">
        <f t="shared" si="623"/>
        <v>0</v>
      </c>
      <c r="AD639" s="101">
        <f t="shared" si="623"/>
        <v>0</v>
      </c>
      <c r="AE639" s="101">
        <f t="shared" si="623"/>
        <v>0</v>
      </c>
      <c r="AF639" s="101">
        <f t="shared" si="623"/>
        <v>0</v>
      </c>
      <c r="AG639" s="101">
        <f t="shared" si="623"/>
        <v>0</v>
      </c>
      <c r="AH639" s="101">
        <f t="shared" si="623"/>
        <v>0</v>
      </c>
      <c r="AI639" s="101">
        <f t="shared" si="623"/>
        <v>0</v>
      </c>
      <c r="AJ639" s="101">
        <f t="shared" si="623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4">H47/$F$47</f>
        <v>0.20952193457482191</v>
      </c>
      <c r="I646" s="118">
        <f t="shared" si="624"/>
        <v>0.21948748801606224</v>
      </c>
      <c r="J646" s="118">
        <f t="shared" si="624"/>
        <v>0.18041797503286439</v>
      </c>
      <c r="K646" s="118">
        <f t="shared" si="624"/>
        <v>0</v>
      </c>
      <c r="L646" s="118">
        <f t="shared" si="624"/>
        <v>0</v>
      </c>
      <c r="M646" s="118">
        <f t="shared" si="624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5">S47/$F$47</f>
        <v>0</v>
      </c>
      <c r="T646" s="118">
        <f t="shared" si="625"/>
        <v>3.1338986525490678E-2</v>
      </c>
      <c r="U646" s="118">
        <f t="shared" si="625"/>
        <v>0</v>
      </c>
      <c r="V646" s="118">
        <f t="shared" si="625"/>
        <v>3.4149841307393271E-2</v>
      </c>
      <c r="W646" s="118">
        <f t="shared" si="625"/>
        <v>6.3327805927791941E-2</v>
      </c>
      <c r="X646" s="118">
        <f t="shared" si="625"/>
        <v>1.5721094318532226E-2</v>
      </c>
      <c r="Y646" s="118">
        <f t="shared" si="625"/>
        <v>2.4032382981780016E-2</v>
      </c>
      <c r="Z646" s="118">
        <f t="shared" si="625"/>
        <v>2.4404601761909742E-2</v>
      </c>
      <c r="AA646" s="118">
        <f t="shared" si="625"/>
        <v>2.1717152854532507E-2</v>
      </c>
      <c r="AB646" s="118">
        <f t="shared" si="625"/>
        <v>1.4539032858414855E-2</v>
      </c>
      <c r="AC646" s="118">
        <f t="shared" si="625"/>
        <v>1.2405195950597107E-2</v>
      </c>
      <c r="AD646" s="118">
        <f t="shared" si="625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6">SUM(H646:AJ646)</f>
        <v>0.99999999999999989</v>
      </c>
      <c r="AL646" s="98" t="str">
        <f t="shared" ref="AL646:AL664" si="627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8">H45/$F$45</f>
        <v>0</v>
      </c>
      <c r="I647" s="118">
        <f t="shared" si="628"/>
        <v>0</v>
      </c>
      <c r="J647" s="118">
        <f t="shared" si="628"/>
        <v>0</v>
      </c>
      <c r="K647" s="118">
        <f t="shared" si="628"/>
        <v>0</v>
      </c>
      <c r="L647" s="118">
        <f t="shared" si="628"/>
        <v>0</v>
      </c>
      <c r="M647" s="118">
        <f t="shared" si="628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29">S45/$F$45</f>
        <v>0</v>
      </c>
      <c r="T647" s="118">
        <f t="shared" si="629"/>
        <v>0.12107329805658508</v>
      </c>
      <c r="U647" s="118">
        <f t="shared" si="629"/>
        <v>0</v>
      </c>
      <c r="V647" s="118">
        <f t="shared" si="629"/>
        <v>0.13193259813402247</v>
      </c>
      <c r="W647" s="118">
        <f t="shared" si="629"/>
        <v>0.2446571243179371</v>
      </c>
      <c r="X647" s="118">
        <f t="shared" si="629"/>
        <v>6.0736001678137759E-2</v>
      </c>
      <c r="Y647" s="118">
        <f t="shared" si="629"/>
        <v>9.2845372181910329E-2</v>
      </c>
      <c r="Z647" s="118">
        <f t="shared" si="629"/>
        <v>9.4283381521243909E-2</v>
      </c>
      <c r="AA647" s="118">
        <f t="shared" si="629"/>
        <v>8.3900840837930174E-2</v>
      </c>
      <c r="AB647" s="118">
        <f t="shared" si="629"/>
        <v>5.6169291157183804E-2</v>
      </c>
      <c r="AC647" s="118">
        <f t="shared" si="629"/>
        <v>4.7925544291463645E-2</v>
      </c>
      <c r="AD647" s="118">
        <f t="shared" si="629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6"/>
        <v>1</v>
      </c>
      <c r="AL647" s="98" t="str">
        <f t="shared" si="627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0">H32/$F$32</f>
        <v>0</v>
      </c>
      <c r="I648" s="118">
        <f t="shared" si="630"/>
        <v>0</v>
      </c>
      <c r="J648" s="118">
        <f t="shared" si="630"/>
        <v>0</v>
      </c>
      <c r="K648" s="118">
        <f t="shared" si="630"/>
        <v>0</v>
      </c>
      <c r="L648" s="118">
        <f t="shared" si="630"/>
        <v>0</v>
      </c>
      <c r="M648" s="118">
        <f t="shared" si="630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1">S32/$F$32</f>
        <v>0</v>
      </c>
      <c r="T648" s="118">
        <f t="shared" si="631"/>
        <v>0</v>
      </c>
      <c r="U648" s="118">
        <f t="shared" si="631"/>
        <v>0</v>
      </c>
      <c r="V648" s="118">
        <f t="shared" si="631"/>
        <v>0</v>
      </c>
      <c r="W648" s="118">
        <f t="shared" si="631"/>
        <v>0</v>
      </c>
      <c r="X648" s="118">
        <f t="shared" si="631"/>
        <v>0</v>
      </c>
      <c r="Y648" s="118">
        <f t="shared" si="631"/>
        <v>0</v>
      </c>
      <c r="Z648" s="118">
        <f t="shared" si="631"/>
        <v>0</v>
      </c>
      <c r="AA648" s="118">
        <f t="shared" si="631"/>
        <v>0</v>
      </c>
      <c r="AB648" s="118">
        <f t="shared" si="631"/>
        <v>0</v>
      </c>
      <c r="AC648" s="118">
        <f t="shared" si="631"/>
        <v>0</v>
      </c>
      <c r="AD648" s="118">
        <f t="shared" si="631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6"/>
        <v>1</v>
      </c>
      <c r="AL648" s="98" t="str">
        <f t="shared" si="627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2">H330/$F$330</f>
        <v>3.9764185243287328E-2</v>
      </c>
      <c r="I649" s="118">
        <f t="shared" si="632"/>
        <v>3.7733706917855762E-2</v>
      </c>
      <c r="J649" s="118">
        <f t="shared" si="632"/>
        <v>3.8243147239114206E-2</v>
      </c>
      <c r="K649" s="118">
        <f t="shared" si="632"/>
        <v>0.67605482796901784</v>
      </c>
      <c r="L649" s="118">
        <f t="shared" si="632"/>
        <v>0</v>
      </c>
      <c r="M649" s="118">
        <f t="shared" si="632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3">S330/$F$330</f>
        <v>0</v>
      </c>
      <c r="T649" s="118">
        <f t="shared" si="633"/>
        <v>8.4103189556986417E-3</v>
      </c>
      <c r="U649" s="118">
        <f t="shared" si="633"/>
        <v>0</v>
      </c>
      <c r="V649" s="118">
        <f t="shared" si="633"/>
        <v>1.5541972690799535E-2</v>
      </c>
      <c r="W649" s="118">
        <f t="shared" si="633"/>
        <v>2.4873574536195611E-2</v>
      </c>
      <c r="X649" s="118">
        <f t="shared" si="633"/>
        <v>7.8695720403669268E-3</v>
      </c>
      <c r="Y649" s="118">
        <f t="shared" si="633"/>
        <v>1.1621879865092747E-2</v>
      </c>
      <c r="Z649" s="118">
        <f t="shared" si="633"/>
        <v>3.4520527338745017E-3</v>
      </c>
      <c r="AA649" s="118">
        <f t="shared" si="633"/>
        <v>3.0719106836838142E-3</v>
      </c>
      <c r="AB649" s="118">
        <f t="shared" si="633"/>
        <v>2.0220291201304549E-3</v>
      </c>
      <c r="AC649" s="118">
        <f t="shared" si="633"/>
        <v>1.3971252782011357E-2</v>
      </c>
      <c r="AD649" s="118">
        <f t="shared" si="633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6"/>
        <v>1</v>
      </c>
      <c r="AL649" s="98" t="str">
        <f t="shared" si="627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4">H66/$F$66</f>
        <v>0.2095237336356337</v>
      </c>
      <c r="I650" s="118">
        <f t="shared" si="634"/>
        <v>0.21948937264613286</v>
      </c>
      <c r="J650" s="118">
        <f t="shared" si="634"/>
        <v>0.18041952419242746</v>
      </c>
      <c r="K650" s="118">
        <f t="shared" si="634"/>
        <v>0</v>
      </c>
      <c r="L650" s="118">
        <f t="shared" si="634"/>
        <v>0</v>
      </c>
      <c r="M650" s="118">
        <f t="shared" si="634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5">S66/$F$66</f>
        <v>0</v>
      </c>
      <c r="T650" s="118">
        <f t="shared" si="635"/>
        <v>3.1339233772213988E-2</v>
      </c>
      <c r="U650" s="118">
        <f t="shared" si="635"/>
        <v>0</v>
      </c>
      <c r="V650" s="118">
        <f t="shared" si="635"/>
        <v>3.4150110730157092E-2</v>
      </c>
      <c r="W650" s="118">
        <f t="shared" si="635"/>
        <v>6.3328305548049219E-2</v>
      </c>
      <c r="X650" s="118">
        <f t="shared" si="635"/>
        <v>1.5721218348996771E-2</v>
      </c>
      <c r="Y650" s="118">
        <f t="shared" si="635"/>
        <v>2.4032572583570132E-2</v>
      </c>
      <c r="Z650" s="118">
        <f t="shared" si="635"/>
        <v>2.4404794300293672E-2</v>
      </c>
      <c r="AA650" s="118">
        <f t="shared" si="635"/>
        <v>2.1717324190477869E-2</v>
      </c>
      <c r="AB650" s="118">
        <f t="shared" si="635"/>
        <v>1.4539147563088904E-2</v>
      </c>
      <c r="AC650" s="118">
        <f t="shared" si="635"/>
        <v>1.240529382051541E-2</v>
      </c>
      <c r="AD650" s="118">
        <f t="shared" si="635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6"/>
        <v>0.99999999999999989</v>
      </c>
      <c r="AL650" s="98" t="str">
        <f t="shared" si="627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6">I534/$F$534</f>
        <v>0.10311221651137267</v>
      </c>
      <c r="J651" s="118">
        <f t="shared" si="636"/>
        <v>0.10574133652178345</v>
      </c>
      <c r="K651" s="118">
        <f t="shared" si="636"/>
        <v>0.22637866608158227</v>
      </c>
      <c r="L651" s="118">
        <f t="shared" si="636"/>
        <v>0</v>
      </c>
      <c r="M651" s="118">
        <f t="shared" si="636"/>
        <v>0</v>
      </c>
      <c r="N651" s="118"/>
      <c r="O651" s="118">
        <f t="shared" si="636"/>
        <v>6.7445316068513755E-2</v>
      </c>
      <c r="P651" s="118">
        <f t="shared" si="636"/>
        <v>0</v>
      </c>
      <c r="Q651" s="118">
        <f t="shared" si="636"/>
        <v>0</v>
      </c>
      <c r="R651" s="118"/>
      <c r="S651" s="118">
        <f t="shared" si="636"/>
        <v>0</v>
      </c>
      <c r="T651" s="118">
        <f t="shared" si="636"/>
        <v>2.5076617309441759E-2</v>
      </c>
      <c r="U651" s="118">
        <f t="shared" si="636"/>
        <v>0</v>
      </c>
      <c r="V651" s="118">
        <f t="shared" si="636"/>
        <v>2.7325787990850139E-2</v>
      </c>
      <c r="W651" s="118">
        <f t="shared" si="636"/>
        <v>5.0673213475047815E-2</v>
      </c>
      <c r="X651" s="118">
        <f t="shared" si="636"/>
        <v>1.2579598436944006E-2</v>
      </c>
      <c r="Y651" s="118">
        <f t="shared" si="636"/>
        <v>1.9230068929569591E-2</v>
      </c>
      <c r="Z651" s="118">
        <f t="shared" si="636"/>
        <v>1.9527908424063399E-2</v>
      </c>
      <c r="AA651" s="118">
        <f t="shared" si="636"/>
        <v>1.7377483816868128E-2</v>
      </c>
      <c r="AB651" s="118">
        <f t="shared" si="636"/>
        <v>1.1633744529144759E-2</v>
      </c>
      <c r="AC651" s="118">
        <f t="shared" si="636"/>
        <v>9.9263054103147855E-3</v>
      </c>
      <c r="AD651" s="118">
        <f t="shared" si="636"/>
        <v>1.3768576363103333E-2</v>
      </c>
      <c r="AE651" s="118"/>
      <c r="AF651" s="118">
        <f t="shared" si="636"/>
        <v>0.15903920210728373</v>
      </c>
      <c r="AG651" s="118"/>
      <c r="AH651" s="118">
        <f t="shared" si="636"/>
        <v>2.1862328887175847E-2</v>
      </c>
      <c r="AI651" s="118"/>
      <c r="AJ651" s="118">
        <f t="shared" si="636"/>
        <v>0</v>
      </c>
      <c r="AK651" s="115">
        <f t="shared" si="626"/>
        <v>1.0000000000000002</v>
      </c>
      <c r="AL651" s="98" t="str">
        <f t="shared" si="627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7">H304/$F$304</f>
        <v>2.9538372935310656E-2</v>
      </c>
      <c r="I652" s="118">
        <f t="shared" si="637"/>
        <v>2.81659088678759E-2</v>
      </c>
      <c r="J652" s="118">
        <f t="shared" si="637"/>
        <v>2.8269838939716765E-2</v>
      </c>
      <c r="K652" s="118">
        <f t="shared" si="637"/>
        <v>0.7522802397900149</v>
      </c>
      <c r="L652" s="118">
        <f t="shared" si="637"/>
        <v>0</v>
      </c>
      <c r="M652" s="118">
        <f t="shared" si="637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8">S304/$F$304</f>
        <v>0</v>
      </c>
      <c r="T652" s="118">
        <f t="shared" si="638"/>
        <v>5.5012556449742902E-3</v>
      </c>
      <c r="U652" s="118">
        <f t="shared" si="638"/>
        <v>0</v>
      </c>
      <c r="V652" s="118">
        <f t="shared" si="638"/>
        <v>1.286387579436242E-2</v>
      </c>
      <c r="W652" s="118">
        <f t="shared" si="638"/>
        <v>1.9602803239215361E-2</v>
      </c>
      <c r="X652" s="118">
        <f t="shared" si="638"/>
        <v>6.691820589909774E-3</v>
      </c>
      <c r="Y652" s="118">
        <f t="shared" si="638"/>
        <v>9.7900076496004948E-3</v>
      </c>
      <c r="Z652" s="118">
        <f t="shared" si="638"/>
        <v>9.4778102976250276E-4</v>
      </c>
      <c r="AA652" s="118">
        <f t="shared" si="638"/>
        <v>8.4341083279237234E-4</v>
      </c>
      <c r="AB652" s="118">
        <f t="shared" si="638"/>
        <v>5.2744681503194796E-4</v>
      </c>
      <c r="AC652" s="118">
        <f t="shared" si="638"/>
        <v>1.3640564512974539E-2</v>
      </c>
      <c r="AD652" s="118">
        <f t="shared" si="638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6"/>
        <v>0.99999999999999989</v>
      </c>
      <c r="AL652" s="98" t="str">
        <f t="shared" si="627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39">H366/$F$366</f>
        <v>0.29646080441098488</v>
      </c>
      <c r="I653" s="118">
        <f t="shared" si="639"/>
        <v>0.27946700366294674</v>
      </c>
      <c r="J653" s="118">
        <f t="shared" si="639"/>
        <v>0.28701454203404514</v>
      </c>
      <c r="K653" s="118">
        <f t="shared" si="639"/>
        <v>0.13705764989202335</v>
      </c>
      <c r="L653" s="118">
        <f t="shared" si="639"/>
        <v>0</v>
      </c>
      <c r="M653" s="118">
        <f t="shared" si="639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0">S366/$F$366</f>
        <v>0</v>
      </c>
      <c r="T653" s="118">
        <f t="shared" si="640"/>
        <v>0</v>
      </c>
      <c r="U653" s="118">
        <f t="shared" si="640"/>
        <v>0</v>
      </c>
      <c r="V653" s="118">
        <f t="shared" si="640"/>
        <v>0</v>
      </c>
      <c r="W653" s="118">
        <f t="shared" si="640"/>
        <v>0</v>
      </c>
      <c r="X653" s="118">
        <f t="shared" si="640"/>
        <v>0</v>
      </c>
      <c r="Y653" s="118">
        <f t="shared" si="640"/>
        <v>0</v>
      </c>
      <c r="Z653" s="118">
        <f t="shared" si="640"/>
        <v>0</v>
      </c>
      <c r="AA653" s="118">
        <f t="shared" si="640"/>
        <v>0</v>
      </c>
      <c r="AB653" s="118">
        <f t="shared" si="640"/>
        <v>0</v>
      </c>
      <c r="AC653" s="118">
        <f t="shared" si="640"/>
        <v>0</v>
      </c>
      <c r="AD653" s="118">
        <f t="shared" si="640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6"/>
        <v>1</v>
      </c>
      <c r="AL653" s="98" t="str">
        <f t="shared" si="627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1">H375/$F$375</f>
        <v>3.314107135453747E-2</v>
      </c>
      <c r="I654" s="118">
        <f t="shared" si="641"/>
        <v>3.1241350532101971E-2</v>
      </c>
      <c r="J654" s="118">
        <f t="shared" si="641"/>
        <v>3.2085082667972858E-2</v>
      </c>
      <c r="K654" s="118">
        <f t="shared" si="641"/>
        <v>0.90353249544538761</v>
      </c>
      <c r="L654" s="118">
        <f t="shared" si="641"/>
        <v>0</v>
      </c>
      <c r="M654" s="118">
        <f t="shared" si="641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2">S375/$F$375</f>
        <v>0</v>
      </c>
      <c r="T654" s="118">
        <f t="shared" si="642"/>
        <v>0</v>
      </c>
      <c r="U654" s="118">
        <f t="shared" si="642"/>
        <v>0</v>
      </c>
      <c r="V654" s="118">
        <f t="shared" si="642"/>
        <v>0</v>
      </c>
      <c r="W654" s="118">
        <f t="shared" si="642"/>
        <v>0</v>
      </c>
      <c r="X654" s="118">
        <f t="shared" si="642"/>
        <v>0</v>
      </c>
      <c r="Y654" s="118">
        <f t="shared" si="642"/>
        <v>0</v>
      </c>
      <c r="Z654" s="118">
        <f t="shared" si="642"/>
        <v>0</v>
      </c>
      <c r="AA654" s="118">
        <f t="shared" si="642"/>
        <v>0</v>
      </c>
      <c r="AB654" s="118">
        <f t="shared" si="642"/>
        <v>0</v>
      </c>
      <c r="AC654" s="118">
        <f t="shared" si="642"/>
        <v>0</v>
      </c>
      <c r="AD654" s="118">
        <f t="shared" si="642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6"/>
        <v>0.99999999999999989</v>
      </c>
      <c r="AL654" s="98" t="str">
        <f t="shared" si="627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3">H387/$F$387</f>
        <v>#DIV/0!</v>
      </c>
      <c r="I655" s="118" t="e">
        <f t="shared" si="643"/>
        <v>#DIV/0!</v>
      </c>
      <c r="J655" s="118" t="e">
        <f t="shared" si="643"/>
        <v>#DIV/0!</v>
      </c>
      <c r="K655" s="118" t="e">
        <f t="shared" si="643"/>
        <v>#DIV/0!</v>
      </c>
      <c r="L655" s="118" t="e">
        <f t="shared" si="643"/>
        <v>#DIV/0!</v>
      </c>
      <c r="M655" s="118" t="e">
        <f t="shared" si="643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4">S387/$F$387</f>
        <v>#DIV/0!</v>
      </c>
      <c r="T655" s="118" t="e">
        <f t="shared" si="644"/>
        <v>#DIV/0!</v>
      </c>
      <c r="U655" s="118" t="e">
        <f t="shared" si="644"/>
        <v>#DIV/0!</v>
      </c>
      <c r="V655" s="118" t="e">
        <f t="shared" si="644"/>
        <v>#DIV/0!</v>
      </c>
      <c r="W655" s="118" t="e">
        <f t="shared" si="644"/>
        <v>#DIV/0!</v>
      </c>
      <c r="X655" s="118" t="e">
        <f t="shared" si="644"/>
        <v>#DIV/0!</v>
      </c>
      <c r="Y655" s="118" t="e">
        <f t="shared" si="644"/>
        <v>#DIV/0!</v>
      </c>
      <c r="Z655" s="118" t="e">
        <f t="shared" si="644"/>
        <v>#DIV/0!</v>
      </c>
      <c r="AA655" s="118" t="e">
        <f t="shared" si="644"/>
        <v>#DIV/0!</v>
      </c>
      <c r="AB655" s="118" t="e">
        <f t="shared" si="644"/>
        <v>#DIV/0!</v>
      </c>
      <c r="AC655" s="118" t="e">
        <f t="shared" si="644"/>
        <v>#DIV/0!</v>
      </c>
      <c r="AD655" s="118" t="e">
        <f t="shared" si="644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6"/>
        <v>#DIV/0!</v>
      </c>
      <c r="AL655" s="98" t="e">
        <f t="shared" si="627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5">H396/$F$396</f>
        <v>0.34354647720544701</v>
      </c>
      <c r="I656" s="118">
        <f t="shared" si="645"/>
        <v>0.32385361968615639</v>
      </c>
      <c r="J656" s="118">
        <f t="shared" si="645"/>
        <v>0.3325999031083966</v>
      </c>
      <c r="K656" s="118">
        <f t="shared" si="645"/>
        <v>0</v>
      </c>
      <c r="L656" s="118">
        <f t="shared" si="645"/>
        <v>0</v>
      </c>
      <c r="M656" s="118">
        <f t="shared" si="645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6">S396/$F$396</f>
        <v>0</v>
      </c>
      <c r="T656" s="118">
        <f t="shared" si="646"/>
        <v>0</v>
      </c>
      <c r="U656" s="118">
        <f t="shared" si="646"/>
        <v>0</v>
      </c>
      <c r="V656" s="118">
        <f t="shared" si="646"/>
        <v>0</v>
      </c>
      <c r="W656" s="118">
        <f t="shared" si="646"/>
        <v>0</v>
      </c>
      <c r="X656" s="118">
        <f t="shared" si="646"/>
        <v>0</v>
      </c>
      <c r="Y656" s="118">
        <f t="shared" si="646"/>
        <v>0</v>
      </c>
      <c r="Z656" s="118">
        <f t="shared" si="646"/>
        <v>0</v>
      </c>
      <c r="AA656" s="118">
        <f t="shared" si="646"/>
        <v>0</v>
      </c>
      <c r="AB656" s="118">
        <f t="shared" si="646"/>
        <v>0</v>
      </c>
      <c r="AC656" s="118">
        <f t="shared" si="646"/>
        <v>0</v>
      </c>
      <c r="AD656" s="118">
        <f t="shared" si="646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6"/>
        <v>1</v>
      </c>
      <c r="AL656" s="98" t="str">
        <f t="shared" si="627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7">H407/$F$407</f>
        <v>0.34354647720544707</v>
      </c>
      <c r="I657" s="118">
        <f t="shared" si="647"/>
        <v>0.32385361968615645</v>
      </c>
      <c r="J657" s="118">
        <f t="shared" si="647"/>
        <v>0.3325999031083966</v>
      </c>
      <c r="K657" s="118">
        <f t="shared" si="647"/>
        <v>0</v>
      </c>
      <c r="L657" s="118">
        <f t="shared" si="647"/>
        <v>0</v>
      </c>
      <c r="M657" s="118">
        <f t="shared" si="647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8">S407/$F$407</f>
        <v>0</v>
      </c>
      <c r="T657" s="118">
        <f t="shared" si="648"/>
        <v>0</v>
      </c>
      <c r="U657" s="118">
        <f t="shared" si="648"/>
        <v>0</v>
      </c>
      <c r="V657" s="118">
        <f t="shared" si="648"/>
        <v>0</v>
      </c>
      <c r="W657" s="118">
        <f t="shared" si="648"/>
        <v>0</v>
      </c>
      <c r="X657" s="118">
        <f t="shared" si="648"/>
        <v>0</v>
      </c>
      <c r="Y657" s="118">
        <f t="shared" si="648"/>
        <v>0</v>
      </c>
      <c r="Z657" s="118">
        <f t="shared" si="648"/>
        <v>0</v>
      </c>
      <c r="AA657" s="118">
        <f t="shared" si="648"/>
        <v>0</v>
      </c>
      <c r="AB657" s="118">
        <f t="shared" si="648"/>
        <v>0</v>
      </c>
      <c r="AC657" s="118">
        <f t="shared" si="648"/>
        <v>0</v>
      </c>
      <c r="AD657" s="118">
        <f t="shared" si="648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6"/>
        <v>1</v>
      </c>
      <c r="AL657" s="98" t="str">
        <f t="shared" si="627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49">H440/$F$440</f>
        <v>0</v>
      </c>
      <c r="I658" s="119">
        <f t="shared" si="649"/>
        <v>0</v>
      </c>
      <c r="J658" s="119">
        <f t="shared" si="649"/>
        <v>0</v>
      </c>
      <c r="K658" s="119">
        <f t="shared" si="649"/>
        <v>0</v>
      </c>
      <c r="L658" s="119">
        <f t="shared" si="649"/>
        <v>0</v>
      </c>
      <c r="M658" s="119">
        <f t="shared" si="649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0">S440/$F$440</f>
        <v>0</v>
      </c>
      <c r="T658" s="119">
        <f t="shared" si="650"/>
        <v>0</v>
      </c>
      <c r="U658" s="119">
        <f t="shared" si="650"/>
        <v>0</v>
      </c>
      <c r="V658" s="119">
        <f t="shared" si="650"/>
        <v>0</v>
      </c>
      <c r="W658" s="119">
        <f t="shared" si="650"/>
        <v>0</v>
      </c>
      <c r="X658" s="119">
        <f t="shared" si="650"/>
        <v>0</v>
      </c>
      <c r="Y658" s="119">
        <f t="shared" si="650"/>
        <v>0</v>
      </c>
      <c r="Z658" s="119">
        <f t="shared" si="650"/>
        <v>0</v>
      </c>
      <c r="AA658" s="119">
        <f t="shared" si="650"/>
        <v>0</v>
      </c>
      <c r="AB658" s="119">
        <f t="shared" si="650"/>
        <v>0</v>
      </c>
      <c r="AC658" s="119">
        <f t="shared" si="650"/>
        <v>0</v>
      </c>
      <c r="AD658" s="119">
        <f t="shared" si="650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6"/>
        <v>1</v>
      </c>
      <c r="AL658" s="98" t="str">
        <f t="shared" si="627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1">H455/$F$455</f>
        <v>0</v>
      </c>
      <c r="I659" s="118">
        <f t="shared" si="651"/>
        <v>0</v>
      </c>
      <c r="J659" s="118">
        <f t="shared" si="651"/>
        <v>0</v>
      </c>
      <c r="K659" s="118">
        <f t="shared" si="651"/>
        <v>0</v>
      </c>
      <c r="L659" s="118">
        <f t="shared" si="651"/>
        <v>0</v>
      </c>
      <c r="M659" s="118">
        <f t="shared" si="651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2">S455/$F$455</f>
        <v>0</v>
      </c>
      <c r="T659" s="118">
        <f t="shared" si="652"/>
        <v>0.13003748699062326</v>
      </c>
      <c r="U659" s="118">
        <f t="shared" si="652"/>
        <v>0</v>
      </c>
      <c r="V659" s="118">
        <f t="shared" si="652"/>
        <v>8.1852435518255703E-2</v>
      </c>
      <c r="W659" s="118">
        <f t="shared" si="652"/>
        <v>0.13303692247280255</v>
      </c>
      <c r="X659" s="118">
        <f t="shared" si="652"/>
        <v>4.1076215941821884E-2</v>
      </c>
      <c r="Y659" s="118">
        <f t="shared" si="652"/>
        <v>6.0853526099524879E-2</v>
      </c>
      <c r="Z659" s="118">
        <f t="shared" si="652"/>
        <v>2.5328314545068422E-2</v>
      </c>
      <c r="AA659" s="118">
        <f t="shared" si="652"/>
        <v>2.2539145850003248E-2</v>
      </c>
      <c r="AB659" s="118">
        <f t="shared" si="652"/>
        <v>1.5089334421911089E-2</v>
      </c>
      <c r="AC659" s="118">
        <f t="shared" si="652"/>
        <v>0.47232833936282176</v>
      </c>
      <c r="AD659" s="118">
        <f t="shared" si="652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6"/>
        <v>1</v>
      </c>
      <c r="AL659" s="98" t="str">
        <f t="shared" si="627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3">H479/$F$479</f>
        <v>0</v>
      </c>
      <c r="I660" s="118">
        <f t="shared" si="653"/>
        <v>0</v>
      </c>
      <c r="J660" s="118">
        <f t="shared" si="653"/>
        <v>0</v>
      </c>
      <c r="K660" s="118">
        <f t="shared" si="653"/>
        <v>0</v>
      </c>
      <c r="L660" s="118">
        <f t="shared" si="653"/>
        <v>0</v>
      </c>
      <c r="M660" s="118">
        <f t="shared" si="653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4">S479/$F$479</f>
        <v>0</v>
      </c>
      <c r="T660" s="118">
        <f t="shared" si="654"/>
        <v>8.3729622804535428E-2</v>
      </c>
      <c r="U660" s="118">
        <f t="shared" si="654"/>
        <v>0</v>
      </c>
      <c r="V660" s="118">
        <f t="shared" si="654"/>
        <v>0.23742902336707972</v>
      </c>
      <c r="W660" s="118">
        <f t="shared" si="654"/>
        <v>0.37065901884143954</v>
      </c>
      <c r="X660" s="118">
        <f t="shared" si="654"/>
        <v>0.12190897234748115</v>
      </c>
      <c r="Y660" s="118">
        <f t="shared" si="654"/>
        <v>0.17916013972634273</v>
      </c>
      <c r="Z660" s="118">
        <f t="shared" si="654"/>
        <v>3.7638501371440717E-3</v>
      </c>
      <c r="AA660" s="118">
        <f t="shared" si="654"/>
        <v>3.349372775977414E-3</v>
      </c>
      <c r="AB660" s="118">
        <f t="shared" si="654"/>
        <v>0</v>
      </c>
      <c r="AC660" s="118">
        <f t="shared" si="654"/>
        <v>0</v>
      </c>
      <c r="AD660" s="118">
        <f t="shared" si="654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6"/>
        <v>1</v>
      </c>
      <c r="AL660" s="98" t="str">
        <f t="shared" si="627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5">I510/$F$510</f>
        <v>0.10270833873737889</v>
      </c>
      <c r="J661" s="118">
        <f t="shared" si="655"/>
        <v>0.10548217291991825</v>
      </c>
      <c r="K661" s="118">
        <f t="shared" si="655"/>
        <v>0.2271643081733648</v>
      </c>
      <c r="L661" s="118">
        <f t="shared" si="655"/>
        <v>0</v>
      </c>
      <c r="M661" s="118">
        <f t="shared" si="655"/>
        <v>0</v>
      </c>
      <c r="N661" s="118"/>
      <c r="O661" s="118">
        <f t="shared" si="655"/>
        <v>6.7222219202898781E-2</v>
      </c>
      <c r="P661" s="118">
        <f t="shared" si="655"/>
        <v>0</v>
      </c>
      <c r="Q661" s="118">
        <f t="shared" si="655"/>
        <v>0</v>
      </c>
      <c r="R661" s="118"/>
      <c r="S661" s="118">
        <f t="shared" si="655"/>
        <v>0</v>
      </c>
      <c r="T661" s="118">
        <f t="shared" si="655"/>
        <v>2.5054883897298413E-2</v>
      </c>
      <c r="U661" s="118">
        <f t="shared" si="655"/>
        <v>0</v>
      </c>
      <c r="V661" s="118">
        <f t="shared" si="655"/>
        <v>2.7302105266612715E-2</v>
      </c>
      <c r="W661" s="118">
        <f t="shared" si="655"/>
        <v>5.0629295995290029E-2</v>
      </c>
      <c r="X661" s="118">
        <f t="shared" si="655"/>
        <v>1.2568695945828309E-2</v>
      </c>
      <c r="Y661" s="118">
        <f t="shared" si="655"/>
        <v>1.9213402606180197E-2</v>
      </c>
      <c r="Z661" s="118">
        <f t="shared" si="655"/>
        <v>1.9510983969028634E-2</v>
      </c>
      <c r="AA661" s="118">
        <f t="shared" si="655"/>
        <v>1.7362423092642607E-2</v>
      </c>
      <c r="AB661" s="118">
        <f t="shared" si="655"/>
        <v>1.162366179105045E-2</v>
      </c>
      <c r="AC661" s="118">
        <f t="shared" si="655"/>
        <v>9.9177024761996704E-3</v>
      </c>
      <c r="AD661" s="118">
        <f t="shared" si="655"/>
        <v>1.375664340815036E-2</v>
      </c>
      <c r="AE661" s="118"/>
      <c r="AF661" s="118">
        <f t="shared" si="655"/>
        <v>0.15959114409714406</v>
      </c>
      <c r="AG661" s="118"/>
      <c r="AH661" s="118">
        <f t="shared" si="655"/>
        <v>2.1938201610058529E-2</v>
      </c>
      <c r="AI661" s="118"/>
      <c r="AJ661" s="118">
        <f t="shared" si="655"/>
        <v>0</v>
      </c>
      <c r="AK661" s="115">
        <f t="shared" si="626"/>
        <v>0.99999999999999989</v>
      </c>
      <c r="AL661" s="98" t="str">
        <f t="shared" si="627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6">I57/$F$57</f>
        <v>0.21948748801606224</v>
      </c>
      <c r="J662" s="118">
        <f t="shared" si="656"/>
        <v>0.18041797503286439</v>
      </c>
      <c r="K662" s="118">
        <f t="shared" si="656"/>
        <v>0</v>
      </c>
      <c r="L662" s="118">
        <f t="shared" si="656"/>
        <v>0</v>
      </c>
      <c r="M662" s="118">
        <f t="shared" si="656"/>
        <v>0</v>
      </c>
      <c r="N662" s="118"/>
      <c r="O662" s="118">
        <f t="shared" si="656"/>
        <v>0.13172951287154483</v>
      </c>
      <c r="P662" s="118">
        <f t="shared" si="656"/>
        <v>0</v>
      </c>
      <c r="Q662" s="118">
        <f t="shared" si="656"/>
        <v>0</v>
      </c>
      <c r="R662" s="118"/>
      <c r="S662" s="118">
        <f t="shared" si="656"/>
        <v>0</v>
      </c>
      <c r="T662" s="118">
        <f t="shared" si="656"/>
        <v>3.1338986525490678E-2</v>
      </c>
      <c r="U662" s="118">
        <f t="shared" si="656"/>
        <v>0</v>
      </c>
      <c r="V662" s="118">
        <f t="shared" si="656"/>
        <v>3.4149841307393271E-2</v>
      </c>
      <c r="W662" s="118">
        <f t="shared" si="656"/>
        <v>6.3327805927791941E-2</v>
      </c>
      <c r="X662" s="118">
        <f t="shared" si="656"/>
        <v>1.5721094318532226E-2</v>
      </c>
      <c r="Y662" s="118">
        <f t="shared" si="656"/>
        <v>2.4032382981780013E-2</v>
      </c>
      <c r="Z662" s="118">
        <f t="shared" si="656"/>
        <v>2.4404601761909738E-2</v>
      </c>
      <c r="AA662" s="118">
        <f t="shared" si="656"/>
        <v>2.1717152854532507E-2</v>
      </c>
      <c r="AB662" s="118">
        <f t="shared" si="656"/>
        <v>1.4539032858414855E-2</v>
      </c>
      <c r="AC662" s="118">
        <f t="shared" si="656"/>
        <v>1.2405195950597107E-2</v>
      </c>
      <c r="AD662" s="118">
        <f t="shared" si="656"/>
        <v>1.7206995018264299E-2</v>
      </c>
      <c r="AE662" s="118"/>
      <c r="AF662" s="118">
        <f t="shared" si="656"/>
        <v>0</v>
      </c>
      <c r="AG662" s="118"/>
      <c r="AH662" s="118">
        <f t="shared" si="656"/>
        <v>0</v>
      </c>
      <c r="AI662" s="118"/>
      <c r="AJ662" s="118">
        <f t="shared" si="656"/>
        <v>0</v>
      </c>
      <c r="AK662" s="115">
        <f t="shared" si="626"/>
        <v>0.99999999999999989</v>
      </c>
      <c r="AL662" s="98" t="str">
        <f t="shared" si="627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7">I26/$F$26</f>
        <v>0.36015362760499087</v>
      </c>
      <c r="J663" s="118">
        <f t="shared" si="657"/>
        <v>0.29604506744583836</v>
      </c>
      <c r="K663" s="118">
        <f t="shared" si="657"/>
        <v>0</v>
      </c>
      <c r="L663" s="118">
        <f t="shared" si="657"/>
        <v>0</v>
      </c>
      <c r="M663" s="118">
        <f t="shared" si="657"/>
        <v>0</v>
      </c>
      <c r="N663" s="118"/>
      <c r="O663" s="118">
        <f t="shared" si="657"/>
        <v>0</v>
      </c>
      <c r="P663" s="118">
        <f t="shared" si="657"/>
        <v>0</v>
      </c>
      <c r="Q663" s="118">
        <f t="shared" si="657"/>
        <v>0</v>
      </c>
      <c r="R663" s="118"/>
      <c r="S663" s="118">
        <f t="shared" si="657"/>
        <v>0</v>
      </c>
      <c r="T663" s="118">
        <f t="shared" si="657"/>
        <v>0</v>
      </c>
      <c r="U663" s="118">
        <f t="shared" si="657"/>
        <v>0</v>
      </c>
      <c r="V663" s="118">
        <f t="shared" si="657"/>
        <v>0</v>
      </c>
      <c r="W663" s="118">
        <f t="shared" si="657"/>
        <v>0</v>
      </c>
      <c r="X663" s="118">
        <f t="shared" si="657"/>
        <v>0</v>
      </c>
      <c r="Y663" s="118">
        <f t="shared" si="657"/>
        <v>0</v>
      </c>
      <c r="Z663" s="118">
        <f t="shared" si="657"/>
        <v>0</v>
      </c>
      <c r="AA663" s="118">
        <f t="shared" si="657"/>
        <v>0</v>
      </c>
      <c r="AB663" s="118">
        <f t="shared" si="657"/>
        <v>0</v>
      </c>
      <c r="AC663" s="118">
        <f t="shared" si="657"/>
        <v>0</v>
      </c>
      <c r="AD663" s="118">
        <f t="shared" si="657"/>
        <v>0</v>
      </c>
      <c r="AE663" s="118"/>
      <c r="AF663" s="118">
        <f t="shared" si="657"/>
        <v>0</v>
      </c>
      <c r="AG663" s="118"/>
      <c r="AH663" s="118">
        <f t="shared" si="657"/>
        <v>0</v>
      </c>
      <c r="AI663" s="118"/>
      <c r="AJ663" s="118">
        <f t="shared" si="657"/>
        <v>0</v>
      </c>
      <c r="AK663" s="115">
        <f t="shared" si="626"/>
        <v>1</v>
      </c>
      <c r="AL663" s="98" t="str">
        <f t="shared" si="627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8">I12/$F$12</f>
        <v>0.21948748801606227</v>
      </c>
      <c r="J664" s="118">
        <f t="shared" si="658"/>
        <v>0.18041797503286441</v>
      </c>
      <c r="K664" s="118">
        <f t="shared" si="658"/>
        <v>0</v>
      </c>
      <c r="L664" s="118">
        <f t="shared" si="658"/>
        <v>0</v>
      </c>
      <c r="M664" s="118">
        <f t="shared" si="658"/>
        <v>0</v>
      </c>
      <c r="N664" s="118"/>
      <c r="O664" s="118">
        <f t="shared" si="658"/>
        <v>0.13172951287154486</v>
      </c>
      <c r="P664" s="118">
        <f t="shared" si="658"/>
        <v>0</v>
      </c>
      <c r="Q664" s="118">
        <f t="shared" si="658"/>
        <v>0</v>
      </c>
      <c r="R664" s="118"/>
      <c r="S664" s="118">
        <f t="shared" si="658"/>
        <v>0</v>
      </c>
      <c r="T664" s="118">
        <f t="shared" si="658"/>
        <v>3.1338986525490685E-2</v>
      </c>
      <c r="U664" s="118">
        <f t="shared" si="658"/>
        <v>0</v>
      </c>
      <c r="V664" s="118">
        <f t="shared" si="658"/>
        <v>3.4149841307393271E-2</v>
      </c>
      <c r="W664" s="118">
        <f t="shared" si="658"/>
        <v>6.3327805927791941E-2</v>
      </c>
      <c r="X664" s="118">
        <f t="shared" si="658"/>
        <v>1.572109431853223E-2</v>
      </c>
      <c r="Y664" s="118">
        <f t="shared" si="658"/>
        <v>2.403238298178002E-2</v>
      </c>
      <c r="Z664" s="118">
        <f t="shared" si="658"/>
        <v>2.4404601761909742E-2</v>
      </c>
      <c r="AA664" s="118">
        <f t="shared" si="658"/>
        <v>2.1717152854532511E-2</v>
      </c>
      <c r="AB664" s="118">
        <f t="shared" si="658"/>
        <v>1.4539032858414855E-2</v>
      </c>
      <c r="AC664" s="118">
        <f t="shared" si="658"/>
        <v>1.2405195950597107E-2</v>
      </c>
      <c r="AD664" s="118">
        <f t="shared" si="658"/>
        <v>1.7206995018264299E-2</v>
      </c>
      <c r="AE664" s="118"/>
      <c r="AF664" s="118">
        <f t="shared" si="658"/>
        <v>0</v>
      </c>
      <c r="AG664" s="118"/>
      <c r="AH664" s="118">
        <f t="shared" si="658"/>
        <v>0</v>
      </c>
      <c r="AI664" s="118"/>
      <c r="AJ664" s="118">
        <f t="shared" si="658"/>
        <v>0</v>
      </c>
      <c r="AK664" s="115">
        <f t="shared" si="626"/>
        <v>1</v>
      </c>
      <c r="AL664" s="98" t="str">
        <f t="shared" si="627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="75" zoomScaleNormal="100" zoomScaleSheetLayoutView="75" workbookViewId="0">
      <pane xSplit="6" ySplit="3" topLeftCell="G4" activePane="bottomRight" state="frozen"/>
      <selection sqref="A1:N1"/>
      <selection pane="topRight" sqref="A1:N1"/>
      <selection pane="bottomLeft" sqref="A1:N1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490329023.15797257</v>
      </c>
      <c r="H8" s="100">
        <f t="shared" si="1"/>
        <v>146286932.79093435</v>
      </c>
      <c r="I8" s="100">
        <f t="shared" si="1"/>
        <v>0</v>
      </c>
      <c r="J8" s="100">
        <f t="shared" si="1"/>
        <v>12222947.558606254</v>
      </c>
      <c r="K8" s="100">
        <f t="shared" si="1"/>
        <v>0</v>
      </c>
      <c r="L8" s="100">
        <f t="shared" si="1"/>
        <v>172774528.89082754</v>
      </c>
      <c r="M8" s="100">
        <f t="shared" si="1"/>
        <v>13332939.020582285</v>
      </c>
      <c r="N8" s="100">
        <f t="shared" si="1"/>
        <v>134505559.73422435</v>
      </c>
      <c r="O8" s="100">
        <f t="shared" si="1"/>
        <v>323323805.91633743</v>
      </c>
      <c r="P8" s="100">
        <f t="shared" si="1"/>
        <v>115146494.32094334</v>
      </c>
      <c r="Q8" s="100">
        <f t="shared" si="1"/>
        <v>42509126.372301295</v>
      </c>
      <c r="R8" s="100">
        <f t="shared" si="1"/>
        <v>9951076.0649104882</v>
      </c>
      <c r="S8" s="100">
        <f t="shared" si="1"/>
        <v>35954.856484407741</v>
      </c>
      <c r="T8" s="100">
        <f t="shared" si="1"/>
        <v>119856.12489412024</v>
      </c>
      <c r="U8" s="100"/>
      <c r="V8" s="102">
        <f>SUM(G8:T8)</f>
        <v>1460538244.8090184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663775883.89469242</v>
      </c>
      <c r="H9" s="101">
        <f t="shared" si="1"/>
        <v>178431715.48516458</v>
      </c>
      <c r="I9" s="101">
        <f t="shared" si="1"/>
        <v>0</v>
      </c>
      <c r="J9" s="101">
        <f t="shared" si="1"/>
        <v>14727200.577962918</v>
      </c>
      <c r="K9" s="101">
        <f t="shared" si="1"/>
        <v>0</v>
      </c>
      <c r="L9" s="101">
        <f t="shared" si="1"/>
        <v>167434520.4266386</v>
      </c>
      <c r="M9" s="101">
        <f t="shared" si="1"/>
        <v>10597394.272961436</v>
      </c>
      <c r="N9" s="101">
        <f t="shared" si="1"/>
        <v>112088409.01102795</v>
      </c>
      <c r="O9" s="101">
        <f t="shared" si="1"/>
        <v>259436605.5687471</v>
      </c>
      <c r="P9" s="101">
        <f t="shared" si="1"/>
        <v>89705804.903685391</v>
      </c>
      <c r="Q9" s="101">
        <f t="shared" si="1"/>
        <v>33727890.569682129</v>
      </c>
      <c r="R9" s="101">
        <f t="shared" si="1"/>
        <v>0</v>
      </c>
      <c r="S9" s="101">
        <f t="shared" si="1"/>
        <v>0</v>
      </c>
      <c r="T9" s="101">
        <f t="shared" si="1"/>
        <v>80830.505842710045</v>
      </c>
      <c r="U9" s="101"/>
      <c r="V9" s="101">
        <f t="shared" ref="V9:V14" si="4">SUM(G9:T9)</f>
        <v>1530006255.2164052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472385142.74758923</v>
      </c>
      <c r="H10" s="101">
        <f t="shared" si="1"/>
        <v>141460866.2568793</v>
      </c>
      <c r="I10" s="101">
        <f t="shared" si="1"/>
        <v>0</v>
      </c>
      <c r="J10" s="101">
        <f t="shared" si="1"/>
        <v>9496956.1567654125</v>
      </c>
      <c r="K10" s="101">
        <f t="shared" si="1"/>
        <v>0</v>
      </c>
      <c r="L10" s="101">
        <f t="shared" si="1"/>
        <v>149181910.73196638</v>
      </c>
      <c r="M10" s="101">
        <f t="shared" si="1"/>
        <v>11190241.828812562</v>
      </c>
      <c r="N10" s="101">
        <f t="shared" si="1"/>
        <v>109966670.40542282</v>
      </c>
      <c r="O10" s="101">
        <f t="shared" si="1"/>
        <v>240641820.09658816</v>
      </c>
      <c r="P10" s="101">
        <f t="shared" si="1"/>
        <v>89457701.819623575</v>
      </c>
      <c r="Q10" s="101">
        <f t="shared" si="1"/>
        <v>33818923.346939899</v>
      </c>
      <c r="R10" s="101">
        <f t="shared" si="1"/>
        <v>0</v>
      </c>
      <c r="S10" s="101">
        <f t="shared" si="1"/>
        <v>0</v>
      </c>
      <c r="T10" s="101">
        <f t="shared" si="1"/>
        <v>59749.184633064157</v>
      </c>
      <c r="U10" s="101"/>
      <c r="V10" s="101">
        <f t="shared" si="4"/>
        <v>1257659982.5752203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1626490049.8002543</v>
      </c>
      <c r="H14" s="100">
        <f t="shared" si="5"/>
        <v>466179514.5329783</v>
      </c>
      <c r="I14" s="100">
        <f>SUM(I8:I13)</f>
        <v>0</v>
      </c>
      <c r="J14" s="100">
        <f>SUM(J8:J13)</f>
        <v>36447104.293334588</v>
      </c>
      <c r="K14" s="100">
        <f>SUM(K8:K13)</f>
        <v>0</v>
      </c>
      <c r="L14" s="100">
        <f t="shared" si="5"/>
        <v>489390960.04943252</v>
      </c>
      <c r="M14" s="100">
        <f t="shared" si="5"/>
        <v>35120575.122356281</v>
      </c>
      <c r="N14" s="100">
        <f t="shared" si="5"/>
        <v>356560639.15067512</v>
      </c>
      <c r="O14" s="100">
        <f t="shared" si="5"/>
        <v>823402231.58167267</v>
      </c>
      <c r="P14" s="100">
        <f>SUM(P8:P13)</f>
        <v>294310001.04425234</v>
      </c>
      <c r="Q14" s="100">
        <f>SUM(Q8:Q13)</f>
        <v>110055940.28892332</v>
      </c>
      <c r="R14" s="100">
        <f>SUM(R8:R13)</f>
        <v>9951076.0649104882</v>
      </c>
      <c r="S14" s="100">
        <f>SUM(S8:S13)</f>
        <v>35954.856484407741</v>
      </c>
      <c r="T14" s="100">
        <f>SUM(T8:T13)</f>
        <v>260435.81536989444</v>
      </c>
      <c r="U14" s="100"/>
      <c r="V14" s="102">
        <f t="shared" si="4"/>
        <v>4248204482.6006446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0.38286529202204456</v>
      </c>
      <c r="H15" s="244">
        <f t="shared" si="6"/>
        <v>0.10973565807444252</v>
      </c>
      <c r="I15" s="244">
        <f>I14/$F$14</f>
        <v>0</v>
      </c>
      <c r="J15" s="244">
        <f t="shared" si="6"/>
        <v>8.5794138306220583E-3</v>
      </c>
      <c r="K15" s="244">
        <f>K14/$F$14</f>
        <v>0</v>
      </c>
      <c r="L15" s="244">
        <f t="shared" si="6"/>
        <v>0.115199482994246</v>
      </c>
      <c r="M15" s="244">
        <f t="shared" si="6"/>
        <v>8.2671573993670731E-3</v>
      </c>
      <c r="N15" s="244">
        <f t="shared" si="6"/>
        <v>8.3932080155519645E-2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0</v>
      </c>
      <c r="J17" s="100">
        <f t="shared" si="7"/>
        <v>9545370.4265154805</v>
      </c>
      <c r="K17" s="100">
        <f t="shared" si="7"/>
        <v>0</v>
      </c>
      <c r="L17" s="100">
        <f t="shared" si="7"/>
        <v>87167957.171231449</v>
      </c>
      <c r="M17" s="100">
        <f t="shared" si="7"/>
        <v>6854993.1042073974</v>
      </c>
      <c r="N17" s="100">
        <f t="shared" si="7"/>
        <v>67372105.236505195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918203216.41785073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0</v>
      </c>
      <c r="J20" s="100">
        <f>SUM(J17:J19)</f>
        <v>9545370.4265154805</v>
      </c>
      <c r="K20" s="100">
        <f>SUM(K17:K19)</f>
        <v>0</v>
      </c>
      <c r="L20" s="100">
        <f t="shared" si="8"/>
        <v>87167957.171231449</v>
      </c>
      <c r="M20" s="100">
        <f t="shared" si="8"/>
        <v>6854993.1042073974</v>
      </c>
      <c r="N20" s="100">
        <f t="shared" si="8"/>
        <v>67372105.236505195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918203216.41785073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0</v>
      </c>
      <c r="J26" s="100">
        <f t="shared" si="10"/>
        <v>2532798.8741046852</v>
      </c>
      <c r="K26" s="100">
        <f t="shared" si="10"/>
        <v>0</v>
      </c>
      <c r="L26" s="100">
        <f t="shared" si="10"/>
        <v>23129422.318489879</v>
      </c>
      <c r="M26" s="100">
        <f t="shared" si="10"/>
        <v>1818925.6194921664</v>
      </c>
      <c r="N26" s="100">
        <f t="shared" si="10"/>
        <v>17876728.158717934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0</v>
      </c>
      <c r="J30" s="101">
        <f t="shared" si="11"/>
        <v>2759970.5416084798</v>
      </c>
      <c r="K30" s="101">
        <f t="shared" si="11"/>
        <v>0</v>
      </c>
      <c r="L30" s="101">
        <f t="shared" si="11"/>
        <v>25203945.286030356</v>
      </c>
      <c r="M30" s="101">
        <f t="shared" si="11"/>
        <v>1982068.6034337843</v>
      </c>
      <c r="N30" s="101">
        <f t="shared" si="11"/>
        <v>19480126.74944241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238051994.97158352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0</v>
      </c>
      <c r="J31" s="101">
        <f t="shared" si="11"/>
        <v>485692.21507107781</v>
      </c>
      <c r="K31" s="101">
        <f t="shared" si="11"/>
        <v>0</v>
      </c>
      <c r="L31" s="101">
        <f t="shared" si="11"/>
        <v>3688148.4729596348</v>
      </c>
      <c r="M31" s="101">
        <f t="shared" si="11"/>
        <v>141694.35616744767</v>
      </c>
      <c r="N31" s="101">
        <f t="shared" si="11"/>
        <v>506168.27810105577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91289586.176105529</v>
      </c>
      <c r="H32" s="101">
        <f t="shared" si="11"/>
        <v>16440796.43842902</v>
      </c>
      <c r="I32" s="101">
        <f t="shared" si="11"/>
        <v>0</v>
      </c>
      <c r="J32" s="101">
        <f t="shared" si="11"/>
        <v>1154841.9864714302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696082.94236440375</v>
      </c>
      <c r="S32" s="101">
        <f t="shared" si="11"/>
        <v>2915.6483047688653</v>
      </c>
      <c r="T32" s="101">
        <f t="shared" si="11"/>
        <v>4510.529696571808</v>
      </c>
      <c r="U32" s="101"/>
      <c r="V32" s="101">
        <f t="shared" si="12"/>
        <v>109588733.72137174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135261393.78387156</v>
      </c>
      <c r="H33" s="101">
        <f t="shared" si="11"/>
        <v>26170820.61915452</v>
      </c>
      <c r="I33" s="101">
        <f t="shared" si="11"/>
        <v>0</v>
      </c>
      <c r="J33" s="101">
        <f t="shared" si="11"/>
        <v>186241.24407059528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5879458.4534364203</v>
      </c>
      <c r="S33" s="101">
        <f t="shared" si="11"/>
        <v>139.58496838718025</v>
      </c>
      <c r="T33" s="101">
        <f t="shared" si="11"/>
        <v>27079.483867112973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692218592.69000351</v>
      </c>
      <c r="H34" s="100">
        <f t="shared" si="15"/>
        <v>139450597.65363476</v>
      </c>
      <c r="I34" s="100">
        <f>SUM(I29:I33)</f>
        <v>0</v>
      </c>
      <c r="J34" s="100">
        <f>SUM(J29:J33)</f>
        <v>4586745.9872215828</v>
      </c>
      <c r="K34" s="100">
        <f>SUM(K29:K33)</f>
        <v>0</v>
      </c>
      <c r="L34" s="100">
        <f t="shared" si="15"/>
        <v>28892093.75898999</v>
      </c>
      <c r="M34" s="100">
        <f t="shared" si="15"/>
        <v>2123762.9596012319</v>
      </c>
      <c r="N34" s="100">
        <f t="shared" si="15"/>
        <v>19986295.027543467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23867159.547113031</v>
      </c>
      <c r="S34" s="100">
        <f t="shared" si="15"/>
        <v>11623.889582898462</v>
      </c>
      <c r="T34" s="100">
        <f t="shared" si="15"/>
        <v>114916.52088467007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0</v>
      </c>
      <c r="J37" s="100">
        <f t="shared" si="16"/>
        <v>1493080.6335988422</v>
      </c>
      <c r="K37" s="100">
        <f t="shared" si="16"/>
        <v>0</v>
      </c>
      <c r="L37" s="100">
        <f t="shared" si="16"/>
        <v>16689677.183387965</v>
      </c>
      <c r="M37" s="100">
        <f t="shared" si="16"/>
        <v>0</v>
      </c>
      <c r="N37" s="100">
        <f t="shared" si="16"/>
        <v>11744230.582530849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0</v>
      </c>
      <c r="J38" s="101">
        <f t="shared" si="16"/>
        <v>166698.74822362803</v>
      </c>
      <c r="K38" s="101">
        <f t="shared" si="16"/>
        <v>0</v>
      </c>
      <c r="L38" s="101">
        <f t="shared" si="16"/>
        <v>1265842.2651787472</v>
      </c>
      <c r="M38" s="101">
        <f t="shared" si="16"/>
        <v>0</v>
      </c>
      <c r="N38" s="101">
        <f t="shared" si="16"/>
        <v>173726.52007116718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0</v>
      </c>
      <c r="J39" s="100">
        <f>J37+J38</f>
        <v>1659779.3818224701</v>
      </c>
      <c r="K39" s="100">
        <f>K37+K38</f>
        <v>0</v>
      </c>
      <c r="L39" s="100">
        <f t="shared" si="17"/>
        <v>17955519.448566712</v>
      </c>
      <c r="M39" s="100">
        <f t="shared" si="17"/>
        <v>0</v>
      </c>
      <c r="N39" s="100">
        <f t="shared" si="17"/>
        <v>11917957.102602016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71077561.278318033</v>
      </c>
      <c r="H42" s="100">
        <f t="shared" si="18"/>
        <v>27841198.813669939</v>
      </c>
      <c r="I42" s="100">
        <f t="shared" si="18"/>
        <v>0</v>
      </c>
      <c r="J42" s="100">
        <f t="shared" si="18"/>
        <v>263668.7522789081</v>
      </c>
      <c r="K42" s="100">
        <f t="shared" si="18"/>
        <v>0</v>
      </c>
      <c r="L42" s="100">
        <f t="shared" si="18"/>
        <v>1891562.5631429458</v>
      </c>
      <c r="M42" s="100">
        <f t="shared" si="18"/>
        <v>0</v>
      </c>
      <c r="N42" s="100">
        <f t="shared" si="18"/>
        <v>274818.5548127591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53740504.400056861</v>
      </c>
      <c r="H45" s="100">
        <f t="shared" si="19"/>
        <v>20028963.369781051</v>
      </c>
      <c r="I45" s="100">
        <f t="shared" si="19"/>
        <v>0</v>
      </c>
      <c r="J45" s="100">
        <f t="shared" si="19"/>
        <v>424846.43357844464</v>
      </c>
      <c r="K45" s="100">
        <f t="shared" si="19"/>
        <v>0</v>
      </c>
      <c r="L45" s="100">
        <f t="shared" si="19"/>
        <v>5428842.4514449192</v>
      </c>
      <c r="M45" s="100">
        <f t="shared" si="19"/>
        <v>1196945.5374418693</v>
      </c>
      <c r="N45" s="100">
        <f t="shared" si="19"/>
        <v>1006794.1853586857</v>
      </c>
      <c r="O45" s="100">
        <f t="shared" si="19"/>
        <v>2659464.0126053751</v>
      </c>
      <c r="P45" s="100">
        <f t="shared" si="19"/>
        <v>1813785.0979635825</v>
      </c>
      <c r="Q45" s="100">
        <f t="shared" si="19"/>
        <v>76767.350533094504</v>
      </c>
      <c r="R45" s="100">
        <f t="shared" si="19"/>
        <v>0</v>
      </c>
      <c r="S45" s="100">
        <f t="shared" si="19"/>
        <v>499.12429059637105</v>
      </c>
      <c r="T45" s="100">
        <f t="shared" si="19"/>
        <v>96830.112375696001</v>
      </c>
      <c r="U45" s="100"/>
      <c r="V45" s="102">
        <f>SUM(G45:T45)</f>
        <v>86474242.075430185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3176799653.9568591</v>
      </c>
      <c r="H59" s="100">
        <f t="shared" ref="H59:T59" si="24">H14+H20+H23+H26+H34+H39+H42+H45+H48+H51+H54+H57</f>
        <v>823292039.93786895</v>
      </c>
      <c r="I59" s="100">
        <f>I14+I20+I23+I26+I34+I39+I42+I45+I48+I51+I54+I57</f>
        <v>0</v>
      </c>
      <c r="J59" s="100">
        <f>J14+J20+J23+J26+J34+J39+J42+J45+J48+J51+J54+J57</f>
        <v>55460314.148856163</v>
      </c>
      <c r="K59" s="100">
        <f>K14+K20+K23+K26+K34+K39+K42+K45+K48+K51+K54+K57</f>
        <v>0</v>
      </c>
      <c r="L59" s="100">
        <f t="shared" si="24"/>
        <v>653856357.7612983</v>
      </c>
      <c r="M59" s="100">
        <f t="shared" si="24"/>
        <v>47115202.343098946</v>
      </c>
      <c r="N59" s="100">
        <f t="shared" si="24"/>
        <v>474995337.41621518</v>
      </c>
      <c r="O59" s="100">
        <f>O14+O20+O23+O26+O34+O39+O42+O45+O48+O51+O54+O57</f>
        <v>1068933401.292733</v>
      </c>
      <c r="P59" s="100">
        <f>P14+P20+P23+P26+P34+P39+P42+P45+P48+P51+P54+P57</f>
        <v>353251110.96161997</v>
      </c>
      <c r="Q59" s="100">
        <f t="shared" si="24"/>
        <v>147904713.01218367</v>
      </c>
      <c r="R59" s="100">
        <f t="shared" si="24"/>
        <v>168499370.61162883</v>
      </c>
      <c r="S59" s="100">
        <f t="shared" si="24"/>
        <v>87877.506695542223</v>
      </c>
      <c r="T59" s="100">
        <f t="shared" si="24"/>
        <v>557859.67414208048</v>
      </c>
      <c r="U59" s="100"/>
      <c r="V59" s="102">
        <f>SUM(G59:T59)</f>
        <v>6970753238.6232004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298057778.05302817</v>
      </c>
      <c r="H66" s="100">
        <f t="shared" si="25"/>
        <v>88923877.817877039</v>
      </c>
      <c r="I66" s="100">
        <f t="shared" si="25"/>
        <v>0</v>
      </c>
      <c r="J66" s="100">
        <f t="shared" si="25"/>
        <v>7429999.894995261</v>
      </c>
      <c r="K66" s="100">
        <f t="shared" si="25"/>
        <v>0</v>
      </c>
      <c r="L66" s="100">
        <f t="shared" si="25"/>
        <v>105024972.52496454</v>
      </c>
      <c r="M66" s="100">
        <f t="shared" si="25"/>
        <v>8104733.7434703466</v>
      </c>
      <c r="N66" s="100">
        <f t="shared" si="25"/>
        <v>81762299.143458143</v>
      </c>
      <c r="O66" s="100">
        <f t="shared" si="25"/>
        <v>196539814.35242137</v>
      </c>
      <c r="P66" s="100">
        <f t="shared" si="25"/>
        <v>69994445.825081825</v>
      </c>
      <c r="Q66" s="100">
        <f t="shared" si="25"/>
        <v>25840150.501190037</v>
      </c>
      <c r="R66" s="100">
        <f t="shared" si="25"/>
        <v>6048990.5370914927</v>
      </c>
      <c r="S66" s="100">
        <f t="shared" si="25"/>
        <v>21855.986751380686</v>
      </c>
      <c r="T66" s="100">
        <f t="shared" si="25"/>
        <v>72857.303126595172</v>
      </c>
      <c r="U66" s="100"/>
      <c r="V66" s="102">
        <f t="shared" ref="V66:V72" si="26">SUM(G66:T66)</f>
        <v>887821775.68345642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403491442.95930499</v>
      </c>
      <c r="H67" s="101">
        <f t="shared" si="25"/>
        <v>108463823.55499268</v>
      </c>
      <c r="I67" s="101">
        <f t="shared" si="25"/>
        <v>0</v>
      </c>
      <c r="J67" s="101">
        <f t="shared" si="25"/>
        <v>8952267.709828563</v>
      </c>
      <c r="K67" s="101">
        <f t="shared" si="25"/>
        <v>0</v>
      </c>
      <c r="L67" s="101">
        <f t="shared" si="25"/>
        <v>101778925.51887548</v>
      </c>
      <c r="M67" s="101">
        <f t="shared" si="25"/>
        <v>6441869.9301287998</v>
      </c>
      <c r="N67" s="101">
        <f t="shared" si="25"/>
        <v>68135518.310043961</v>
      </c>
      <c r="O67" s="101">
        <f t="shared" si="25"/>
        <v>157704509.72576356</v>
      </c>
      <c r="P67" s="101">
        <f t="shared" si="25"/>
        <v>54529737.431913555</v>
      </c>
      <c r="Q67" s="101">
        <f t="shared" si="25"/>
        <v>20502274.282826494</v>
      </c>
      <c r="R67" s="101">
        <f t="shared" si="25"/>
        <v>0</v>
      </c>
      <c r="S67" s="101">
        <f t="shared" si="25"/>
        <v>0</v>
      </c>
      <c r="T67" s="101">
        <f t="shared" si="25"/>
        <v>49134.682697782169</v>
      </c>
      <c r="U67" s="101"/>
      <c r="V67" s="101">
        <f t="shared" si="26"/>
        <v>930049504.10637581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287150177.49876726</v>
      </c>
      <c r="H68" s="101">
        <f t="shared" si="25"/>
        <v>85990242.2386242</v>
      </c>
      <c r="I68" s="101">
        <f t="shared" si="25"/>
        <v>0</v>
      </c>
      <c r="J68" s="101">
        <f t="shared" si="25"/>
        <v>5772943.3026862824</v>
      </c>
      <c r="K68" s="101">
        <f t="shared" si="25"/>
        <v>0</v>
      </c>
      <c r="L68" s="101">
        <f t="shared" si="25"/>
        <v>90683656.76601927</v>
      </c>
      <c r="M68" s="101">
        <f t="shared" si="25"/>
        <v>6802245.9569915328</v>
      </c>
      <c r="N68" s="101">
        <f t="shared" si="25"/>
        <v>66845770.682373457</v>
      </c>
      <c r="O68" s="101">
        <f t="shared" si="25"/>
        <v>146279666.95236281</v>
      </c>
      <c r="P68" s="101">
        <f t="shared" si="25"/>
        <v>54378922.263993666</v>
      </c>
      <c r="Q68" s="101">
        <f t="shared" si="25"/>
        <v>20557610.650934376</v>
      </c>
      <c r="R68" s="101">
        <f t="shared" si="25"/>
        <v>0</v>
      </c>
      <c r="S68" s="101">
        <f t="shared" si="25"/>
        <v>0</v>
      </c>
      <c r="T68" s="101">
        <f t="shared" si="25"/>
        <v>36319.916568499124</v>
      </c>
      <c r="U68" s="101"/>
      <c r="V68" s="101">
        <f t="shared" si="26"/>
        <v>764497556.22932124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988699398.51110041</v>
      </c>
      <c r="H72" s="100">
        <f t="shared" si="29"/>
        <v>283377943.61149395</v>
      </c>
      <c r="I72" s="100">
        <f>SUM(I66:I71)</f>
        <v>0</v>
      </c>
      <c r="J72" s="100">
        <f>SUM(J66:J71)</f>
        <v>22155210.907510106</v>
      </c>
      <c r="K72" s="100">
        <f>SUM(K66:K71)</f>
        <v>0</v>
      </c>
      <c r="L72" s="100">
        <f t="shared" si="29"/>
        <v>297487554.80985928</v>
      </c>
      <c r="M72" s="100">
        <f t="shared" si="29"/>
        <v>21348849.630590677</v>
      </c>
      <c r="N72" s="100">
        <f t="shared" si="29"/>
        <v>216743588.13587558</v>
      </c>
      <c r="O72" s="100">
        <f t="shared" si="29"/>
        <v>500523991.03054774</v>
      </c>
      <c r="P72" s="100">
        <f>SUM(P66:P71)</f>
        <v>178903105.52098906</v>
      </c>
      <c r="Q72" s="100">
        <f t="shared" si="29"/>
        <v>66900035.434950911</v>
      </c>
      <c r="R72" s="100">
        <f t="shared" si="29"/>
        <v>6048990.5370914927</v>
      </c>
      <c r="S72" s="100">
        <f t="shared" si="29"/>
        <v>21855.986751380686</v>
      </c>
      <c r="T72" s="100">
        <f t="shared" si="29"/>
        <v>158311.90239287645</v>
      </c>
      <c r="U72" s="100"/>
      <c r="V72" s="102">
        <f t="shared" si="26"/>
        <v>2582368836.0191531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0</v>
      </c>
      <c r="J75" s="100">
        <f t="shared" si="30"/>
        <v>6543450.8685634285</v>
      </c>
      <c r="K75" s="100">
        <f t="shared" si="30"/>
        <v>0</v>
      </c>
      <c r="L75" s="100">
        <f t="shared" si="30"/>
        <v>59754542.733991101</v>
      </c>
      <c r="M75" s="100">
        <f t="shared" si="30"/>
        <v>4699169.1864698594</v>
      </c>
      <c r="N75" s="100">
        <f t="shared" si="30"/>
        <v>46184280.004698217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629437870.45678937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0</v>
      </c>
      <c r="J78" s="100">
        <f>SUM(J75:J77)</f>
        <v>6543450.8685634285</v>
      </c>
      <c r="K78" s="100">
        <f>SUM(K75:K77)</f>
        <v>0</v>
      </c>
      <c r="L78" s="100">
        <f t="shared" si="31"/>
        <v>59754542.733991101</v>
      </c>
      <c r="M78" s="100">
        <f t="shared" si="31"/>
        <v>4699169.1864698594</v>
      </c>
      <c r="N78" s="100">
        <f t="shared" si="31"/>
        <v>46184280.004698217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629437870.45678937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0</v>
      </c>
      <c r="J84" s="100">
        <f t="shared" si="33"/>
        <v>1653735.2808267202</v>
      </c>
      <c r="K84" s="100">
        <f t="shared" si="33"/>
        <v>0</v>
      </c>
      <c r="L84" s="100">
        <f t="shared" si="33"/>
        <v>15101847.250602787</v>
      </c>
      <c r="M84" s="100">
        <f t="shared" si="33"/>
        <v>1187627.450765152</v>
      </c>
      <c r="N84" s="100">
        <f t="shared" si="33"/>
        <v>11672216.204798594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0</v>
      </c>
      <c r="J88" s="101">
        <f t="shared" si="34"/>
        <v>1802062.0213335287</v>
      </c>
      <c r="K88" s="101">
        <f t="shared" si="34"/>
        <v>0</v>
      </c>
      <c r="L88" s="101">
        <f t="shared" si="34"/>
        <v>16456361.364369418</v>
      </c>
      <c r="M88" s="101">
        <f t="shared" si="34"/>
        <v>1294148.0715384732</v>
      </c>
      <c r="N88" s="101">
        <f t="shared" si="34"/>
        <v>12719120.025634434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155430810.86327958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0</v>
      </c>
      <c r="J89" s="101">
        <f t="shared" si="34"/>
        <v>317122.0422979084</v>
      </c>
      <c r="K89" s="101">
        <f t="shared" si="34"/>
        <v>0</v>
      </c>
      <c r="L89" s="101">
        <f t="shared" si="34"/>
        <v>2408095.3734696144</v>
      </c>
      <c r="M89" s="101">
        <f t="shared" si="34"/>
        <v>92516.211328057601</v>
      </c>
      <c r="N89" s="101">
        <f t="shared" si="34"/>
        <v>330491.43699849473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59605526.113818504</v>
      </c>
      <c r="H90" s="101">
        <f t="shared" si="34"/>
        <v>10734656.191258475</v>
      </c>
      <c r="I90" s="101">
        <f t="shared" si="34"/>
        <v>0</v>
      </c>
      <c r="J90" s="101">
        <f t="shared" si="34"/>
        <v>754028.65830904571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454492.03722368204</v>
      </c>
      <c r="S90" s="101">
        <f t="shared" si="34"/>
        <v>1903.7083904987551</v>
      </c>
      <c r="T90" s="101">
        <f t="shared" si="34"/>
        <v>2945.0510937526324</v>
      </c>
      <c r="U90" s="101"/>
      <c r="V90" s="101">
        <f t="shared" si="35"/>
        <v>71553551.760093972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88315950.121880457</v>
      </c>
      <c r="H91" s="101">
        <f t="shared" si="34"/>
        <v>17087661.333307426</v>
      </c>
      <c r="I91" s="101">
        <f t="shared" si="34"/>
        <v>0</v>
      </c>
      <c r="J91" s="101">
        <f t="shared" si="34"/>
        <v>121602.1213581263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3838862.9969838019</v>
      </c>
      <c r="S91" s="101">
        <f t="shared" si="34"/>
        <v>91.138933002155738</v>
      </c>
      <c r="T91" s="101">
        <f t="shared" si="34"/>
        <v>17680.953002418213</v>
      </c>
      <c r="U91" s="101"/>
      <c r="V91" s="101">
        <f t="shared" si="35"/>
        <v>109381848.66546524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451968895.15371984</v>
      </c>
      <c r="H92" s="100">
        <f t="shared" si="38"/>
        <v>91051198.589034095</v>
      </c>
      <c r="I92" s="100">
        <f>SUM(I87:I91)</f>
        <v>0</v>
      </c>
      <c r="J92" s="100">
        <f>SUM(J87:J91)</f>
        <v>2994814.8432986094</v>
      </c>
      <c r="K92" s="100">
        <f>SUM(K87:K91)</f>
        <v>0</v>
      </c>
      <c r="L92" s="100">
        <f t="shared" si="38"/>
        <v>18864456.737839032</v>
      </c>
      <c r="M92" s="100">
        <f t="shared" si="38"/>
        <v>1386664.2828665308</v>
      </c>
      <c r="N92" s="100">
        <f t="shared" si="38"/>
        <v>13049611.462632928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15583536.537275696</v>
      </c>
      <c r="S92" s="100">
        <f t="shared" si="38"/>
        <v>7589.5628745762224</v>
      </c>
      <c r="T92" s="100">
        <f t="shared" si="38"/>
        <v>75032.213129839205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0</v>
      </c>
      <c r="J95" s="100">
        <f t="shared" si="39"/>
        <v>974874.13870331016</v>
      </c>
      <c r="K95" s="100">
        <f t="shared" si="39"/>
        <v>0</v>
      </c>
      <c r="L95" s="100">
        <f t="shared" si="39"/>
        <v>10897157.396097545</v>
      </c>
      <c r="M95" s="100">
        <f t="shared" si="39"/>
        <v>0</v>
      </c>
      <c r="N95" s="100">
        <f t="shared" si="39"/>
        <v>7668136.8817177815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0</v>
      </c>
      <c r="J96" s="101">
        <f t="shared" si="39"/>
        <v>108842.27880293589</v>
      </c>
      <c r="K96" s="101">
        <f t="shared" si="39"/>
        <v>0</v>
      </c>
      <c r="L96" s="101">
        <f t="shared" si="39"/>
        <v>826503.84730121482</v>
      </c>
      <c r="M96" s="101">
        <f t="shared" si="39"/>
        <v>0</v>
      </c>
      <c r="N96" s="101">
        <f t="shared" si="39"/>
        <v>113430.90775752848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0</v>
      </c>
      <c r="J97" s="100">
        <f>J95+J96</f>
        <v>1083716.4175062461</v>
      </c>
      <c r="K97" s="100">
        <f>K95+K96</f>
        <v>0</v>
      </c>
      <c r="L97" s="100">
        <f t="shared" si="40"/>
        <v>11723661.24339876</v>
      </c>
      <c r="M97" s="100">
        <f t="shared" si="40"/>
        <v>0</v>
      </c>
      <c r="N97" s="100">
        <f t="shared" si="40"/>
        <v>7781567.7894753097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46408529.300467223</v>
      </c>
      <c r="H100" s="100">
        <f t="shared" si="41"/>
        <v>18178298.012293734</v>
      </c>
      <c r="I100" s="100">
        <f t="shared" si="41"/>
        <v>0</v>
      </c>
      <c r="J100" s="100">
        <f t="shared" si="41"/>
        <v>172156.70875143036</v>
      </c>
      <c r="K100" s="100">
        <f t="shared" si="41"/>
        <v>0</v>
      </c>
      <c r="L100" s="100">
        <f t="shared" si="41"/>
        <v>1235054.1444654868</v>
      </c>
      <c r="M100" s="100">
        <f t="shared" si="41"/>
        <v>0</v>
      </c>
      <c r="N100" s="100">
        <f t="shared" si="41"/>
        <v>179436.72692144729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35088679.580692343</v>
      </c>
      <c r="H103" s="100">
        <f t="shared" si="42"/>
        <v>13077470.817615319</v>
      </c>
      <c r="I103" s="100">
        <f t="shared" si="42"/>
        <v>0</v>
      </c>
      <c r="J103" s="100">
        <f t="shared" si="42"/>
        <v>277394.12841867859</v>
      </c>
      <c r="K103" s="100">
        <f t="shared" si="42"/>
        <v>0</v>
      </c>
      <c r="L103" s="100">
        <f t="shared" si="42"/>
        <v>3544643.1960286843</v>
      </c>
      <c r="M103" s="100">
        <f t="shared" si="42"/>
        <v>781519.24526396708</v>
      </c>
      <c r="N103" s="100">
        <f t="shared" si="42"/>
        <v>657364.10493604746</v>
      </c>
      <c r="O103" s="100">
        <f t="shared" si="42"/>
        <v>1736438.4952552402</v>
      </c>
      <c r="P103" s="100">
        <f t="shared" si="42"/>
        <v>1184271.06037009</v>
      </c>
      <c r="Q103" s="100">
        <f t="shared" si="42"/>
        <v>50123.551968589163</v>
      </c>
      <c r="R103" s="100">
        <f t="shared" si="42"/>
        <v>0</v>
      </c>
      <c r="S103" s="100">
        <f t="shared" si="42"/>
        <v>325.89222038745703</v>
      </c>
      <c r="T103" s="100">
        <f t="shared" si="42"/>
        <v>63223.090755166675</v>
      </c>
      <c r="U103" s="100"/>
      <c r="V103" s="102">
        <f>SUM(G103:T103)</f>
        <v>56461453.163524508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2013664942.6789937</v>
      </c>
      <c r="H117" s="100">
        <f t="shared" si="47"/>
        <v>519768299.32121187</v>
      </c>
      <c r="I117" s="100">
        <f>I72+I78+I81+I84+I92+I97+I100+I103+I106+I109+I112+I115</f>
        <v>0</v>
      </c>
      <c r="J117" s="100">
        <f>J72+J78+J81+J84+J92+J97+J100+J103+J106+J109+J112+J115</f>
        <v>34880479.154875219</v>
      </c>
      <c r="K117" s="100">
        <f>K72+K78+K81+K84+K92+K97+K100+K103+K106+K109+K112+K115</f>
        <v>0</v>
      </c>
      <c r="L117" s="100">
        <f t="shared" si="47"/>
        <v>407711760.11618519</v>
      </c>
      <c r="M117" s="100">
        <f t="shared" si="47"/>
        <v>29403829.795956187</v>
      </c>
      <c r="N117" s="100">
        <f t="shared" si="47"/>
        <v>296268064.42933816</v>
      </c>
      <c r="O117" s="100">
        <f>O72+O78+O81+O84+O92+O97+O100+O103+O106+O109+O112+O115</f>
        <v>665924064.19432521</v>
      </c>
      <c r="P117" s="100">
        <f>P72+P78+P81+P84+P92+P97+P100+P103+P106+P109+P112+P115</f>
        <v>219248752.88267606</v>
      </c>
      <c r="Q117" s="100">
        <f t="shared" si="47"/>
        <v>92843262.168854326</v>
      </c>
      <c r="R117" s="100">
        <f t="shared" si="47"/>
        <v>109790337.7830134</v>
      </c>
      <c r="S117" s="100">
        <f t="shared" si="47"/>
        <v>56682.290057021703</v>
      </c>
      <c r="T117" s="100">
        <f t="shared" si="47"/>
        <v>353940.15405110741</v>
      </c>
      <c r="U117" s="100"/>
      <c r="V117" s="102">
        <f>SUM(G117:T117)</f>
        <v>4389914414.9695377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238741848.17638224</v>
      </c>
      <c r="H123" s="100">
        <f t="shared" si="48"/>
        <v>71227300.545311436</v>
      </c>
      <c r="I123" s="100">
        <f t="shared" si="48"/>
        <v>0</v>
      </c>
      <c r="J123" s="100">
        <f t="shared" si="48"/>
        <v>5951369.2897687266</v>
      </c>
      <c r="K123" s="100">
        <f t="shared" si="48"/>
        <v>0</v>
      </c>
      <c r="L123" s="100">
        <f t="shared" si="48"/>
        <v>84124146.026556149</v>
      </c>
      <c r="M123" s="100">
        <f t="shared" si="48"/>
        <v>6491825.5968121393</v>
      </c>
      <c r="N123" s="100">
        <f t="shared" si="48"/>
        <v>65490934.463003904</v>
      </c>
      <c r="O123" s="100">
        <f t="shared" si="48"/>
        <v>157426787.60220808</v>
      </c>
      <c r="P123" s="100">
        <f t="shared" si="48"/>
        <v>56064979.976428173</v>
      </c>
      <c r="Q123" s="100">
        <f t="shared" si="48"/>
        <v>20697749.705134071</v>
      </c>
      <c r="R123" s="100">
        <f t="shared" si="48"/>
        <v>4845192.062626658</v>
      </c>
      <c r="S123" s="100">
        <f t="shared" si="48"/>
        <v>17506.46705087768</v>
      </c>
      <c r="T123" s="100">
        <f t="shared" si="48"/>
        <v>58358.105315056142</v>
      </c>
      <c r="U123" s="100"/>
      <c r="V123" s="102">
        <f t="shared" ref="V123:V129" si="49">SUM(G123:T123)</f>
        <v>711137998.01659751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323012409.27193719</v>
      </c>
      <c r="H124" s="101">
        <f t="shared" si="48"/>
        <v>86829997.455182776</v>
      </c>
      <c r="I124" s="101">
        <f t="shared" si="48"/>
        <v>0</v>
      </c>
      <c r="J124" s="101">
        <f t="shared" si="48"/>
        <v>7166678.7780942852</v>
      </c>
      <c r="K124" s="101">
        <f t="shared" si="48"/>
        <v>0</v>
      </c>
      <c r="L124" s="101">
        <f t="shared" si="48"/>
        <v>81478446.491557404</v>
      </c>
      <c r="M124" s="101">
        <f t="shared" si="48"/>
        <v>5156996.4187746439</v>
      </c>
      <c r="N124" s="101">
        <f t="shared" si="48"/>
        <v>54545439.092593648</v>
      </c>
      <c r="O124" s="101">
        <f t="shared" si="48"/>
        <v>126249303.49441454</v>
      </c>
      <c r="P124" s="101">
        <f t="shared" si="48"/>
        <v>43653421.087854423</v>
      </c>
      <c r="Q124" s="101">
        <f t="shared" si="48"/>
        <v>16412960.242920913</v>
      </c>
      <c r="R124" s="101">
        <f t="shared" si="48"/>
        <v>0</v>
      </c>
      <c r="S124" s="101">
        <f t="shared" si="48"/>
        <v>0</v>
      </c>
      <c r="T124" s="101">
        <f t="shared" si="48"/>
        <v>39334.445659169782</v>
      </c>
      <c r="U124" s="101"/>
      <c r="V124" s="101">
        <f t="shared" si="49"/>
        <v>744544986.77898896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230164828.43866029</v>
      </c>
      <c r="H125" s="101">
        <f t="shared" si="48"/>
        <v>68925359.979402229</v>
      </c>
      <c r="I125" s="101">
        <f t="shared" si="48"/>
        <v>0</v>
      </c>
      <c r="J125" s="101">
        <f t="shared" si="48"/>
        <v>4627294.7362346845</v>
      </c>
      <c r="K125" s="101">
        <f t="shared" si="48"/>
        <v>0</v>
      </c>
      <c r="L125" s="101">
        <f t="shared" si="48"/>
        <v>72687359.915808454</v>
      </c>
      <c r="M125" s="101">
        <f t="shared" si="48"/>
        <v>5452330.8581108153</v>
      </c>
      <c r="N125" s="101">
        <f t="shared" si="48"/>
        <v>53580135.227409236</v>
      </c>
      <c r="O125" s="101">
        <f t="shared" si="48"/>
        <v>117250265.14496753</v>
      </c>
      <c r="P125" s="101">
        <f t="shared" si="48"/>
        <v>43587350.084870063</v>
      </c>
      <c r="Q125" s="101">
        <f t="shared" si="48"/>
        <v>16477924.44286892</v>
      </c>
      <c r="R125" s="101">
        <f t="shared" si="48"/>
        <v>0</v>
      </c>
      <c r="S125" s="101">
        <f t="shared" si="48"/>
        <v>0</v>
      </c>
      <c r="T125" s="101">
        <f t="shared" si="48"/>
        <v>29112.178995365393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0</v>
      </c>
      <c r="J126" s="101">
        <f t="shared" si="48"/>
        <v>601695.30585474451</v>
      </c>
      <c r="K126" s="101">
        <f t="shared" si="48"/>
        <v>0</v>
      </c>
      <c r="L126" s="101">
        <f t="shared" si="48"/>
        <v>8505117.2649975326</v>
      </c>
      <c r="M126" s="101">
        <f t="shared" si="48"/>
        <v>656336.47016387735</v>
      </c>
      <c r="N126" s="101">
        <f t="shared" si="48"/>
        <v>6621263.0416058339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816056358.68769681</v>
      </c>
      <c r="H129" s="100">
        <f t="shared" si="52"/>
        <v>234183878.82696512</v>
      </c>
      <c r="I129" s="100">
        <f>SUM(I123:I128)</f>
        <v>0</v>
      </c>
      <c r="J129" s="100">
        <f>SUM(J123:J128)</f>
        <v>18347038.109952442</v>
      </c>
      <c r="K129" s="100">
        <f>SUM(K123:K128)</f>
        <v>0</v>
      </c>
      <c r="L129" s="100">
        <f t="shared" si="52"/>
        <v>246795069.69891953</v>
      </c>
      <c r="M129" s="100">
        <f t="shared" si="52"/>
        <v>17757489.343861476</v>
      </c>
      <c r="N129" s="100">
        <f t="shared" si="52"/>
        <v>180237771.82461262</v>
      </c>
      <c r="O129" s="100">
        <f t="shared" si="52"/>
        <v>416842515.64306414</v>
      </c>
      <c r="P129" s="100">
        <f>SUM(P123:P128)</f>
        <v>148974031.51758093</v>
      </c>
      <c r="Q129" s="100">
        <f t="shared" si="52"/>
        <v>55681217.740677767</v>
      </c>
      <c r="R129" s="100">
        <f t="shared" si="52"/>
        <v>5335050.4878789838</v>
      </c>
      <c r="S129" s="100">
        <f t="shared" si="52"/>
        <v>19276.44043921792</v>
      </c>
      <c r="T129" s="100">
        <f t="shared" si="52"/>
        <v>132704.88458775589</v>
      </c>
      <c r="U129" s="100"/>
      <c r="V129" s="102">
        <f t="shared" si="49"/>
        <v>2140362403.2062371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0</v>
      </c>
      <c r="J132" s="100">
        <f t="shared" si="53"/>
        <v>5396437.3818494938</v>
      </c>
      <c r="K132" s="100">
        <f t="shared" si="53"/>
        <v>0</v>
      </c>
      <c r="L132" s="100">
        <f t="shared" si="53"/>
        <v>49280059.501054518</v>
      </c>
      <c r="M132" s="100">
        <f t="shared" si="53"/>
        <v>3875443.2135086199</v>
      </c>
      <c r="N132" s="100">
        <f t="shared" si="53"/>
        <v>38088552.978754848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519102553.36424422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0</v>
      </c>
      <c r="J135" s="100">
        <f>SUM(J132:J134)</f>
        <v>5396437.3818494938</v>
      </c>
      <c r="K135" s="100">
        <f>SUM(K132:K134)</f>
        <v>0</v>
      </c>
      <c r="L135" s="100">
        <f t="shared" si="54"/>
        <v>49280059.501054518</v>
      </c>
      <c r="M135" s="100">
        <f t="shared" si="54"/>
        <v>3875443.2135086199</v>
      </c>
      <c r="N135" s="100">
        <f t="shared" si="54"/>
        <v>38088552.978754848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519102553.36424422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0</v>
      </c>
      <c r="J141" s="100">
        <f t="shared" si="56"/>
        <v>1364012.3750700885</v>
      </c>
      <c r="K141" s="100">
        <f t="shared" si="56"/>
        <v>0</v>
      </c>
      <c r="L141" s="100">
        <f t="shared" si="56"/>
        <v>12456108.770892689</v>
      </c>
      <c r="M141" s="100">
        <f t="shared" si="56"/>
        <v>979563.39118966158</v>
      </c>
      <c r="N141" s="100">
        <f t="shared" si="56"/>
        <v>9627325.2027856596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0</v>
      </c>
      <c r="J145" s="101">
        <f t="shared" si="57"/>
        <v>1489745.4244872031</v>
      </c>
      <c r="K145" s="101">
        <f t="shared" si="57"/>
        <v>0</v>
      </c>
      <c r="L145" s="101">
        <f t="shared" si="57"/>
        <v>13604298.162909849</v>
      </c>
      <c r="M145" s="101">
        <f t="shared" si="57"/>
        <v>1069858.3874248075</v>
      </c>
      <c r="N145" s="101">
        <f t="shared" si="57"/>
        <v>10514760.667155463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0</v>
      </c>
      <c r="J146" s="101">
        <f t="shared" si="57"/>
        <v>261699.50298876822</v>
      </c>
      <c r="K146" s="101">
        <f t="shared" si="57"/>
        <v>0</v>
      </c>
      <c r="L146" s="101">
        <f t="shared" si="57"/>
        <v>1987239.227585874</v>
      </c>
      <c r="M146" s="101">
        <f t="shared" si="57"/>
        <v>76347.409809539473</v>
      </c>
      <c r="N146" s="101">
        <f t="shared" si="57"/>
        <v>272732.36567800801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59228567.147904932</v>
      </c>
      <c r="G147" s="101">
        <f t="shared" si="57"/>
        <v>49338569.770164885</v>
      </c>
      <c r="H147" s="101">
        <f t="shared" si="57"/>
        <v>8885628.8666891344</v>
      </c>
      <c r="I147" s="101">
        <f t="shared" si="57"/>
        <v>0</v>
      </c>
      <c r="J147" s="101">
        <f t="shared" si="57"/>
        <v>624148.43039293087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376206.51222381211</v>
      </c>
      <c r="S147" s="101">
        <f t="shared" si="57"/>
        <v>1575.7976712983993</v>
      </c>
      <c r="T147" s="101">
        <f t="shared" si="57"/>
        <v>2437.7707628710673</v>
      </c>
      <c r="U147" s="101"/>
      <c r="V147" s="101">
        <f t="shared" si="58"/>
        <v>59228567.147904925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90497598.872227833</v>
      </c>
      <c r="G148" s="101">
        <f t="shared" si="57"/>
        <v>73068626.336656749</v>
      </c>
      <c r="H148" s="101">
        <f t="shared" si="57"/>
        <v>14137558.835155895</v>
      </c>
      <c r="I148" s="101">
        <f t="shared" si="57"/>
        <v>0</v>
      </c>
      <c r="J148" s="101">
        <f t="shared" si="57"/>
        <v>100608.10029218455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3176101.7743354733</v>
      </c>
      <c r="S148" s="101">
        <f t="shared" si="57"/>
        <v>75.404234807708107</v>
      </c>
      <c r="T148" s="101">
        <f t="shared" si="57"/>
        <v>14628.421552695374</v>
      </c>
      <c r="U148" s="101"/>
      <c r="V148" s="101">
        <f t="shared" si="58"/>
        <v>90497598.872227818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516078016.83759111</v>
      </c>
      <c r="G149" s="100">
        <f t="shared" ref="G149:T149" si="61">SUM(G144:G148)</f>
        <v>373424484.14227897</v>
      </c>
      <c r="H149" s="100">
        <f t="shared" si="61"/>
        <v>75228921.327226833</v>
      </c>
      <c r="I149" s="100">
        <f>SUM(I144:I148)</f>
        <v>0</v>
      </c>
      <c r="J149" s="100">
        <f>SUM(J144:J148)</f>
        <v>2476201.4581610868</v>
      </c>
      <c r="K149" s="100">
        <f>SUM(K144:K148)</f>
        <v>0</v>
      </c>
      <c r="L149" s="100">
        <f t="shared" si="61"/>
        <v>15591537.390495723</v>
      </c>
      <c r="M149" s="100">
        <f t="shared" si="61"/>
        <v>1146205.7972343471</v>
      </c>
      <c r="N149" s="100">
        <f t="shared" si="61"/>
        <v>10787493.032833472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12871198.932324991</v>
      </c>
      <c r="S149" s="100">
        <f t="shared" si="61"/>
        <v>6275.9473042246173</v>
      </c>
      <c r="T149" s="100">
        <f t="shared" si="61"/>
        <v>61976.06361069082</v>
      </c>
      <c r="U149" s="100"/>
      <c r="V149" s="102">
        <f t="shared" si="58"/>
        <v>516078016.83759105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0</v>
      </c>
      <c r="J152" s="100">
        <f t="shared" si="62"/>
        <v>801191.9977719282</v>
      </c>
      <c r="K152" s="100">
        <f t="shared" si="62"/>
        <v>0</v>
      </c>
      <c r="L152" s="100">
        <f t="shared" si="62"/>
        <v>8955735.8817901835</v>
      </c>
      <c r="M152" s="100">
        <f t="shared" si="62"/>
        <v>0</v>
      </c>
      <c r="N152" s="100">
        <f t="shared" si="62"/>
        <v>6301992.9071293287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91286845.786817849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0</v>
      </c>
      <c r="J153" s="101">
        <f t="shared" si="62"/>
        <v>89451.098694815853</v>
      </c>
      <c r="K153" s="101">
        <f t="shared" si="62"/>
        <v>0</v>
      </c>
      <c r="L153" s="101">
        <f t="shared" si="62"/>
        <v>679255.13899284287</v>
      </c>
      <c r="M153" s="101">
        <f t="shared" si="62"/>
        <v>0</v>
      </c>
      <c r="N153" s="101">
        <f t="shared" si="62"/>
        <v>93222.224272168984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0</v>
      </c>
      <c r="J154" s="100">
        <f>J152+J153</f>
        <v>890643.09646674409</v>
      </c>
      <c r="K154" s="100">
        <f>K152+K153</f>
        <v>0</v>
      </c>
      <c r="L154" s="100">
        <f t="shared" si="63"/>
        <v>9634991.0207830258</v>
      </c>
      <c r="M154" s="100">
        <f t="shared" si="63"/>
        <v>0</v>
      </c>
      <c r="N154" s="100">
        <f t="shared" si="63"/>
        <v>6395215.1314014979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38137878.672586255</v>
      </c>
      <c r="H157" s="100">
        <f t="shared" si="64"/>
        <v>14938670.423671335</v>
      </c>
      <c r="I157" s="100">
        <f t="shared" si="64"/>
        <v>0</v>
      </c>
      <c r="J157" s="100">
        <f t="shared" si="64"/>
        <v>141475.96939616263</v>
      </c>
      <c r="K157" s="100">
        <f t="shared" si="64"/>
        <v>0</v>
      </c>
      <c r="L157" s="100">
        <f t="shared" si="64"/>
        <v>1014950.1788936314</v>
      </c>
      <c r="M157" s="100">
        <f t="shared" si="64"/>
        <v>0</v>
      </c>
      <c r="N157" s="100">
        <f t="shared" si="64"/>
        <v>147458.58625317935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54380433.830800563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29644742.495195664</v>
      </c>
      <c r="H160" s="100">
        <f t="shared" si="65"/>
        <v>11048527.887323614</v>
      </c>
      <c r="I160" s="100">
        <f t="shared" si="65"/>
        <v>0</v>
      </c>
      <c r="J160" s="100">
        <f t="shared" si="65"/>
        <v>234356.9950456571</v>
      </c>
      <c r="K160" s="100">
        <f t="shared" si="65"/>
        <v>0</v>
      </c>
      <c r="L160" s="100">
        <f t="shared" si="65"/>
        <v>2994699.0322610582</v>
      </c>
      <c r="M160" s="100">
        <f t="shared" si="65"/>
        <v>660268.12800440064</v>
      </c>
      <c r="N160" s="100">
        <f t="shared" si="65"/>
        <v>555375.4045261055</v>
      </c>
      <c r="O160" s="100">
        <f t="shared" si="65"/>
        <v>1467033.6035930978</v>
      </c>
      <c r="P160" s="100">
        <f t="shared" si="65"/>
        <v>1000533.820272382</v>
      </c>
      <c r="Q160" s="100">
        <f t="shared" si="65"/>
        <v>42346.985090627481</v>
      </c>
      <c r="R160" s="100">
        <f t="shared" si="65"/>
        <v>0</v>
      </c>
      <c r="S160" s="100">
        <f t="shared" si="65"/>
        <v>275.33070694087075</v>
      </c>
      <c r="T160" s="100">
        <f t="shared" si="65"/>
        <v>53414.157146528931</v>
      </c>
      <c r="U160" s="100"/>
      <c r="V160" s="102">
        <f>SUM(G160:T160)</f>
        <v>47701573.839166068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0</v>
      </c>
      <c r="J166" s="100">
        <f t="shared" si="67"/>
        <v>54729.399878455813</v>
      </c>
      <c r="K166" s="100">
        <f t="shared" si="67"/>
        <v>0</v>
      </c>
      <c r="L166" s="100">
        <f t="shared" si="67"/>
        <v>207796.36395673401</v>
      </c>
      <c r="M166" s="100">
        <f t="shared" si="67"/>
        <v>7983.2935741761021</v>
      </c>
      <c r="N166" s="100">
        <f t="shared" si="67"/>
        <v>142591.77540002402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6169535.4203289226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0</v>
      </c>
      <c r="J169" s="100">
        <f t="shared" si="68"/>
        <v>6862.2661262582496</v>
      </c>
      <c r="K169" s="100">
        <f t="shared" si="68"/>
        <v>0</v>
      </c>
      <c r="L169" s="100">
        <f t="shared" si="68"/>
        <v>26054.624255093506</v>
      </c>
      <c r="M169" s="100">
        <f t="shared" si="68"/>
        <v>1000.9882292096772</v>
      </c>
      <c r="N169" s="100">
        <f t="shared" si="68"/>
        <v>17878.92270669308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1666639442.6906855</v>
      </c>
      <c r="H174" s="100">
        <f t="shared" si="70"/>
        <v>431134547.44267422</v>
      </c>
      <c r="I174" s="100">
        <f>I129+I135+I138+I141+I149+I154+I157+I160+I163+I166+I169+I172</f>
        <v>0</v>
      </c>
      <c r="J174" s="100">
        <f>J129+J135+J138+J141+J149+J154+J157+J160+J163+J166+J169+J172</f>
        <v>28911757.051946387</v>
      </c>
      <c r="K174" s="100">
        <f>K129+K135+K138+K141+K149+K154+K157+K160+K163+K166+K169+K172</f>
        <v>0</v>
      </c>
      <c r="L174" s="100">
        <f t="shared" si="70"/>
        <v>338001266.58151203</v>
      </c>
      <c r="M174" s="100">
        <f t="shared" si="70"/>
        <v>24427954.155601893</v>
      </c>
      <c r="N174" s="100">
        <f t="shared" si="70"/>
        <v>245999662.85927412</v>
      </c>
      <c r="O174" s="100">
        <f>O129+O135+O138+O141+O149+O154+O157+O160+O163+O166+O169+O172</f>
        <v>553417343.23629153</v>
      </c>
      <c r="P174" s="100">
        <f>P129+P135+P138+P141+P149+P154+P157+P160+P163+P166+P169+P172</f>
        <v>182277504.13721815</v>
      </c>
      <c r="Q174" s="100">
        <f t="shared" si="70"/>
        <v>77078337.751822501</v>
      </c>
      <c r="R174" s="100">
        <f t="shared" si="70"/>
        <v>90847680.19460322</v>
      </c>
      <c r="S174" s="100">
        <f t="shared" si="70"/>
        <v>48014.510882078415</v>
      </c>
      <c r="T174" s="100">
        <f t="shared" si="70"/>
        <v>296248.74850592518</v>
      </c>
      <c r="U174" s="100"/>
      <c r="V174" s="102">
        <f>SUM(G174:T174)</f>
        <v>3639079759.3610172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12631474.885583539</v>
      </c>
      <c r="H180" s="100">
        <f t="shared" si="71"/>
        <v>3768530.1713058287</v>
      </c>
      <c r="I180" s="100">
        <f t="shared" si="71"/>
        <v>0</v>
      </c>
      <c r="J180" s="100">
        <f t="shared" si="71"/>
        <v>314878.06722099218</v>
      </c>
      <c r="K180" s="100">
        <f t="shared" si="71"/>
        <v>0</v>
      </c>
      <c r="L180" s="100">
        <f t="shared" si="71"/>
        <v>4450883.0182991186</v>
      </c>
      <c r="M180" s="100">
        <f t="shared" si="71"/>
        <v>343472.80384266103</v>
      </c>
      <c r="N180" s="100">
        <f t="shared" si="71"/>
        <v>3465027.6029180349</v>
      </c>
      <c r="O180" s="100">
        <f t="shared" si="71"/>
        <v>8329216.3862544084</v>
      </c>
      <c r="P180" s="100">
        <f t="shared" si="71"/>
        <v>2966314.4184499704</v>
      </c>
      <c r="Q180" s="100">
        <f t="shared" si="71"/>
        <v>1095087.0473086946</v>
      </c>
      <c r="R180" s="100">
        <f t="shared" si="71"/>
        <v>256351.88100613764</v>
      </c>
      <c r="S180" s="100">
        <f t="shared" si="71"/>
        <v>926.24104478358834</v>
      </c>
      <c r="T180" s="100">
        <f t="shared" si="71"/>
        <v>3087.6402578267966</v>
      </c>
      <c r="U180" s="100"/>
      <c r="V180" s="102">
        <f t="shared" ref="V180:V186" si="72">SUM(G180:T180)</f>
        <v>37625250.163491994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15597055.324700935</v>
      </c>
      <c r="H181" s="101">
        <f t="shared" si="71"/>
        <v>4192694.2596560665</v>
      </c>
      <c r="I181" s="101">
        <f t="shared" si="71"/>
        <v>0</v>
      </c>
      <c r="J181" s="101">
        <f t="shared" si="71"/>
        <v>346051.98496319144</v>
      </c>
      <c r="K181" s="101">
        <f t="shared" si="71"/>
        <v>0</v>
      </c>
      <c r="L181" s="101">
        <f t="shared" si="71"/>
        <v>3934287.9753874298</v>
      </c>
      <c r="M181" s="101">
        <f t="shared" si="71"/>
        <v>249011.97645690787</v>
      </c>
      <c r="N181" s="101">
        <f t="shared" si="71"/>
        <v>2633794.2655356671</v>
      </c>
      <c r="O181" s="101">
        <f t="shared" si="71"/>
        <v>6096104.4058514321</v>
      </c>
      <c r="P181" s="101">
        <f t="shared" si="71"/>
        <v>2107859.6495855567</v>
      </c>
      <c r="Q181" s="101">
        <f t="shared" si="71"/>
        <v>792520.16827452183</v>
      </c>
      <c r="R181" s="101">
        <f t="shared" si="71"/>
        <v>0</v>
      </c>
      <c r="S181" s="101">
        <f t="shared" si="71"/>
        <v>0</v>
      </c>
      <c r="T181" s="101">
        <f t="shared" si="71"/>
        <v>1899.3125573575714</v>
      </c>
      <c r="U181" s="101"/>
      <c r="V181" s="101">
        <f t="shared" si="72"/>
        <v>35951279.322969057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13496911.195411706</v>
      </c>
      <c r="H182" s="101">
        <f t="shared" si="71"/>
        <v>4041796.7813083939</v>
      </c>
      <c r="I182" s="101">
        <f t="shared" si="71"/>
        <v>0</v>
      </c>
      <c r="J182" s="101">
        <f t="shared" si="71"/>
        <v>271345.48120848025</v>
      </c>
      <c r="K182" s="101">
        <f t="shared" si="71"/>
        <v>0</v>
      </c>
      <c r="L182" s="101">
        <f t="shared" si="71"/>
        <v>4262401.2038140297</v>
      </c>
      <c r="M182" s="101">
        <f t="shared" si="71"/>
        <v>319725.76305044134</v>
      </c>
      <c r="N182" s="101">
        <f t="shared" si="71"/>
        <v>3141949.7579545225</v>
      </c>
      <c r="O182" s="101">
        <f t="shared" si="71"/>
        <v>6875578.8060027128</v>
      </c>
      <c r="P182" s="101">
        <f t="shared" si="71"/>
        <v>2555970.8550152988</v>
      </c>
      <c r="Q182" s="101">
        <f t="shared" si="71"/>
        <v>966268.75791049178</v>
      </c>
      <c r="R182" s="101">
        <f t="shared" si="71"/>
        <v>0</v>
      </c>
      <c r="S182" s="101">
        <f t="shared" si="71"/>
        <v>0</v>
      </c>
      <c r="T182" s="101">
        <f t="shared" si="71"/>
        <v>1707.1439510146199</v>
      </c>
      <c r="U182" s="101"/>
      <c r="V182" s="101">
        <f t="shared" si="72"/>
        <v>35933655.74562709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0</v>
      </c>
      <c r="J183" s="101">
        <f t="shared" si="71"/>
        <v>5359274.093055943</v>
      </c>
      <c r="K183" s="101">
        <f t="shared" si="71"/>
        <v>0</v>
      </c>
      <c r="L183" s="101">
        <f t="shared" si="71"/>
        <v>75754712.016496748</v>
      </c>
      <c r="M183" s="101">
        <f t="shared" si="71"/>
        <v>5845960.582790738</v>
      </c>
      <c r="N183" s="101">
        <f t="shared" si="71"/>
        <v>58975303.840501338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256715087.39295483</v>
      </c>
      <c r="H186" s="100">
        <f t="shared" si="75"/>
        <v>76143984.169003949</v>
      </c>
      <c r="I186" s="100">
        <f>SUM(I180:I185)</f>
        <v>0</v>
      </c>
      <c r="J186" s="100">
        <f>SUM(J180:J185)</f>
        <v>6291549.6264486071</v>
      </c>
      <c r="K186" s="100">
        <f>SUM(K180:K185)</f>
        <v>0</v>
      </c>
      <c r="L186" s="100">
        <f t="shared" si="75"/>
        <v>88402284.213997334</v>
      </c>
      <c r="M186" s="100">
        <f t="shared" si="75"/>
        <v>6758171.1261407482</v>
      </c>
      <c r="N186" s="100">
        <f t="shared" si="75"/>
        <v>68216075.466909558</v>
      </c>
      <c r="O186" s="100">
        <f t="shared" si="75"/>
        <v>163065443.73078391</v>
      </c>
      <c r="P186" s="100">
        <f>SUM(P180:P185)</f>
        <v>58117273.267091334</v>
      </c>
      <c r="Q186" s="100">
        <f t="shared" si="75"/>
        <v>21492425.45987352</v>
      </c>
      <c r="R186" s="100">
        <f t="shared" si="75"/>
        <v>4619499.7104388373</v>
      </c>
      <c r="S186" s="100">
        <f t="shared" si="75"/>
        <v>16691.317543187026</v>
      </c>
      <c r="T186" s="100">
        <f t="shared" si="75"/>
        <v>59246.519034534453</v>
      </c>
      <c r="U186" s="100"/>
      <c r="V186" s="102">
        <f t="shared" si="72"/>
        <v>749897732.00022054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0.34233346286861344</v>
      </c>
      <c r="H187" s="244">
        <f t="shared" ref="H187:Q187" si="76">H186/$F$186</f>
        <v>0.10153915783409995</v>
      </c>
      <c r="I187" s="244">
        <f>I186/$F$186</f>
        <v>0</v>
      </c>
      <c r="J187" s="244">
        <f t="shared" si="76"/>
        <v>8.389876856497492E-3</v>
      </c>
      <c r="K187" s="244">
        <f>K186/$F$186</f>
        <v>0</v>
      </c>
      <c r="L187" s="244">
        <f t="shared" si="76"/>
        <v>0.11788578687683157</v>
      </c>
      <c r="M187" s="244">
        <f t="shared" si="76"/>
        <v>9.0121237040076321E-3</v>
      </c>
      <c r="N187" s="244">
        <f t="shared" si="76"/>
        <v>9.0967171330089469E-2</v>
      </c>
      <c r="O187" s="244">
        <f t="shared" si="76"/>
        <v>0.21745024257619172</v>
      </c>
      <c r="P187" s="244">
        <f t="shared" si="76"/>
        <v>7.7500265418957506E-2</v>
      </c>
      <c r="Q187" s="244">
        <f t="shared" si="76"/>
        <v>2.8660475345813161E-2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0</v>
      </c>
      <c r="J189" s="100">
        <f t="shared" si="77"/>
        <v>457691.00251151295</v>
      </c>
      <c r="K189" s="100">
        <f t="shared" si="77"/>
        <v>0</v>
      </c>
      <c r="L189" s="100">
        <f t="shared" si="77"/>
        <v>4179616.7065195292</v>
      </c>
      <c r="M189" s="100">
        <f t="shared" si="77"/>
        <v>328690.09015708981</v>
      </c>
      <c r="N189" s="100">
        <f t="shared" si="77"/>
        <v>3230425.3275861284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44026929.480304576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0</v>
      </c>
      <c r="J192" s="100">
        <f>SUM(J189:J191)</f>
        <v>457691.00251151295</v>
      </c>
      <c r="K192" s="100">
        <f>SUM(K189:K191)</f>
        <v>0</v>
      </c>
      <c r="L192" s="100">
        <f t="shared" si="78"/>
        <v>4179616.7065195292</v>
      </c>
      <c r="M192" s="100">
        <f t="shared" si="78"/>
        <v>328690.09015708981</v>
      </c>
      <c r="N192" s="100">
        <f t="shared" si="78"/>
        <v>3230425.3275861284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44026929.480304576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0</v>
      </c>
      <c r="J198" s="100">
        <f t="shared" si="80"/>
        <v>86115.630626729457</v>
      </c>
      <c r="K198" s="100">
        <f t="shared" si="80"/>
        <v>0</v>
      </c>
      <c r="L198" s="100">
        <f t="shared" si="80"/>
        <v>786404.64087097591</v>
      </c>
      <c r="M198" s="100">
        <f t="shared" si="80"/>
        <v>61843.807807697383</v>
      </c>
      <c r="N198" s="100">
        <f t="shared" si="80"/>
        <v>607812.06698648352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7427614.6646774625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0</v>
      </c>
      <c r="J202" s="101">
        <f t="shared" si="81"/>
        <v>159138.64700038935</v>
      </c>
      <c r="K202" s="101">
        <f t="shared" si="81"/>
        <v>0</v>
      </c>
      <c r="L202" s="101">
        <f t="shared" si="81"/>
        <v>1453248.0297971559</v>
      </c>
      <c r="M202" s="101">
        <f t="shared" si="81"/>
        <v>114285.17480790876</v>
      </c>
      <c r="N202" s="101">
        <f t="shared" si="81"/>
        <v>1123215.2544989442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0</v>
      </c>
      <c r="J203" s="101">
        <f t="shared" si="81"/>
        <v>24168.999087023913</v>
      </c>
      <c r="K203" s="101">
        <f t="shared" si="81"/>
        <v>0</v>
      </c>
      <c r="L203" s="101">
        <f t="shared" si="81"/>
        <v>183529.51583283083</v>
      </c>
      <c r="M203" s="101">
        <f t="shared" si="81"/>
        <v>7050.9896156073146</v>
      </c>
      <c r="N203" s="101">
        <f t="shared" si="81"/>
        <v>25187.928222227281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6950051.3594861059</v>
      </c>
      <c r="G204" s="101">
        <f t="shared" si="81"/>
        <v>5789530.4650867954</v>
      </c>
      <c r="H204" s="101">
        <f t="shared" si="81"/>
        <v>1042665.3886562282</v>
      </c>
      <c r="I204" s="101">
        <f t="shared" si="81"/>
        <v>0</v>
      </c>
      <c r="J204" s="101">
        <f t="shared" si="81"/>
        <v>73239.381873632752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44145.160142053493</v>
      </c>
      <c r="S204" s="101">
        <f t="shared" si="81"/>
        <v>184.90865599253107</v>
      </c>
      <c r="T204" s="101">
        <f t="shared" si="81"/>
        <v>286.05507140327381</v>
      </c>
      <c r="U204" s="101"/>
      <c r="V204" s="101">
        <f t="shared" si="82"/>
        <v>6950051.3594861059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10263920.520944357</v>
      </c>
      <c r="G205" s="101">
        <f t="shared" si="81"/>
        <v>8287187.534698003</v>
      </c>
      <c r="H205" s="101">
        <f t="shared" si="81"/>
        <v>1603432.378897575</v>
      </c>
      <c r="I205" s="101">
        <f t="shared" si="81"/>
        <v>0</v>
      </c>
      <c r="J205" s="101">
        <f t="shared" si="81"/>
        <v>11410.618160379485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360222.33279621083</v>
      </c>
      <c r="S205" s="101">
        <f t="shared" si="81"/>
        <v>8.5520840624916499</v>
      </c>
      <c r="T205" s="101">
        <f t="shared" si="81"/>
        <v>1659.1043081233804</v>
      </c>
      <c r="U205" s="101"/>
      <c r="V205" s="101">
        <f t="shared" si="82"/>
        <v>10263920.520944353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52907161.739869848</v>
      </c>
      <c r="G206" s="100">
        <f t="shared" ref="G206:T206" si="85">SUM(G201:G205)</f>
        <v>38141080.024042293</v>
      </c>
      <c r="H206" s="100">
        <f t="shared" si="85"/>
        <v>7690779.562695479</v>
      </c>
      <c r="I206" s="100">
        <f>SUM(I201:I205)</f>
        <v>0</v>
      </c>
      <c r="J206" s="100">
        <f>SUM(J201:J205)</f>
        <v>267957.6461214255</v>
      </c>
      <c r="K206" s="100">
        <f>SUM(K201:K205)</f>
        <v>0</v>
      </c>
      <c r="L206" s="100">
        <f t="shared" si="85"/>
        <v>1636777.5456299868</v>
      </c>
      <c r="M206" s="100">
        <f t="shared" si="85"/>
        <v>121336.16442351606</v>
      </c>
      <c r="N206" s="100">
        <f t="shared" si="85"/>
        <v>1148403.1827211715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1280302.0006906628</v>
      </c>
      <c r="S206" s="100">
        <f t="shared" si="85"/>
        <v>684.65069986159028</v>
      </c>
      <c r="T206" s="100">
        <f t="shared" si="85"/>
        <v>6192.0034320018767</v>
      </c>
      <c r="U206" s="100"/>
      <c r="V206" s="102">
        <f t="shared" si="82"/>
        <v>52907161.739869855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0</v>
      </c>
      <c r="J209" s="100">
        <f t="shared" si="86"/>
        <v>26757.326722864989</v>
      </c>
      <c r="K209" s="100">
        <f t="shared" si="86"/>
        <v>0</v>
      </c>
      <c r="L209" s="100">
        <f t="shared" si="86"/>
        <v>299093.7898770179</v>
      </c>
      <c r="M209" s="100">
        <f t="shared" si="86"/>
        <v>0</v>
      </c>
      <c r="N209" s="100">
        <f t="shared" si="86"/>
        <v>210467.00876964923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3048697.3971412503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0</v>
      </c>
      <c r="J210" s="101">
        <f t="shared" si="86"/>
        <v>2987.3891403715311</v>
      </c>
      <c r="K210" s="101">
        <f t="shared" si="86"/>
        <v>0</v>
      </c>
      <c r="L210" s="101">
        <f t="shared" si="86"/>
        <v>22685.013995097815</v>
      </c>
      <c r="M210" s="101">
        <f t="shared" si="86"/>
        <v>0</v>
      </c>
      <c r="N210" s="101">
        <f t="shared" si="86"/>
        <v>3113.3330333045637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0</v>
      </c>
      <c r="J211" s="100">
        <f>J209+J210</f>
        <v>29744.715863236521</v>
      </c>
      <c r="K211" s="100">
        <f>K209+K210</f>
        <v>0</v>
      </c>
      <c r="L211" s="100">
        <f t="shared" si="87"/>
        <v>321778.80387211574</v>
      </c>
      <c r="M211" s="100">
        <f t="shared" si="87"/>
        <v>0</v>
      </c>
      <c r="N211" s="100">
        <f t="shared" si="87"/>
        <v>213580.3418029538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1252385.8992178331</v>
      </c>
      <c r="H214" s="100">
        <f t="shared" si="88"/>
        <v>490561.63695639954</v>
      </c>
      <c r="I214" s="100">
        <f t="shared" si="88"/>
        <v>0</v>
      </c>
      <c r="J214" s="100">
        <f t="shared" si="88"/>
        <v>4645.8407052746661</v>
      </c>
      <c r="K214" s="100">
        <f t="shared" si="88"/>
        <v>0</v>
      </c>
      <c r="L214" s="100">
        <f t="shared" si="88"/>
        <v>33329.31292187162</v>
      </c>
      <c r="M214" s="100">
        <f t="shared" si="88"/>
        <v>0</v>
      </c>
      <c r="N214" s="100">
        <f t="shared" si="88"/>
        <v>4842.300111328007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7668090.3807660053</v>
      </c>
      <c r="H217" s="100">
        <f t="shared" si="89"/>
        <v>2857879.788570988</v>
      </c>
      <c r="I217" s="100">
        <f t="shared" si="89"/>
        <v>0</v>
      </c>
      <c r="J217" s="100">
        <f t="shared" si="89"/>
        <v>60620.213505516855</v>
      </c>
      <c r="K217" s="100">
        <f t="shared" si="89"/>
        <v>0</v>
      </c>
      <c r="L217" s="100">
        <f t="shared" si="89"/>
        <v>774627.16521460272</v>
      </c>
      <c r="M217" s="100">
        <f t="shared" si="89"/>
        <v>170788.99173765632</v>
      </c>
      <c r="N217" s="100">
        <f t="shared" si="89"/>
        <v>143656.7984306436</v>
      </c>
      <c r="O217" s="100">
        <f t="shared" si="89"/>
        <v>379471.88327899395</v>
      </c>
      <c r="P217" s="100">
        <f t="shared" si="89"/>
        <v>258804.19653181668</v>
      </c>
      <c r="Q217" s="100">
        <f t="shared" si="89"/>
        <v>10953.73012872375</v>
      </c>
      <c r="R217" s="100">
        <f t="shared" si="89"/>
        <v>0</v>
      </c>
      <c r="S217" s="100">
        <f t="shared" si="89"/>
        <v>71.21872439151575</v>
      </c>
      <c r="T217" s="100">
        <f t="shared" si="89"/>
        <v>13816.432531954059</v>
      </c>
      <c r="U217" s="100"/>
      <c r="V217" s="102">
        <f>SUM(G217:T217)</f>
        <v>12338780.799421296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0</v>
      </c>
      <c r="J223" s="100">
        <f t="shared" si="91"/>
        <v>454491.71521367587</v>
      </c>
      <c r="K223" s="100">
        <f t="shared" si="91"/>
        <v>0</v>
      </c>
      <c r="L223" s="100">
        <f t="shared" si="91"/>
        <v>1725612.3048964438</v>
      </c>
      <c r="M223" s="100">
        <f t="shared" si="91"/>
        <v>66296.009048875145</v>
      </c>
      <c r="N223" s="100">
        <f t="shared" si="91"/>
        <v>1184131.0286764407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0</v>
      </c>
      <c r="J226" s="100">
        <f t="shared" si="92"/>
        <v>56986.612477063711</v>
      </c>
      <c r="K226" s="100">
        <f t="shared" si="92"/>
        <v>0</v>
      </c>
      <c r="L226" s="100">
        <f t="shared" si="92"/>
        <v>216366.53961569804</v>
      </c>
      <c r="M226" s="100">
        <f t="shared" si="92"/>
        <v>8312.5497120843356</v>
      </c>
      <c r="N226" s="100">
        <f t="shared" si="92"/>
        <v>148472.70873029248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6423986.4669190757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933774238.57748604</v>
      </c>
      <c r="G231" s="100">
        <f>G186+G192+G195+G198+G206+G211+G214+G217+G220+G223+G226+G229</f>
        <v>367458385.89354742</v>
      </c>
      <c r="H231" s="100">
        <f t="shared" ref="H231:T231" si="94">H186+H192+H195+H198+H206+H211+H214+H217+H220+H223+H226+H229</f>
        <v>107991609.53425992</v>
      </c>
      <c r="I231" s="100">
        <f>I186+I192+I195+I198+I206+I211+I214+I217+I220+I223+I226+I229</f>
        <v>0</v>
      </c>
      <c r="J231" s="100">
        <f>J186+J192+J195+J198+J206+J211+J214+J217+J220+J223+J226+J229</f>
        <v>7709803.0034730425</v>
      </c>
      <c r="K231" s="100">
        <f>K186+K192+K195+K198+K206+K211+K214+K217+K220+K223+K226+K229</f>
        <v>0</v>
      </c>
      <c r="L231" s="100">
        <f t="shared" si="94"/>
        <v>98076797.233538538</v>
      </c>
      <c r="M231" s="100">
        <f t="shared" si="94"/>
        <v>7515438.7390276669</v>
      </c>
      <c r="N231" s="100">
        <f t="shared" si="94"/>
        <v>74897399.221954986</v>
      </c>
      <c r="O231" s="100">
        <f>O186+O192+O195+O198+O206+O211+O214+O217+O220+O223+O226+O229</f>
        <v>175548614.33852187</v>
      </c>
      <c r="P231" s="100">
        <f>P186+P192+P195+P198+P206+P211+P214+P217+P220+P223+P226+P229</f>
        <v>61167027.37787915</v>
      </c>
      <c r="Q231" s="100">
        <f t="shared" si="94"/>
        <v>23318821.851254281</v>
      </c>
      <c r="R231" s="100">
        <f t="shared" si="94"/>
        <v>9981492.5831901487</v>
      </c>
      <c r="S231" s="100">
        <f t="shared" si="94"/>
        <v>19133.568985299251</v>
      </c>
      <c r="T231" s="100">
        <f t="shared" si="94"/>
        <v>89715.231853634177</v>
      </c>
      <c r="U231" s="100"/>
      <c r="V231" s="102">
        <f>SUM(G231:T231)</f>
        <v>933774238.5774858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6292251.7028369419</v>
      </c>
      <c r="H237" s="100">
        <f t="shared" si="95"/>
        <v>1877258.2459594577</v>
      </c>
      <c r="I237" s="100">
        <f t="shared" si="95"/>
        <v>0</v>
      </c>
      <c r="J237" s="100">
        <f t="shared" si="95"/>
        <v>156853.57985539496</v>
      </c>
      <c r="K237" s="100">
        <f t="shared" si="95"/>
        <v>0</v>
      </c>
      <c r="L237" s="100">
        <f t="shared" si="95"/>
        <v>2217165.9687171089</v>
      </c>
      <c r="M237" s="100">
        <f t="shared" si="95"/>
        <v>171097.7818848207</v>
      </c>
      <c r="N237" s="100">
        <f t="shared" si="95"/>
        <v>1726071.2650208294</v>
      </c>
      <c r="O237" s="100">
        <f t="shared" si="95"/>
        <v>4149121.6555813537</v>
      </c>
      <c r="P237" s="100">
        <f t="shared" si="95"/>
        <v>1477641.931738626</v>
      </c>
      <c r="Q237" s="100">
        <f t="shared" si="95"/>
        <v>545507.42495218036</v>
      </c>
      <c r="R237" s="100">
        <f t="shared" si="95"/>
        <v>127699.30466530833</v>
      </c>
      <c r="S237" s="100">
        <f t="shared" si="95"/>
        <v>461.39835957942915</v>
      </c>
      <c r="T237" s="100">
        <f t="shared" si="95"/>
        <v>1538.0792699221702</v>
      </c>
      <c r="U237" s="100"/>
      <c r="V237" s="102">
        <f t="shared" ref="V237:V243" si="96">SUM(G237:T237)</f>
        <v>18742668.33884152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7670844.3581014834</v>
      </c>
      <c r="H238" s="101">
        <f t="shared" si="95"/>
        <v>2062024.1729856075</v>
      </c>
      <c r="I238" s="101">
        <f t="shared" si="95"/>
        <v>0</v>
      </c>
      <c r="J238" s="101">
        <f t="shared" si="95"/>
        <v>170193.0820403508</v>
      </c>
      <c r="K238" s="101">
        <f t="shared" si="95"/>
        <v>0</v>
      </c>
      <c r="L238" s="101">
        <f t="shared" si="95"/>
        <v>1934936.4409416714</v>
      </c>
      <c r="M238" s="101">
        <f t="shared" si="95"/>
        <v>122467.48344087166</v>
      </c>
      <c r="N238" s="101">
        <f t="shared" si="95"/>
        <v>1295335.9119133407</v>
      </c>
      <c r="O238" s="101">
        <f t="shared" si="95"/>
        <v>2998147.2216724148</v>
      </c>
      <c r="P238" s="101">
        <f t="shared" si="95"/>
        <v>1036674.1005968169</v>
      </c>
      <c r="Q238" s="101">
        <f t="shared" si="95"/>
        <v>389772.21885354957</v>
      </c>
      <c r="R238" s="101">
        <f t="shared" si="95"/>
        <v>0</v>
      </c>
      <c r="S238" s="101">
        <f t="shared" si="95"/>
        <v>0</v>
      </c>
      <c r="T238" s="101">
        <f t="shared" si="95"/>
        <v>934.10779865634584</v>
      </c>
      <c r="U238" s="101"/>
      <c r="V238" s="101">
        <f t="shared" si="96"/>
        <v>17681329.098344758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6810555.9956720285</v>
      </c>
      <c r="H239" s="101">
        <f t="shared" si="95"/>
        <v>2039495.0299136287</v>
      </c>
      <c r="I239" s="101">
        <f t="shared" si="95"/>
        <v>0</v>
      </c>
      <c r="J239" s="101">
        <f t="shared" si="95"/>
        <v>136921.22347009007</v>
      </c>
      <c r="K239" s="101">
        <f t="shared" si="95"/>
        <v>0</v>
      </c>
      <c r="L239" s="101">
        <f t="shared" si="95"/>
        <v>2150812.2602498764</v>
      </c>
      <c r="M239" s="101">
        <f t="shared" si="95"/>
        <v>161333.96604507891</v>
      </c>
      <c r="N239" s="101">
        <f t="shared" si="95"/>
        <v>1585431.2481074836</v>
      </c>
      <c r="O239" s="101">
        <f t="shared" si="95"/>
        <v>3469424.5063163815</v>
      </c>
      <c r="P239" s="101">
        <f t="shared" si="95"/>
        <v>1289745.6595332075</v>
      </c>
      <c r="Q239" s="101">
        <f t="shared" si="95"/>
        <v>487580.26094555802</v>
      </c>
      <c r="R239" s="101">
        <f t="shared" si="95"/>
        <v>0</v>
      </c>
      <c r="S239" s="101">
        <f t="shared" si="95"/>
        <v>0</v>
      </c>
      <c r="T239" s="101">
        <f t="shared" si="95"/>
        <v>861.42668516707238</v>
      </c>
      <c r="U239" s="101"/>
      <c r="V239" s="101">
        <f t="shared" si="96"/>
        <v>18132161.576938499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0</v>
      </c>
      <c r="J240" s="101">
        <f t="shared" si="95"/>
        <v>324865.33549596102</v>
      </c>
      <c r="K240" s="101">
        <f t="shared" si="95"/>
        <v>0</v>
      </c>
      <c r="L240" s="101">
        <f t="shared" si="95"/>
        <v>4592054.7274353094</v>
      </c>
      <c r="M240" s="101">
        <f t="shared" si="95"/>
        <v>354367.01184685092</v>
      </c>
      <c r="N240" s="101">
        <f t="shared" si="95"/>
        <v>3574930.3983062231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33805768.39533335</v>
      </c>
      <c r="H243" s="100">
        <f t="shared" si="99"/>
        <v>9866836.7434882019</v>
      </c>
      <c r="I243" s="100">
        <f>SUM(I237:I242)</f>
        <v>0</v>
      </c>
      <c r="J243" s="100">
        <f>SUM(J237:J242)</f>
        <v>788833.22086179687</v>
      </c>
      <c r="K243" s="100">
        <f>SUM(K237:K242)</f>
        <v>0</v>
      </c>
      <c r="L243" s="100">
        <f t="shared" si="99"/>
        <v>10894969.397343967</v>
      </c>
      <c r="M243" s="100">
        <f t="shared" si="99"/>
        <v>809266.24321762216</v>
      </c>
      <c r="N243" s="100">
        <f t="shared" si="99"/>
        <v>8181768.8233478758</v>
      </c>
      <c r="O243" s="100">
        <f t="shared" si="99"/>
        <v>19210093.420856282</v>
      </c>
      <c r="P243" s="100">
        <f>SUM(P237:P242)</f>
        <v>6864460.8434936721</v>
      </c>
      <c r="Q243" s="100">
        <f t="shared" si="99"/>
        <v>2552680.5720495679</v>
      </c>
      <c r="R243" s="100">
        <f t="shared" si="99"/>
        <v>392182.04221808829</v>
      </c>
      <c r="S243" s="100">
        <f t="shared" si="99"/>
        <v>1417.0365256529517</v>
      </c>
      <c r="T243" s="100">
        <f t="shared" si="99"/>
        <v>6519.2056818481542</v>
      </c>
      <c r="U243" s="100"/>
      <c r="V243" s="102">
        <f t="shared" si="96"/>
        <v>93374795.944417924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0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1097929.9639768782</v>
      </c>
      <c r="M246" s="100">
        <f t="shared" si="100"/>
        <v>86342.534300529936</v>
      </c>
      <c r="N246" s="100">
        <f t="shared" si="100"/>
        <v>848589.95754663937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11565291.387347337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0</v>
      </c>
      <c r="J249" s="100">
        <f>SUM(J246:J248)</f>
        <v>120229.36579714781</v>
      </c>
      <c r="K249" s="100">
        <f>SUM(K246:K248)</f>
        <v>0</v>
      </c>
      <c r="L249" s="100">
        <f t="shared" si="101"/>
        <v>1097929.9639768782</v>
      </c>
      <c r="M249" s="100">
        <f t="shared" si="101"/>
        <v>86342.534300529936</v>
      </c>
      <c r="N249" s="100">
        <f t="shared" si="101"/>
        <v>848589.95754663937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11565291.387347337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0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455271.47462094144</v>
      </c>
      <c r="M255" s="100">
        <f t="shared" si="103"/>
        <v>35803.096921707947</v>
      </c>
      <c r="N255" s="100">
        <f t="shared" si="103"/>
        <v>351879.27645348129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4300052.2956713429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0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496105.66051464388</v>
      </c>
      <c r="M259" s="101">
        <f t="shared" si="104"/>
        <v>39014.346465704788</v>
      </c>
      <c r="N259" s="101">
        <f t="shared" si="104"/>
        <v>383440.0145796868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4685732.3669744721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0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72596.227038623896</v>
      </c>
      <c r="M260" s="101">
        <f t="shared" si="104"/>
        <v>2789.0622424343628</v>
      </c>
      <c r="N260" s="101">
        <f t="shared" si="104"/>
        <v>9963.2396868464511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2157106.3780216407</v>
      </c>
      <c r="G261" s="101">
        <f t="shared" si="104"/>
        <v>1796912.3458265704</v>
      </c>
      <c r="H261" s="101">
        <f t="shared" si="104"/>
        <v>323614.89774358534</v>
      </c>
      <c r="I261" s="101">
        <f t="shared" si="104"/>
        <v>0</v>
      </c>
      <c r="J261" s="101">
        <f t="shared" si="104"/>
        <v>22731.50651560902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13701.453640516896</v>
      </c>
      <c r="S261" s="101">
        <f t="shared" si="104"/>
        <v>57.390603401582766</v>
      </c>
      <c r="T261" s="101">
        <f t="shared" si="104"/>
        <v>88.783691957502768</v>
      </c>
      <c r="U261" s="101"/>
      <c r="V261" s="101">
        <f t="shared" si="105"/>
        <v>2157106.3780216412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3297506.2396226628</v>
      </c>
      <c r="G262" s="101">
        <f t="shared" si="104"/>
        <v>2662438.0565717323</v>
      </c>
      <c r="H262" s="101">
        <f t="shared" si="104"/>
        <v>515137.29704341962</v>
      </c>
      <c r="I262" s="101">
        <f t="shared" si="104"/>
        <v>0</v>
      </c>
      <c r="J262" s="101">
        <f t="shared" si="104"/>
        <v>3665.9076329578884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115729.20772555309</v>
      </c>
      <c r="S262" s="101">
        <f t="shared" si="104"/>
        <v>2.747541789737971</v>
      </c>
      <c r="T262" s="101">
        <f t="shared" si="104"/>
        <v>533.02310720916648</v>
      </c>
      <c r="U262" s="101"/>
      <c r="V262" s="101">
        <f t="shared" si="105"/>
        <v>3297506.2396226618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18829613.766113531</v>
      </c>
      <c r="G263" s="100">
        <f t="shared" ref="G263:T263" si="108">SUM(G258:G262)</f>
        <v>13625389.130539544</v>
      </c>
      <c r="H263" s="100">
        <f t="shared" si="108"/>
        <v>2744896.8831266086</v>
      </c>
      <c r="I263" s="100">
        <f>SUM(I258:I262)</f>
        <v>0</v>
      </c>
      <c r="J263" s="100">
        <f>SUM(J258:J262)</f>
        <v>90283.906816155853</v>
      </c>
      <c r="K263" s="100">
        <f>SUM(K258:K262)</f>
        <v>0</v>
      </c>
      <c r="L263" s="100">
        <f t="shared" si="108"/>
        <v>568701.88755326776</v>
      </c>
      <c r="M263" s="100">
        <f t="shared" si="108"/>
        <v>41803.408708139148</v>
      </c>
      <c r="N263" s="100">
        <f t="shared" si="108"/>
        <v>393403.25426653324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469792.83669099759</v>
      </c>
      <c r="S263" s="100">
        <f t="shared" si="108"/>
        <v>228.80058474295259</v>
      </c>
      <c r="T263" s="100">
        <f t="shared" si="108"/>
        <v>2261.9766806561474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0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328513.77944508096</v>
      </c>
      <c r="M266" s="100">
        <f t="shared" si="109"/>
        <v>0</v>
      </c>
      <c r="N266" s="100">
        <f t="shared" si="109"/>
        <v>231169.33496963663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3348578.7342193513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0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24916.397252374951</v>
      </c>
      <c r="M267" s="101">
        <f t="shared" si="109"/>
        <v>0</v>
      </c>
      <c r="N267" s="101">
        <f t="shared" si="109"/>
        <v>3419.5721745431315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0</v>
      </c>
      <c r="J268" s="100">
        <f>J266+J267</f>
        <v>32670.517936095472</v>
      </c>
      <c r="K268" s="100">
        <f>K266+K267</f>
        <v>0</v>
      </c>
      <c r="L268" s="100">
        <f t="shared" si="110"/>
        <v>353430.17669745593</v>
      </c>
      <c r="M268" s="100">
        <f t="shared" si="110"/>
        <v>0</v>
      </c>
      <c r="N268" s="100">
        <f t="shared" si="110"/>
        <v>234588.90714417977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6328410.0351333115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1399065.9035946443</v>
      </c>
      <c r="H271" s="100">
        <f t="shared" si="111"/>
        <v>548016.43830860232</v>
      </c>
      <c r="I271" s="100">
        <f t="shared" si="111"/>
        <v>0</v>
      </c>
      <c r="J271" s="100">
        <f t="shared" si="111"/>
        <v>5189.9636752068982</v>
      </c>
      <c r="K271" s="100">
        <f t="shared" si="111"/>
        <v>0</v>
      </c>
      <c r="L271" s="100">
        <f t="shared" si="111"/>
        <v>37232.85716355421</v>
      </c>
      <c r="M271" s="100">
        <f t="shared" si="111"/>
        <v>0</v>
      </c>
      <c r="N271" s="100">
        <f t="shared" si="111"/>
        <v>5409.4324959763953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1994914.5952379841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1057809.3282307491</v>
      </c>
      <c r="H274" s="100">
        <f t="shared" si="112"/>
        <v>394243.123019961</v>
      </c>
      <c r="I274" s="100">
        <f t="shared" si="112"/>
        <v>0</v>
      </c>
      <c r="J274" s="100">
        <f t="shared" si="112"/>
        <v>8362.5288880684293</v>
      </c>
      <c r="K274" s="100">
        <f t="shared" si="112"/>
        <v>0</v>
      </c>
      <c r="L274" s="100">
        <f t="shared" si="112"/>
        <v>106859.43964879212</v>
      </c>
      <c r="M274" s="100">
        <f t="shared" si="112"/>
        <v>23560.258114898472</v>
      </c>
      <c r="N274" s="100">
        <f t="shared" si="112"/>
        <v>19817.385280808208</v>
      </c>
      <c r="O274" s="100">
        <f t="shared" si="112"/>
        <v>52347.96122652261</v>
      </c>
      <c r="P274" s="100">
        <f t="shared" si="112"/>
        <v>35701.912690454214</v>
      </c>
      <c r="Q274" s="100">
        <f t="shared" si="112"/>
        <v>1511.061729025774</v>
      </c>
      <c r="R274" s="100">
        <f t="shared" si="112"/>
        <v>0</v>
      </c>
      <c r="S274" s="100">
        <f t="shared" si="112"/>
        <v>9.8245882958038973</v>
      </c>
      <c r="T274" s="100">
        <f t="shared" si="112"/>
        <v>1905.9701293859564</v>
      </c>
      <c r="U274" s="100"/>
      <c r="V274" s="102">
        <f>SUM(G274:T274)</f>
        <v>1702128.7935469619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0</v>
      </c>
      <c r="J280" s="100">
        <f t="shared" si="114"/>
        <v>241923.0211547307</v>
      </c>
      <c r="K280" s="100">
        <f t="shared" si="114"/>
        <v>0</v>
      </c>
      <c r="L280" s="100">
        <f t="shared" si="114"/>
        <v>918532.34760518745</v>
      </c>
      <c r="M280" s="100">
        <f t="shared" si="114"/>
        <v>35288.939848034075</v>
      </c>
      <c r="N280" s="100">
        <f t="shared" si="114"/>
        <v>630305.34179436578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0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126266.07786492816</v>
      </c>
      <c r="M283" s="100">
        <f t="shared" si="115"/>
        <v>4850.9952188835377</v>
      </c>
      <c r="N283" s="100">
        <f t="shared" si="115"/>
        <v>86644.943504914074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81538701.87448056</v>
      </c>
      <c r="H288" s="100">
        <f t="shared" si="117"/>
        <v>23928969.260016046</v>
      </c>
      <c r="I288" s="100">
        <f>I243+I249+I252+I255+I263+I268+I271+I274+I277+I280+I283+I286</f>
        <v>0</v>
      </c>
      <c r="J288" s="100">
        <f>J243+J249+J252+J255+J263+J268+J271+J274+J277+J280+J283+J286</f>
        <v>1370603.2096496669</v>
      </c>
      <c r="K288" s="100">
        <f>K243+K249+K252+K255+K263+K268+K271+K274+K277+K280+K283+K286</f>
        <v>0</v>
      </c>
      <c r="L288" s="100">
        <f t="shared" si="117"/>
        <v>14559193.622474972</v>
      </c>
      <c r="M288" s="100">
        <f t="shared" si="117"/>
        <v>1036915.4763298153</v>
      </c>
      <c r="N288" s="100">
        <f t="shared" si="117"/>
        <v>10752407.321834777</v>
      </c>
      <c r="O288" s="100">
        <f>O243+O249+O252+O255+O263+O268+O271+O274+O277+O280+O283+O286</f>
        <v>23257992.284528669</v>
      </c>
      <c r="P288" s="100">
        <f>P243+P249+P252+P255+P263+P268+P271+P274+P277+P280+P283+P286</f>
        <v>7647556.6111066993</v>
      </c>
      <c r="Q288" s="100">
        <f t="shared" si="117"/>
        <v>3032271.7372764451</v>
      </c>
      <c r="R288" s="100">
        <f t="shared" si="117"/>
        <v>4333666.6747865845</v>
      </c>
      <c r="S288" s="100">
        <f t="shared" si="117"/>
        <v>2237.9340107226203</v>
      </c>
      <c r="T288" s="100">
        <f t="shared" si="117"/>
        <v>16052.886722636596</v>
      </c>
      <c r="U288" s="100"/>
      <c r="V288" s="102">
        <f>SUM(G288:T288)</f>
        <v>171476568.89321756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17741256.405043196</v>
      </c>
      <c r="H294" s="100">
        <f t="shared" si="118"/>
        <v>5293005.0247405767</v>
      </c>
      <c r="I294" s="100">
        <f t="shared" si="118"/>
        <v>0</v>
      </c>
      <c r="J294" s="100">
        <f t="shared" si="118"/>
        <v>442254.96844139718</v>
      </c>
      <c r="K294" s="100">
        <f t="shared" si="118"/>
        <v>0</v>
      </c>
      <c r="L294" s="100">
        <f t="shared" si="118"/>
        <v>6251388.5014821291</v>
      </c>
      <c r="M294" s="100">
        <f t="shared" si="118"/>
        <v>482417.06818310678</v>
      </c>
      <c r="N294" s="100">
        <f t="shared" si="118"/>
        <v>4866727.2595444927</v>
      </c>
      <c r="O294" s="100">
        <f t="shared" si="118"/>
        <v>11698615.157781724</v>
      </c>
      <c r="P294" s="100">
        <f t="shared" si="118"/>
        <v>4166270.7761672707</v>
      </c>
      <c r="Q294" s="100">
        <f t="shared" si="118"/>
        <v>1538080.0950108282</v>
      </c>
      <c r="R294" s="100">
        <f t="shared" si="118"/>
        <v>360053.31855868275</v>
      </c>
      <c r="S294" s="100">
        <f t="shared" si="118"/>
        <v>1300.9312069436612</v>
      </c>
      <c r="T294" s="100">
        <f t="shared" si="118"/>
        <v>4336.6762786472709</v>
      </c>
      <c r="U294" s="100"/>
      <c r="V294" s="102">
        <f t="shared" ref="V294:V300" si="119">SUM(G294:T294)</f>
        <v>52845706.182439007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24016971.452790998</v>
      </c>
      <c r="H295" s="101">
        <f t="shared" si="118"/>
        <v>6456078.8077073274</v>
      </c>
      <c r="I295" s="101">
        <f t="shared" si="118"/>
        <v>0</v>
      </c>
      <c r="J295" s="101">
        <f t="shared" si="118"/>
        <v>532864.72805417131</v>
      </c>
      <c r="K295" s="101">
        <f t="shared" si="118"/>
        <v>0</v>
      </c>
      <c r="L295" s="101">
        <f t="shared" si="118"/>
        <v>6058174.4454221576</v>
      </c>
      <c r="M295" s="101">
        <f t="shared" si="118"/>
        <v>383438.63027127483</v>
      </c>
      <c r="N295" s="101">
        <f t="shared" si="118"/>
        <v>4055622.0626926352</v>
      </c>
      <c r="O295" s="101">
        <f t="shared" si="118"/>
        <v>9387026.1046454683</v>
      </c>
      <c r="P295" s="101">
        <f t="shared" si="118"/>
        <v>3245766.8435921283</v>
      </c>
      <c r="Q295" s="101">
        <f t="shared" si="118"/>
        <v>1220354.3464429735</v>
      </c>
      <c r="R295" s="101">
        <f t="shared" si="118"/>
        <v>0</v>
      </c>
      <c r="S295" s="101">
        <f t="shared" si="118"/>
        <v>0</v>
      </c>
      <c r="T295" s="101">
        <f t="shared" si="118"/>
        <v>2924.6376652740964</v>
      </c>
      <c r="U295" s="101"/>
      <c r="V295" s="101">
        <f t="shared" si="119"/>
        <v>55359222.059284411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17092004.640969098</v>
      </c>
      <c r="H296" s="101">
        <f t="shared" si="118"/>
        <v>5118386.595553929</v>
      </c>
      <c r="I296" s="101">
        <f t="shared" si="118"/>
        <v>0</v>
      </c>
      <c r="J296" s="101">
        <f t="shared" si="118"/>
        <v>343622.19303168991</v>
      </c>
      <c r="K296" s="101">
        <f t="shared" si="118"/>
        <v>0</v>
      </c>
      <c r="L296" s="101">
        <f t="shared" si="118"/>
        <v>5397752.1302820863</v>
      </c>
      <c r="M296" s="101">
        <f t="shared" si="118"/>
        <v>404889.24812317657</v>
      </c>
      <c r="N296" s="101">
        <f t="shared" si="118"/>
        <v>3978852.5735359788</v>
      </c>
      <c r="O296" s="101">
        <f t="shared" si="118"/>
        <v>8706986.5956810433</v>
      </c>
      <c r="P296" s="101">
        <f t="shared" si="118"/>
        <v>3236789.8909310885</v>
      </c>
      <c r="Q296" s="101">
        <f t="shared" si="118"/>
        <v>1223648.1262649212</v>
      </c>
      <c r="R296" s="101">
        <f t="shared" si="118"/>
        <v>0</v>
      </c>
      <c r="S296" s="101">
        <f t="shared" si="118"/>
        <v>0</v>
      </c>
      <c r="T296" s="101">
        <f t="shared" si="118"/>
        <v>2161.8659196234084</v>
      </c>
      <c r="U296" s="101"/>
      <c r="V296" s="101">
        <f t="shared" si="119"/>
        <v>45505093.860292636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58850232.498803288</v>
      </c>
      <c r="H300" s="100">
        <f t="shared" si="122"/>
        <v>16867470.428001836</v>
      </c>
      <c r="I300" s="100">
        <f>SUM(I294:I299)</f>
        <v>0</v>
      </c>
      <c r="J300" s="100">
        <f>SUM(J294:J299)</f>
        <v>1318741.8895272585</v>
      </c>
      <c r="K300" s="100">
        <f>SUM(K294:K299)</f>
        <v>0</v>
      </c>
      <c r="L300" s="100">
        <f t="shared" si="122"/>
        <v>17707315.077186372</v>
      </c>
      <c r="M300" s="100">
        <f t="shared" si="122"/>
        <v>1270744.9465775583</v>
      </c>
      <c r="N300" s="100">
        <f t="shared" si="122"/>
        <v>12901201.895773107</v>
      </c>
      <c r="O300" s="100">
        <f t="shared" si="122"/>
        <v>29792627.858108237</v>
      </c>
      <c r="P300" s="100">
        <f>SUM(P294:P299)</f>
        <v>10648827.510690488</v>
      </c>
      <c r="Q300" s="100">
        <f t="shared" si="122"/>
        <v>3982082.5677187229</v>
      </c>
      <c r="R300" s="100">
        <f t="shared" si="122"/>
        <v>360053.31855868275</v>
      </c>
      <c r="S300" s="100">
        <f t="shared" si="122"/>
        <v>1300.9312069436612</v>
      </c>
      <c r="T300" s="100">
        <f t="shared" si="122"/>
        <v>9423.1798635447758</v>
      </c>
      <c r="U300" s="100"/>
      <c r="V300" s="102">
        <f t="shared" si="119"/>
        <v>153710022.10201606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0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2283902.7936625965</v>
      </c>
      <c r="M303" s="100">
        <f t="shared" si="123"/>
        <v>179608.86556607517</v>
      </c>
      <c r="N303" s="100">
        <f t="shared" si="123"/>
        <v>1765228.2370495622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0</v>
      </c>
      <c r="J306" s="100">
        <f>SUM(J303:J305)</f>
        <v>250099.90931458984</v>
      </c>
      <c r="K306" s="100">
        <f>SUM(K303:K305)</f>
        <v>0</v>
      </c>
      <c r="L306" s="100">
        <f t="shared" si="124"/>
        <v>2283902.7936625965</v>
      </c>
      <c r="M306" s="100">
        <f t="shared" si="124"/>
        <v>179608.86556607517</v>
      </c>
      <c r="N306" s="100">
        <f t="shared" si="124"/>
        <v>1765228.2370495622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0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644715.73261049693</v>
      </c>
      <c r="M312" s="100">
        <f t="shared" si="126"/>
        <v>50701.221465329661</v>
      </c>
      <c r="N312" s="100">
        <f t="shared" si="126"/>
        <v>498300.7241954768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6089358.8125094427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0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702541.54323465447</v>
      </c>
      <c r="M316" s="101">
        <f t="shared" si="127"/>
        <v>55248.712836443578</v>
      </c>
      <c r="N316" s="101">
        <f t="shared" si="127"/>
        <v>542994.28734855168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6635525.272708809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0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102804.44154541698</v>
      </c>
      <c r="M317" s="101">
        <f t="shared" si="127"/>
        <v>3949.6265572634111</v>
      </c>
      <c r="N317" s="101">
        <f t="shared" si="127"/>
        <v>14109.070591842703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2544630.4546995563</v>
      </c>
      <c r="H318" s="101">
        <f t="shared" si="127"/>
        <v>458275.1775874818</v>
      </c>
      <c r="I318" s="101">
        <f t="shared" si="127"/>
        <v>0</v>
      </c>
      <c r="J318" s="101">
        <f t="shared" si="127"/>
        <v>32190.375838401007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19402.802973828762</v>
      </c>
      <c r="S318" s="101">
        <f t="shared" si="127"/>
        <v>81.271564285499295</v>
      </c>
      <c r="T318" s="101">
        <f t="shared" si="127"/>
        <v>125.72771674725335</v>
      </c>
      <c r="U318" s="101"/>
      <c r="V318" s="101">
        <f t="shared" si="128"/>
        <v>3054705.8103803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3770312.4352385155</v>
      </c>
      <c r="H319" s="101">
        <f t="shared" si="127"/>
        <v>729492.48607077729</v>
      </c>
      <c r="I319" s="101">
        <f t="shared" si="127"/>
        <v>0</v>
      </c>
      <c r="J319" s="101">
        <f t="shared" si="127"/>
        <v>5191.3384804806374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163885.60474897877</v>
      </c>
      <c r="S319" s="101">
        <f t="shared" si="127"/>
        <v>3.8908289154810842</v>
      </c>
      <c r="T319" s="101">
        <f t="shared" si="127"/>
        <v>754.82080960333042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19295087.052648906</v>
      </c>
      <c r="H320" s="100">
        <f t="shared" si="131"/>
        <v>3887083.4295486514</v>
      </c>
      <c r="I320" s="100">
        <f>SUM(I315:I319)</f>
        <v>0</v>
      </c>
      <c r="J320" s="100">
        <f>SUM(J315:J319)</f>
        <v>127852.19011223847</v>
      </c>
      <c r="K320" s="100">
        <f>SUM(K315:K319)</f>
        <v>0</v>
      </c>
      <c r="L320" s="100">
        <f t="shared" si="131"/>
        <v>805345.98478007142</v>
      </c>
      <c r="M320" s="100">
        <f t="shared" si="131"/>
        <v>59198.339393706992</v>
      </c>
      <c r="N320" s="100">
        <f t="shared" si="131"/>
        <v>557103.35794039443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665279.61835206102</v>
      </c>
      <c r="S320" s="100">
        <f t="shared" si="131"/>
        <v>324.00742158748363</v>
      </c>
      <c r="T320" s="100">
        <f t="shared" si="131"/>
        <v>3203.2139813531999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0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465212.54634703684</v>
      </c>
      <c r="M323" s="100">
        <f t="shared" si="132"/>
        <v>0</v>
      </c>
      <c r="N323" s="100">
        <f t="shared" si="132"/>
        <v>327361.83894701488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0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35284.42743300346</v>
      </c>
      <c r="M324" s="101">
        <f t="shared" si="132"/>
        <v>0</v>
      </c>
      <c r="N324" s="101">
        <f t="shared" si="132"/>
        <v>4842.4997009984763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0</v>
      </c>
      <c r="J325" s="100">
        <f>J323+J324</f>
        <v>46265.136473730017</v>
      </c>
      <c r="K325" s="100">
        <f>K323+K324</f>
        <v>0</v>
      </c>
      <c r="L325" s="100">
        <f t="shared" si="133"/>
        <v>500496.97378004028</v>
      </c>
      <c r="M325" s="100">
        <f t="shared" si="133"/>
        <v>0</v>
      </c>
      <c r="N325" s="100">
        <f t="shared" si="133"/>
        <v>332204.33864801336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1981235.0417020789</v>
      </c>
      <c r="H328" s="100">
        <f t="shared" si="134"/>
        <v>776053.05669742485</v>
      </c>
      <c r="I328" s="100">
        <f t="shared" si="134"/>
        <v>0</v>
      </c>
      <c r="J328" s="100">
        <f t="shared" si="134"/>
        <v>7349.5736491481284</v>
      </c>
      <c r="K328" s="100">
        <f t="shared" si="134"/>
        <v>0</v>
      </c>
      <c r="L328" s="100">
        <f t="shared" si="134"/>
        <v>52725.923150289724</v>
      </c>
      <c r="M328" s="100">
        <f t="shared" si="134"/>
        <v>0</v>
      </c>
      <c r="N328" s="100">
        <f t="shared" si="134"/>
        <v>7660.3662409426761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2825023.9614398843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1497977.2597884068</v>
      </c>
      <c r="H331" s="100">
        <f t="shared" si="135"/>
        <v>558292.70677696215</v>
      </c>
      <c r="I331" s="100">
        <f t="shared" si="135"/>
        <v>0</v>
      </c>
      <c r="J331" s="100">
        <f t="shared" si="135"/>
        <v>11842.283646337388</v>
      </c>
      <c r="K331" s="100">
        <f t="shared" si="135"/>
        <v>0</v>
      </c>
      <c r="L331" s="100">
        <f t="shared" si="135"/>
        <v>151325.01322838035</v>
      </c>
      <c r="M331" s="100">
        <f t="shared" si="135"/>
        <v>33363.981531428202</v>
      </c>
      <c r="N331" s="100">
        <f t="shared" si="135"/>
        <v>28063.651649553729</v>
      </c>
      <c r="O331" s="100">
        <f t="shared" si="135"/>
        <v>74130.614488692168</v>
      </c>
      <c r="P331" s="100">
        <f t="shared" si="135"/>
        <v>50557.933186977294</v>
      </c>
      <c r="Q331" s="100">
        <f t="shared" si="135"/>
        <v>2139.8337562432575</v>
      </c>
      <c r="R331" s="100">
        <f t="shared" si="135"/>
        <v>0</v>
      </c>
      <c r="S331" s="100">
        <f t="shared" si="135"/>
        <v>13.912724591408807</v>
      </c>
      <c r="T331" s="100">
        <f t="shared" si="135"/>
        <v>2699.0685707333091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101410554.73229215</v>
      </c>
      <c r="H345" s="100">
        <f t="shared" si="140"/>
        <v>26656293.42828409</v>
      </c>
      <c r="I345" s="100">
        <f>I300+I306+I309+I312+I320+I325+I328+I331+I334+I337+I340+I343</f>
        <v>0</v>
      </c>
      <c r="J345" s="100">
        <f>J300+J306+J309+J312+J320+J325+J328+J331+J334+J337+J340+J343</f>
        <v>1832750.8991063442</v>
      </c>
      <c r="K345" s="100">
        <f>K300+K306+K309+K312+K320+K325+K328+K331+K334+K337+K340+K343</f>
        <v>0</v>
      </c>
      <c r="L345" s="100">
        <f t="shared" si="140"/>
        <v>22145827.498398248</v>
      </c>
      <c r="M345" s="100">
        <f t="shared" si="140"/>
        <v>1593617.3545340982</v>
      </c>
      <c r="N345" s="100">
        <f t="shared" si="140"/>
        <v>16089762.571497051</v>
      </c>
      <c r="O345" s="100">
        <f>O300+O306+O309+O312+O320+O325+O328+O331+O334+O337+O340+O343</f>
        <v>36375470.683958791</v>
      </c>
      <c r="P345" s="100">
        <f>P300+P306+P309+P312+P320+P325+P328+P331+P334+P337+P340+P343</f>
        <v>12196188.408907469</v>
      </c>
      <c r="Q345" s="100">
        <f t="shared" si="140"/>
        <v>4973893.2781658992</v>
      </c>
      <c r="R345" s="100">
        <f t="shared" si="140"/>
        <v>4768136.7968234364</v>
      </c>
      <c r="S345" s="100">
        <f t="shared" si="140"/>
        <v>2700.7617453681228</v>
      </c>
      <c r="T345" s="100">
        <f t="shared" si="140"/>
        <v>17640.12547659337</v>
      </c>
      <c r="U345" s="100"/>
      <c r="V345" s="102">
        <f>SUM(G345:T345)</f>
        <v>228062836.53918955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1739954.2026613259</v>
      </c>
      <c r="H408" s="100">
        <f t="shared" si="164"/>
        <v>519105.64433795854</v>
      </c>
      <c r="I408" s="100">
        <f t="shared" si="164"/>
        <v>0</v>
      </c>
      <c r="J408" s="100">
        <f t="shared" si="164"/>
        <v>43373.669452672999</v>
      </c>
      <c r="K408" s="100">
        <f t="shared" si="164"/>
        <v>0</v>
      </c>
      <c r="L408" s="100">
        <f t="shared" si="164"/>
        <v>613098.04938789713</v>
      </c>
      <c r="M408" s="100">
        <f t="shared" si="164"/>
        <v>47312.52319774522</v>
      </c>
      <c r="N408" s="100">
        <f t="shared" si="164"/>
        <v>477298.92151515081</v>
      </c>
      <c r="O408" s="100">
        <f t="shared" si="164"/>
        <v>1147328.8105634728</v>
      </c>
      <c r="P408" s="100">
        <f t="shared" si="164"/>
        <v>408602.42256329971</v>
      </c>
      <c r="Q408" s="100">
        <f t="shared" si="164"/>
        <v>150845.51309359798</v>
      </c>
      <c r="R408" s="100">
        <f t="shared" si="164"/>
        <v>35311.833080223834</v>
      </c>
      <c r="S408" s="100">
        <f t="shared" si="164"/>
        <v>127.58739681206831</v>
      </c>
      <c r="T408" s="100">
        <f t="shared" si="164"/>
        <v>425.3147547356935</v>
      </c>
      <c r="U408" s="100"/>
      <c r="V408" s="102">
        <f t="shared" ref="V408:V414" si="165">SUM(G408:T408)</f>
        <v>5182784.4920048919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2355438.0513097057</v>
      </c>
      <c r="H409" s="101">
        <f t="shared" si="164"/>
        <v>633172.82596681663</v>
      </c>
      <c r="I409" s="101">
        <f t="shared" si="164"/>
        <v>0</v>
      </c>
      <c r="J409" s="101">
        <f t="shared" si="164"/>
        <v>52260.121936137613</v>
      </c>
      <c r="K409" s="101">
        <f t="shared" si="164"/>
        <v>0</v>
      </c>
      <c r="L409" s="101">
        <f t="shared" si="164"/>
        <v>594148.79341754632</v>
      </c>
      <c r="M409" s="101">
        <f t="shared" si="164"/>
        <v>37605.321797477423</v>
      </c>
      <c r="N409" s="101">
        <f t="shared" si="164"/>
        <v>397750.6717270661</v>
      </c>
      <c r="O409" s="101">
        <f t="shared" si="164"/>
        <v>920622.25743079721</v>
      </c>
      <c r="P409" s="101">
        <f t="shared" si="164"/>
        <v>318325.01213169628</v>
      </c>
      <c r="Q409" s="101">
        <f t="shared" si="164"/>
        <v>119684.90987063761</v>
      </c>
      <c r="R409" s="101">
        <f t="shared" si="164"/>
        <v>0</v>
      </c>
      <c r="S409" s="101">
        <f t="shared" si="164"/>
        <v>0</v>
      </c>
      <c r="T409" s="101">
        <f t="shared" si="164"/>
        <v>286.83062128050466</v>
      </c>
      <c r="U409" s="101"/>
      <c r="V409" s="101">
        <f t="shared" si="165"/>
        <v>5429294.7962091621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1676279.5502187356</v>
      </c>
      <c r="H410" s="101">
        <f t="shared" si="164"/>
        <v>501980.13401395129</v>
      </c>
      <c r="I410" s="101">
        <f t="shared" si="164"/>
        <v>0</v>
      </c>
      <c r="J410" s="101">
        <f t="shared" si="164"/>
        <v>33700.368521996708</v>
      </c>
      <c r="K410" s="101">
        <f t="shared" si="164"/>
        <v>0</v>
      </c>
      <c r="L410" s="101">
        <f t="shared" si="164"/>
        <v>529378.60146921047</v>
      </c>
      <c r="M410" s="101">
        <f t="shared" si="164"/>
        <v>39709.067542930323</v>
      </c>
      <c r="N410" s="101">
        <f t="shared" si="164"/>
        <v>390221.58854125993</v>
      </c>
      <c r="O410" s="101">
        <f t="shared" si="164"/>
        <v>853928.13078134297</v>
      </c>
      <c r="P410" s="101">
        <f t="shared" si="164"/>
        <v>317444.60737607663</v>
      </c>
      <c r="Q410" s="101">
        <f t="shared" si="164"/>
        <v>120007.94370279678</v>
      </c>
      <c r="R410" s="101">
        <f t="shared" si="164"/>
        <v>0</v>
      </c>
      <c r="S410" s="101">
        <f t="shared" si="164"/>
        <v>0</v>
      </c>
      <c r="T410" s="101">
        <f t="shared" si="164"/>
        <v>212.02262154160459</v>
      </c>
      <c r="U410" s="101"/>
      <c r="V410" s="101">
        <f t="shared" si="165"/>
        <v>4462862.0147898411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5771671.8041897677</v>
      </c>
      <c r="H414" s="100">
        <f t="shared" si="168"/>
        <v>1654258.6043187263</v>
      </c>
      <c r="I414" s="100">
        <f>SUM(I408:I413)</f>
        <v>0</v>
      </c>
      <c r="J414" s="100">
        <f>SUM(J408:J413)</f>
        <v>129334.15991080733</v>
      </c>
      <c r="K414" s="100">
        <f>SUM(K408:K413)</f>
        <v>0</v>
      </c>
      <c r="L414" s="100">
        <f t="shared" si="168"/>
        <v>1736625.4442746537</v>
      </c>
      <c r="M414" s="100">
        <f t="shared" si="168"/>
        <v>124626.91253815296</v>
      </c>
      <c r="N414" s="100">
        <f t="shared" si="168"/>
        <v>1265271.1817834768</v>
      </c>
      <c r="O414" s="100">
        <f t="shared" si="168"/>
        <v>2921879.1987756127</v>
      </c>
      <c r="P414" s="100">
        <f>SUM(P408:P413)</f>
        <v>1044372.0420710726</v>
      </c>
      <c r="Q414" s="100">
        <f t="shared" si="168"/>
        <v>390538.36666703236</v>
      </c>
      <c r="R414" s="100">
        <f t="shared" si="168"/>
        <v>35311.833080223834</v>
      </c>
      <c r="S414" s="100">
        <f t="shared" si="168"/>
        <v>127.58739681206831</v>
      </c>
      <c r="T414" s="100">
        <f t="shared" si="168"/>
        <v>924.16799755780278</v>
      </c>
      <c r="U414" s="100"/>
      <c r="V414" s="102">
        <f t="shared" si="165"/>
        <v>15074941.303003898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0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317355.16017092753</v>
      </c>
      <c r="M417" s="100">
        <f t="shared" si="169"/>
        <v>24957.191898886493</v>
      </c>
      <c r="N417" s="100">
        <f t="shared" si="169"/>
        <v>245283.7710350765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0</v>
      </c>
      <c r="J420" s="100">
        <f>SUM(J417:J419)</f>
        <v>34752.134372576802</v>
      </c>
      <c r="K420" s="100">
        <f>SUM(K417:K419)</f>
        <v>0</v>
      </c>
      <c r="L420" s="100">
        <f t="shared" si="170"/>
        <v>317355.16017092753</v>
      </c>
      <c r="M420" s="100">
        <f t="shared" si="170"/>
        <v>24957.191898886493</v>
      </c>
      <c r="N420" s="100">
        <f t="shared" si="170"/>
        <v>245283.7710350765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0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83017.030946284212</v>
      </c>
      <c r="M426" s="100">
        <f t="shared" si="172"/>
        <v>6528.5592680651644</v>
      </c>
      <c r="N426" s="100">
        <f t="shared" si="172"/>
        <v>64163.854779209731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0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90462.990254027507</v>
      </c>
      <c r="M430" s="101">
        <f t="shared" si="173"/>
        <v>7114.1184731354742</v>
      </c>
      <c r="N430" s="101">
        <f t="shared" si="173"/>
        <v>69918.835971238601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0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13237.647343635485</v>
      </c>
      <c r="M431" s="101">
        <f t="shared" si="173"/>
        <v>508.57494791226713</v>
      </c>
      <c r="N431" s="101">
        <f t="shared" si="173"/>
        <v>1816.7590624842837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327660.16791508166</v>
      </c>
      <c r="H432" s="101">
        <f t="shared" si="173"/>
        <v>59009.952255467018</v>
      </c>
      <c r="I432" s="101">
        <f t="shared" si="173"/>
        <v>0</v>
      </c>
      <c r="J432" s="101">
        <f t="shared" si="173"/>
        <v>4145.0042119005457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2498.4082339683423</v>
      </c>
      <c r="S432" s="101">
        <f t="shared" si="173"/>
        <v>10.464959401600883</v>
      </c>
      <c r="T432" s="101">
        <f t="shared" si="173"/>
        <v>16.18937032876503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485485.50668369397</v>
      </c>
      <c r="H433" s="101">
        <f t="shared" si="173"/>
        <v>93933.337171728126</v>
      </c>
      <c r="I433" s="101">
        <f t="shared" si="173"/>
        <v>0</v>
      </c>
      <c r="J433" s="101">
        <f t="shared" si="173"/>
        <v>668.46438746216552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21102.78318478087</v>
      </c>
      <c r="S433" s="101">
        <f t="shared" si="173"/>
        <v>0.50100385044944007</v>
      </c>
      <c r="T433" s="101">
        <f t="shared" si="173"/>
        <v>97.194746987191394</v>
      </c>
      <c r="U433" s="101"/>
      <c r="V433" s="101">
        <f t="shared" si="174"/>
        <v>601287.78717850277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2484538.1583525548</v>
      </c>
      <c r="H434" s="100">
        <f t="shared" si="177"/>
        <v>500521.56173546286</v>
      </c>
      <c r="I434" s="100">
        <f>SUM(I429:I433)</f>
        <v>0</v>
      </c>
      <c r="J434" s="100">
        <f>SUM(J429:J433)</f>
        <v>16462.928832404148</v>
      </c>
      <c r="K434" s="100">
        <f>SUM(K429:K433)</f>
        <v>0</v>
      </c>
      <c r="L434" s="100">
        <f t="shared" si="177"/>
        <v>103700.63759766299</v>
      </c>
      <c r="M434" s="100">
        <f t="shared" si="177"/>
        <v>7622.6934210477411</v>
      </c>
      <c r="N434" s="100">
        <f t="shared" si="177"/>
        <v>71735.595033722886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85664.946380379362</v>
      </c>
      <c r="S434" s="100">
        <f t="shared" si="177"/>
        <v>41.720920995430895</v>
      </c>
      <c r="T434" s="100">
        <f t="shared" si="177"/>
        <v>412.46288987060359</v>
      </c>
      <c r="U434" s="100"/>
      <c r="V434" s="102">
        <f t="shared" si="174"/>
        <v>3433508.8312517861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0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59903.244799555941</v>
      </c>
      <c r="M437" s="100">
        <f t="shared" si="178"/>
        <v>0</v>
      </c>
      <c r="N437" s="100">
        <f t="shared" si="178"/>
        <v>42152.853637458102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610600.66334314179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0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4543.4107715457912</v>
      </c>
      <c r="M438" s="101">
        <f t="shared" si="178"/>
        <v>0</v>
      </c>
      <c r="N438" s="101">
        <f t="shared" si="178"/>
        <v>623.5460485932266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0</v>
      </c>
      <c r="J439" s="100">
        <f>J437+J438</f>
        <v>5957.3453416780694</v>
      </c>
      <c r="K439" s="100">
        <f>K437+K438</f>
        <v>0</v>
      </c>
      <c r="L439" s="100">
        <f t="shared" si="179"/>
        <v>64446.655571101735</v>
      </c>
      <c r="M439" s="100">
        <f t="shared" si="179"/>
        <v>0</v>
      </c>
      <c r="N439" s="100">
        <f t="shared" si="179"/>
        <v>42776.399686051329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255114.37436599986</v>
      </c>
      <c r="H442" s="100">
        <f t="shared" si="180"/>
        <v>99928.724188170425</v>
      </c>
      <c r="I442" s="100">
        <f t="shared" si="180"/>
        <v>0</v>
      </c>
      <c r="J442" s="100">
        <f t="shared" si="180"/>
        <v>946.37024073048224</v>
      </c>
      <c r="K442" s="100">
        <f t="shared" si="180"/>
        <v>0</v>
      </c>
      <c r="L442" s="100">
        <f t="shared" si="180"/>
        <v>6789.2706388839551</v>
      </c>
      <c r="M442" s="100">
        <f t="shared" si="180"/>
        <v>0</v>
      </c>
      <c r="N442" s="100">
        <f t="shared" si="180"/>
        <v>986.38954987067268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363765.12898365536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192887.52894109141</v>
      </c>
      <c r="H445" s="100">
        <f t="shared" si="181"/>
        <v>71888.741923393914</v>
      </c>
      <c r="I445" s="100">
        <f t="shared" si="181"/>
        <v>0</v>
      </c>
      <c r="J445" s="100">
        <f t="shared" si="181"/>
        <v>1524.8755043745925</v>
      </c>
      <c r="K445" s="100">
        <f t="shared" si="181"/>
        <v>0</v>
      </c>
      <c r="L445" s="100">
        <f t="shared" si="181"/>
        <v>19485.414533411036</v>
      </c>
      <c r="M445" s="100">
        <f t="shared" si="181"/>
        <v>4296.1239305745057</v>
      </c>
      <c r="N445" s="100">
        <f t="shared" si="181"/>
        <v>3613.6252298720624</v>
      </c>
      <c r="O445" s="100">
        <f t="shared" si="181"/>
        <v>9545.4526790535238</v>
      </c>
      <c r="P445" s="100">
        <f t="shared" si="181"/>
        <v>6510.1087063113</v>
      </c>
      <c r="Q445" s="100">
        <f t="shared" si="181"/>
        <v>275.53638941408059</v>
      </c>
      <c r="R445" s="100">
        <f t="shared" si="181"/>
        <v>0</v>
      </c>
      <c r="S445" s="100">
        <f t="shared" si="181"/>
        <v>1.7914765058942652</v>
      </c>
      <c r="T445" s="100">
        <f t="shared" si="181"/>
        <v>347.54644214348752</v>
      </c>
      <c r="U445" s="100"/>
      <c r="V445" s="102">
        <f>SUM(G445:T445)</f>
        <v>310376.74575614586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11356214.264778757</v>
      </c>
      <c r="H459" s="100">
        <f t="shared" si="186"/>
        <v>2941112.243457811</v>
      </c>
      <c r="I459" s="100">
        <f>I414+I420+I423+I426+I434+I439+I442+I445+I448+I451+I454+I457</f>
        <v>0</v>
      </c>
      <c r="J459" s="100">
        <f>J414+J420+J423+J426+J434+J439+J442+J445+J448+J451+J454+J457</f>
        <v>198068.63539200401</v>
      </c>
      <c r="K459" s="100">
        <f>K414+K420+K423+K426+K434+K439+K442+K445+K448+K451+K454+K457</f>
        <v>0</v>
      </c>
      <c r="L459" s="100">
        <f t="shared" si="186"/>
        <v>2331419.6137329252</v>
      </c>
      <c r="M459" s="100">
        <f t="shared" si="186"/>
        <v>168031.48105672689</v>
      </c>
      <c r="N459" s="100">
        <f t="shared" si="186"/>
        <v>1693830.8170972802</v>
      </c>
      <c r="O459" s="100">
        <f>O414+O420+O423+O426+O434+O439+O442+O445+O448+O451+O454+O457</f>
        <v>3811186.9680605228</v>
      </c>
      <c r="P459" s="100">
        <f>P414+P420+P423+P426+P434+P439+P442+P445+P448+P451+P454+P457</f>
        <v>1258867.4231933127</v>
      </c>
      <c r="Q459" s="100">
        <f t="shared" si="186"/>
        <v>528331.64700783475</v>
      </c>
      <c r="R459" s="100">
        <f t="shared" si="186"/>
        <v>604728.43222202116</v>
      </c>
      <c r="S459" s="100">
        <f t="shared" si="186"/>
        <v>315.41135460570746</v>
      </c>
      <c r="T459" s="100">
        <f t="shared" si="186"/>
        <v>1993.9563203922212</v>
      </c>
      <c r="U459" s="100"/>
      <c r="V459" s="102">
        <f>SUM(G459:T459)</f>
        <v>24894100.893674195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903507.0376882198</v>
      </c>
      <c r="H465" s="100">
        <f t="shared" si="187"/>
        <v>269556.29191023903</v>
      </c>
      <c r="I465" s="100">
        <f t="shared" si="187"/>
        <v>0</v>
      </c>
      <c r="J465" s="100">
        <f t="shared" si="187"/>
        <v>22522.67073519087</v>
      </c>
      <c r="K465" s="100">
        <f t="shared" si="187"/>
        <v>0</v>
      </c>
      <c r="L465" s="100">
        <f t="shared" si="187"/>
        <v>318363.78312004707</v>
      </c>
      <c r="M465" s="100">
        <f t="shared" si="187"/>
        <v>24568.001625885612</v>
      </c>
      <c r="N465" s="100">
        <f t="shared" si="187"/>
        <v>247847.29046910175</v>
      </c>
      <c r="O465" s="100">
        <f t="shared" si="187"/>
        <v>595774.10330743354</v>
      </c>
      <c r="P465" s="100">
        <f t="shared" si="187"/>
        <v>212175.21923147733</v>
      </c>
      <c r="Q465" s="100">
        <f t="shared" si="187"/>
        <v>78329.637915351777</v>
      </c>
      <c r="R465" s="100">
        <f t="shared" si="187"/>
        <v>18336.396241265888</v>
      </c>
      <c r="S465" s="100">
        <f t="shared" si="187"/>
        <v>66.252382254489262</v>
      </c>
      <c r="T465" s="100">
        <f t="shared" si="187"/>
        <v>220.85344174494662</v>
      </c>
      <c r="U465" s="100"/>
      <c r="V465" s="102">
        <f t="shared" ref="V465:V471" si="188">SUM(G465:T465)</f>
        <v>2691267.5380682126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1223109.6961873202</v>
      </c>
      <c r="H466" s="101">
        <f t="shared" si="187"/>
        <v>328788.0241094536</v>
      </c>
      <c r="I466" s="101">
        <f t="shared" si="187"/>
        <v>0</v>
      </c>
      <c r="J466" s="101">
        <f t="shared" si="187"/>
        <v>27137.144119956756</v>
      </c>
      <c r="K466" s="101">
        <f t="shared" si="187"/>
        <v>0</v>
      </c>
      <c r="L466" s="101">
        <f t="shared" si="187"/>
        <v>308523.99187612772</v>
      </c>
      <c r="M466" s="101">
        <f t="shared" si="187"/>
        <v>19527.337470481958</v>
      </c>
      <c r="N466" s="101">
        <f t="shared" si="187"/>
        <v>206540.22422024107</v>
      </c>
      <c r="O466" s="101">
        <f t="shared" si="187"/>
        <v>478052.05870872282</v>
      </c>
      <c r="P466" s="101">
        <f t="shared" si="187"/>
        <v>165296.81545253709</v>
      </c>
      <c r="Q466" s="101">
        <f t="shared" si="187"/>
        <v>62148.853232920155</v>
      </c>
      <c r="R466" s="101">
        <f t="shared" si="187"/>
        <v>0</v>
      </c>
      <c r="S466" s="101">
        <f t="shared" si="187"/>
        <v>0</v>
      </c>
      <c r="T466" s="101">
        <f t="shared" si="187"/>
        <v>148.9427046729364</v>
      </c>
      <c r="U466" s="101"/>
      <c r="V466" s="101">
        <f t="shared" si="188"/>
        <v>2819273.0880824341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870442.66362812289</v>
      </c>
      <c r="H467" s="101">
        <f t="shared" si="187"/>
        <v>260663.51813603492</v>
      </c>
      <c r="I467" s="101">
        <f t="shared" si="187"/>
        <v>0</v>
      </c>
      <c r="J467" s="101">
        <f t="shared" si="187"/>
        <v>17499.610096483233</v>
      </c>
      <c r="K467" s="101">
        <f t="shared" si="187"/>
        <v>0</v>
      </c>
      <c r="L467" s="101">
        <f t="shared" si="187"/>
        <v>274890.73637536273</v>
      </c>
      <c r="M467" s="101">
        <f t="shared" si="187"/>
        <v>20619.750755622492</v>
      </c>
      <c r="N467" s="101">
        <f t="shared" si="187"/>
        <v>202630.59278551073</v>
      </c>
      <c r="O467" s="101">
        <f t="shared" si="187"/>
        <v>443419.76050910156</v>
      </c>
      <c r="P467" s="101">
        <f t="shared" si="187"/>
        <v>164839.6471595442</v>
      </c>
      <c r="Q467" s="101">
        <f t="shared" si="187"/>
        <v>62316.595200105723</v>
      </c>
      <c r="R467" s="101">
        <f t="shared" si="187"/>
        <v>0</v>
      </c>
      <c r="S467" s="101">
        <f t="shared" si="187"/>
        <v>0</v>
      </c>
      <c r="T467" s="101">
        <f t="shared" si="187"/>
        <v>110.09711084288391</v>
      </c>
      <c r="U467" s="101"/>
      <c r="V467" s="101">
        <f t="shared" si="188"/>
        <v>2317432.9717567312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2997059.3975036629</v>
      </c>
      <c r="H471" s="100">
        <f t="shared" si="191"/>
        <v>859007.83415572764</v>
      </c>
      <c r="I471" s="100">
        <f>SUM(I465:I470)</f>
        <v>0</v>
      </c>
      <c r="J471" s="100">
        <f>SUM(J465:J470)</f>
        <v>67159.424951630863</v>
      </c>
      <c r="K471" s="100">
        <f>SUM(K465:K470)</f>
        <v>0</v>
      </c>
      <c r="L471" s="100">
        <f t="shared" si="191"/>
        <v>901778.51137153746</v>
      </c>
      <c r="M471" s="100">
        <f t="shared" si="191"/>
        <v>64715.089851990066</v>
      </c>
      <c r="N471" s="100">
        <f t="shared" si="191"/>
        <v>657018.10747485352</v>
      </c>
      <c r="O471" s="100">
        <f t="shared" si="191"/>
        <v>1517245.9225252578</v>
      </c>
      <c r="P471" s="100">
        <f>SUM(P465:P470)</f>
        <v>542311.68184355856</v>
      </c>
      <c r="Q471" s="100">
        <f t="shared" si="191"/>
        <v>202795.08634837766</v>
      </c>
      <c r="R471" s="100">
        <f t="shared" si="191"/>
        <v>18336.396241265888</v>
      </c>
      <c r="S471" s="100">
        <f t="shared" si="191"/>
        <v>66.252382254489262</v>
      </c>
      <c r="T471" s="100">
        <f t="shared" si="191"/>
        <v>479.89325726076697</v>
      </c>
      <c r="U471" s="100"/>
      <c r="V471" s="102">
        <f t="shared" si="188"/>
        <v>7827973.5979073774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0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164793.19985694843</v>
      </c>
      <c r="M474" s="100">
        <f t="shared" si="192"/>
        <v>12959.535651622222</v>
      </c>
      <c r="N474" s="100">
        <f t="shared" si="192"/>
        <v>127368.64741722973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0</v>
      </c>
      <c r="J477" s="100">
        <f>SUM(J474:J476)</f>
        <v>18045.761165600896</v>
      </c>
      <c r="K477" s="100">
        <f>SUM(K474:K476)</f>
        <v>0</v>
      </c>
      <c r="L477" s="100">
        <f t="shared" si="193"/>
        <v>164793.19985694843</v>
      </c>
      <c r="M477" s="100">
        <f t="shared" si="193"/>
        <v>12959.535651622222</v>
      </c>
      <c r="N477" s="100">
        <f t="shared" si="193"/>
        <v>127368.64741722973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0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43108.302272107663</v>
      </c>
      <c r="M483" s="100">
        <f t="shared" si="195"/>
        <v>3390.0887940840034</v>
      </c>
      <c r="N483" s="100">
        <f t="shared" si="195"/>
        <v>33318.402443897532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407159.16652148677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0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46974.769922001113</v>
      </c>
      <c r="M487" s="101">
        <f t="shared" si="196"/>
        <v>3694.1524653892211</v>
      </c>
      <c r="N487" s="101">
        <f t="shared" si="196"/>
        <v>36306.794897450818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443678.06572971446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0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6873.9208877542205</v>
      </c>
      <c r="M488" s="101">
        <f t="shared" si="196"/>
        <v>264.08801101076619</v>
      </c>
      <c r="N488" s="101">
        <f t="shared" si="196"/>
        <v>943.38954222343057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170144.28726260192</v>
      </c>
      <c r="H489" s="101">
        <f t="shared" si="196"/>
        <v>30642.132462401361</v>
      </c>
      <c r="I489" s="101">
        <f t="shared" si="196"/>
        <v>0</v>
      </c>
      <c r="J489" s="101">
        <f t="shared" si="196"/>
        <v>2152.3787643210808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1297.3499066561194</v>
      </c>
      <c r="S489" s="101">
        <f t="shared" si="196"/>
        <v>5.434145596479417</v>
      </c>
      <c r="T489" s="101">
        <f t="shared" si="196"/>
        <v>8.4066638106952354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252098.34334342412</v>
      </c>
      <c r="H490" s="101">
        <f t="shared" si="196"/>
        <v>48776.818998101102</v>
      </c>
      <c r="I490" s="101">
        <f t="shared" si="196"/>
        <v>0</v>
      </c>
      <c r="J490" s="101">
        <f t="shared" si="196"/>
        <v>347.11389391297098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10958.054581606333</v>
      </c>
      <c r="S490" s="101">
        <f t="shared" si="196"/>
        <v>0.26015656279780469</v>
      </c>
      <c r="T490" s="101">
        <f t="shared" si="196"/>
        <v>50.470373182774118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1290147.5843691512</v>
      </c>
      <c r="H491" s="100">
        <f t="shared" si="200"/>
        <v>259906.12445488194</v>
      </c>
      <c r="I491" s="100">
        <f>SUM(I486:I490)</f>
        <v>0</v>
      </c>
      <c r="J491" s="100">
        <f>SUM(J486:J490)</f>
        <v>8548.7146950687202</v>
      </c>
      <c r="K491" s="100">
        <f>SUM(K486:K490)</f>
        <v>0</v>
      </c>
      <c r="L491" s="100">
        <f t="shared" si="200"/>
        <v>53848.690809755331</v>
      </c>
      <c r="M491" s="100">
        <f t="shared" si="200"/>
        <v>3958.2404763999875</v>
      </c>
      <c r="N491" s="100">
        <f t="shared" si="200"/>
        <v>37250.184439674245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44483.286870121185</v>
      </c>
      <c r="S491" s="100">
        <f t="shared" si="200"/>
        <v>21.664447075991919</v>
      </c>
      <c r="T491" s="100">
        <f t="shared" si="200"/>
        <v>214.17984635073097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0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31105.993004859472</v>
      </c>
      <c r="M494" s="100">
        <f t="shared" si="201"/>
        <v>0</v>
      </c>
      <c r="N494" s="100">
        <f t="shared" si="201"/>
        <v>21888.736991946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0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2359.2595718446664</v>
      </c>
      <c r="M495" s="101">
        <f t="shared" si="201"/>
        <v>0</v>
      </c>
      <c r="N495" s="101">
        <f t="shared" si="201"/>
        <v>323.78912178547722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282151.36594410776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0</v>
      </c>
      <c r="J496" s="100">
        <f>J494+J495</f>
        <v>3093.4742040408451</v>
      </c>
      <c r="K496" s="100">
        <f>K494+K495</f>
        <v>0</v>
      </c>
      <c r="L496" s="100">
        <f t="shared" si="202"/>
        <v>33465.252576704137</v>
      </c>
      <c r="M496" s="100">
        <f t="shared" si="202"/>
        <v>0</v>
      </c>
      <c r="N496" s="100">
        <f t="shared" si="202"/>
        <v>22212.526113731477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132473.39056542591</v>
      </c>
      <c r="H499" s="100">
        <f t="shared" si="203"/>
        <v>51890.047124872988</v>
      </c>
      <c r="I499" s="100">
        <f t="shared" si="203"/>
        <v>0</v>
      </c>
      <c r="J499" s="100">
        <f t="shared" si="203"/>
        <v>491.42222907410479</v>
      </c>
      <c r="K499" s="100">
        <f t="shared" si="203"/>
        <v>0</v>
      </c>
      <c r="L499" s="100">
        <f t="shared" si="203"/>
        <v>3525.4685402749274</v>
      </c>
      <c r="M499" s="100">
        <f t="shared" si="203"/>
        <v>0</v>
      </c>
      <c r="N499" s="100">
        <f t="shared" si="203"/>
        <v>512.20307916560603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100160.82010319908</v>
      </c>
      <c r="H502" s="100">
        <f t="shared" si="204"/>
        <v>37329.709114752579</v>
      </c>
      <c r="I502" s="100">
        <f t="shared" si="204"/>
        <v>0</v>
      </c>
      <c r="J502" s="100">
        <f t="shared" si="204"/>
        <v>791.822996084333</v>
      </c>
      <c r="K502" s="100">
        <f t="shared" si="204"/>
        <v>0</v>
      </c>
      <c r="L502" s="100">
        <f t="shared" si="204"/>
        <v>10118.202614920181</v>
      </c>
      <c r="M502" s="100">
        <f t="shared" si="204"/>
        <v>2230.8507891287145</v>
      </c>
      <c r="N502" s="100">
        <f t="shared" si="204"/>
        <v>1876.4492891613329</v>
      </c>
      <c r="O502" s="100">
        <f t="shared" si="204"/>
        <v>4956.6728022228444</v>
      </c>
      <c r="P502" s="100">
        <f t="shared" si="204"/>
        <v>3380.5079600779013</v>
      </c>
      <c r="Q502" s="100">
        <f t="shared" si="204"/>
        <v>143.07794227804766</v>
      </c>
      <c r="R502" s="100">
        <f t="shared" si="204"/>
        <v>0</v>
      </c>
      <c r="S502" s="100">
        <f t="shared" si="204"/>
        <v>0.930261054258119</v>
      </c>
      <c r="T502" s="100">
        <f t="shared" si="204"/>
        <v>180.47064452607512</v>
      </c>
      <c r="U502" s="100"/>
      <c r="V502" s="102">
        <f>SUM(G502:T502)</f>
        <v>161169.51451740533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5896948.0311776362</v>
      </c>
      <c r="H516" s="100">
        <f t="shared" si="209"/>
        <v>1527233.0768997574</v>
      </c>
      <c r="I516" s="100">
        <f>I471+I477+I480+I483+I491+I496+I499+I502+I505+I508+I511+I514</f>
        <v>0</v>
      </c>
      <c r="J516" s="100">
        <f>J471+J477+J480+J483+J491+J496+J499+J502+J505+J508+J511+J514</f>
        <v>102851.21628388666</v>
      </c>
      <c r="K516" s="100">
        <f>K471+K477+K480+K483+K491+K496+K499+K502+K505+K508+K511+K514</f>
        <v>0</v>
      </c>
      <c r="L516" s="100">
        <f t="shared" si="209"/>
        <v>1210637.6280422483</v>
      </c>
      <c r="M516" s="100">
        <f t="shared" si="209"/>
        <v>87253.805563225003</v>
      </c>
      <c r="N516" s="100">
        <f t="shared" si="209"/>
        <v>879556.52025771351</v>
      </c>
      <c r="O516" s="100">
        <f>O471+O477+O480+O483+O491+O496+O499+O502+O505+O508+O511+O514</f>
        <v>1979037.2886375098</v>
      </c>
      <c r="P516" s="100">
        <f>P471+P477+P480+P483+P491+P496+P499+P502+P505+P508+P511+P514</f>
        <v>653692.82400186325</v>
      </c>
      <c r="Q516" s="100">
        <f t="shared" si="209"/>
        <v>274347.08371913468</v>
      </c>
      <c r="R516" s="100">
        <f t="shared" si="209"/>
        <v>314017.68711329089</v>
      </c>
      <c r="S516" s="100">
        <f t="shared" si="209"/>
        <v>163.78383880285426</v>
      </c>
      <c r="T516" s="100">
        <f t="shared" si="209"/>
        <v>1035.4028660994259</v>
      </c>
      <c r="U516" s="100"/>
      <c r="V516" s="102">
        <f>SUM(G516:T516)</f>
        <v>12926774.348401166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6017558.3992111143</v>
      </c>
      <c r="H585" s="100">
        <f t="shared" si="233"/>
        <v>1795305.0289403526</v>
      </c>
      <c r="I585" s="100">
        <f t="shared" si="233"/>
        <v>0</v>
      </c>
      <c r="J585" s="100">
        <f t="shared" si="233"/>
        <v>150006.01080207978</v>
      </c>
      <c r="K585" s="100">
        <f t="shared" si="233"/>
        <v>0</v>
      </c>
      <c r="L585" s="100">
        <f t="shared" si="233"/>
        <v>2120373.8069606004</v>
      </c>
      <c r="M585" s="100">
        <f t="shared" si="233"/>
        <v>163628.37074734151</v>
      </c>
      <c r="N585" s="100">
        <f t="shared" si="233"/>
        <v>1650718.2371264731</v>
      </c>
      <c r="O585" s="100">
        <f t="shared" si="233"/>
        <v>3967988.4160761321</v>
      </c>
      <c r="P585" s="100">
        <f t="shared" si="233"/>
        <v>1413134.2859903912</v>
      </c>
      <c r="Q585" s="100">
        <f t="shared" si="233"/>
        <v>521692.86002545117</v>
      </c>
      <c r="R585" s="100">
        <f t="shared" si="233"/>
        <v>122124.48891955246</v>
      </c>
      <c r="S585" s="100">
        <f t="shared" si="233"/>
        <v>441.25564347936165</v>
      </c>
      <c r="T585" s="100">
        <f t="shared" si="233"/>
        <v>1470.9331836168762</v>
      </c>
      <c r="U585" s="100"/>
      <c r="V585" s="102">
        <f t="shared" ref="V585:V591" si="234">SUM(G585:T585)</f>
        <v>17924442.093626585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8146183.3925286829</v>
      </c>
      <c r="H586" s="101">
        <f t="shared" si="233"/>
        <v>2189801.5770881088</v>
      </c>
      <c r="I586" s="101">
        <f t="shared" si="233"/>
        <v>0</v>
      </c>
      <c r="J586" s="101">
        <f t="shared" si="233"/>
        <v>180739.43280782641</v>
      </c>
      <c r="K586" s="101">
        <f t="shared" si="233"/>
        <v>0</v>
      </c>
      <c r="L586" s="101">
        <f t="shared" si="233"/>
        <v>2054838.6025001747</v>
      </c>
      <c r="M586" s="101">
        <f t="shared" si="233"/>
        <v>130056.42314684176</v>
      </c>
      <c r="N586" s="101">
        <f t="shared" si="233"/>
        <v>1375603.9623239157</v>
      </c>
      <c r="O586" s="101">
        <f t="shared" si="233"/>
        <v>3183933.3410212211</v>
      </c>
      <c r="P586" s="101">
        <f t="shared" si="233"/>
        <v>1100913.6605447307</v>
      </c>
      <c r="Q586" s="101">
        <f t="shared" si="233"/>
        <v>413925.22489919019</v>
      </c>
      <c r="R586" s="101">
        <f t="shared" si="233"/>
        <v>0</v>
      </c>
      <c r="S586" s="101">
        <f t="shared" si="233"/>
        <v>0</v>
      </c>
      <c r="T586" s="101">
        <f t="shared" si="233"/>
        <v>991.99163495075311</v>
      </c>
      <c r="U586" s="101"/>
      <c r="V586" s="101">
        <f t="shared" si="234"/>
        <v>18776987.608495641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5797342.2929270007</v>
      </c>
      <c r="H587" s="101">
        <f t="shared" si="233"/>
        <v>1736077.1720614866</v>
      </c>
      <c r="I587" s="101">
        <f t="shared" si="233"/>
        <v>0</v>
      </c>
      <c r="J587" s="101">
        <f t="shared" si="233"/>
        <v>116551.30654925868</v>
      </c>
      <c r="K587" s="101">
        <f t="shared" si="233"/>
        <v>0</v>
      </c>
      <c r="L587" s="101">
        <f t="shared" si="233"/>
        <v>1830833.6189315994</v>
      </c>
      <c r="M587" s="101">
        <f t="shared" si="233"/>
        <v>137332.13928982511</v>
      </c>
      <c r="N587" s="101">
        <f t="shared" si="233"/>
        <v>1349564.9449211538</v>
      </c>
      <c r="O587" s="101">
        <f t="shared" si="233"/>
        <v>2953274.5102407243</v>
      </c>
      <c r="P587" s="101">
        <f t="shared" si="233"/>
        <v>1097868.8177415233</v>
      </c>
      <c r="Q587" s="101">
        <f t="shared" si="233"/>
        <v>415042.42381567066</v>
      </c>
      <c r="R587" s="101">
        <f t="shared" si="233"/>
        <v>0</v>
      </c>
      <c r="S587" s="101">
        <f t="shared" si="233"/>
        <v>0</v>
      </c>
      <c r="T587" s="101">
        <f t="shared" si="233"/>
        <v>733.27131549150442</v>
      </c>
      <c r="U587" s="101"/>
      <c r="V587" s="101">
        <f t="shared" si="234"/>
        <v>15434620.497793732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19961084.084666796</v>
      </c>
      <c r="H591" s="100">
        <f t="shared" si="237"/>
        <v>5721183.778089948</v>
      </c>
      <c r="I591" s="100">
        <f>SUM(I585:I590)</f>
        <v>0</v>
      </c>
      <c r="J591" s="100">
        <f>SUM(J585:J590)</f>
        <v>447296.75015916489</v>
      </c>
      <c r="K591" s="100">
        <f>SUM(K585:K590)</f>
        <v>0</v>
      </c>
      <c r="L591" s="100">
        <f t="shared" si="237"/>
        <v>6006046.0283923745</v>
      </c>
      <c r="M591" s="100">
        <f t="shared" si="237"/>
        <v>431016.93318400835</v>
      </c>
      <c r="N591" s="100">
        <f t="shared" si="237"/>
        <v>4375887.1443715421</v>
      </c>
      <c r="O591" s="100">
        <f t="shared" si="237"/>
        <v>10105196.267338078</v>
      </c>
      <c r="P591" s="100">
        <f>SUM(P585:P590)</f>
        <v>3611916.7642766451</v>
      </c>
      <c r="Q591" s="100">
        <f t="shared" si="237"/>
        <v>1350660.508740312</v>
      </c>
      <c r="R591" s="100">
        <f t="shared" si="237"/>
        <v>122124.48891955246</v>
      </c>
      <c r="S591" s="100">
        <f t="shared" si="237"/>
        <v>441.25564347936165</v>
      </c>
      <c r="T591" s="100">
        <f t="shared" si="237"/>
        <v>3196.1961340591338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0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1097559.468346115</v>
      </c>
      <c r="M594" s="100">
        <f t="shared" si="238"/>
        <v>86313.398078041297</v>
      </c>
      <c r="N594" s="100">
        <f t="shared" si="238"/>
        <v>848303.60151128564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11561388.688570455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0</v>
      </c>
      <c r="J597" s="100">
        <f>SUM(J594:J596)</f>
        <v>120188.79448916025</v>
      </c>
      <c r="K597" s="100">
        <f>SUM(K594:K596)</f>
        <v>0</v>
      </c>
      <c r="L597" s="100">
        <f t="shared" si="239"/>
        <v>1097559.468346115</v>
      </c>
      <c r="M597" s="100">
        <f t="shared" si="239"/>
        <v>86313.398078041297</v>
      </c>
      <c r="N597" s="100">
        <f t="shared" si="239"/>
        <v>848303.60151128564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11561388.688570455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0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287110.90848499682</v>
      </c>
      <c r="M603" s="100">
        <f t="shared" si="241"/>
        <v>22578.747531517605</v>
      </c>
      <c r="N603" s="100">
        <f t="shared" si="241"/>
        <v>221907.99198152812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0</v>
      </c>
      <c r="J607" s="101">
        <f t="shared" si="242"/>
        <v>34260.15741688339</v>
      </c>
      <c r="K607" s="101">
        <f t="shared" si="242"/>
        <v>0</v>
      </c>
      <c r="L607" s="101">
        <f t="shared" si="242"/>
        <v>312862.44545301679</v>
      </c>
      <c r="M607" s="101">
        <f t="shared" si="242"/>
        <v>24603.879404136256</v>
      </c>
      <c r="N607" s="101">
        <f t="shared" si="242"/>
        <v>241811.35228631436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0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45781.846347822255</v>
      </c>
      <c r="M608" s="101">
        <f t="shared" si="242"/>
        <v>1758.8850584439817</v>
      </c>
      <c r="N608" s="101">
        <f t="shared" si="242"/>
        <v>6283.1847752507547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1133198.9040335154</v>
      </c>
      <c r="H609" s="101">
        <f t="shared" si="242"/>
        <v>204083.43695989231</v>
      </c>
      <c r="I609" s="101">
        <f t="shared" si="242"/>
        <v>0</v>
      </c>
      <c r="J609" s="101">
        <f t="shared" si="242"/>
        <v>14335.322660755442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8640.6397536089444</v>
      </c>
      <c r="S609" s="101">
        <f t="shared" si="242"/>
        <v>36.192621764519053</v>
      </c>
      <c r="T609" s="101">
        <f t="shared" si="242"/>
        <v>55.990256094551725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1679031.1974713339</v>
      </c>
      <c r="H610" s="101">
        <f t="shared" si="242"/>
        <v>324864.49424880947</v>
      </c>
      <c r="I610" s="101">
        <f t="shared" si="242"/>
        <v>0</v>
      </c>
      <c r="J610" s="101">
        <f t="shared" si="242"/>
        <v>2311.8559575843228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72983.087719249961</v>
      </c>
      <c r="S610" s="101">
        <f t="shared" si="242"/>
        <v>1.7327007364319451</v>
      </c>
      <c r="T610" s="101">
        <f t="shared" si="242"/>
        <v>336.14394286779736</v>
      </c>
      <c r="U610" s="101"/>
      <c r="V610" s="101">
        <f t="shared" si="243"/>
        <v>2079528.512040582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8592670.6806920748</v>
      </c>
      <c r="H611" s="100">
        <f t="shared" si="246"/>
        <v>1731032.7612075401</v>
      </c>
      <c r="I611" s="100">
        <f>SUM(I606:I610)</f>
        <v>0</v>
      </c>
      <c r="J611" s="100">
        <f>SUM(J606:J610)</f>
        <v>56936.346669080274</v>
      </c>
      <c r="K611" s="100">
        <f>SUM(K606:K610)</f>
        <v>0</v>
      </c>
      <c r="L611" s="100">
        <f t="shared" si="246"/>
        <v>358644.29180083901</v>
      </c>
      <c r="M611" s="100">
        <f t="shared" si="246"/>
        <v>26362.764462580239</v>
      </c>
      <c r="N611" s="100">
        <f t="shared" si="246"/>
        <v>248094.53706156512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296268.61259954667</v>
      </c>
      <c r="S611" s="100">
        <f t="shared" si="246"/>
        <v>144.29004980411301</v>
      </c>
      <c r="T611" s="100">
        <f t="shared" si="246"/>
        <v>1426.4855497388357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0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207172.85163725165</v>
      </c>
      <c r="M614" s="100">
        <f t="shared" si="247"/>
        <v>0</v>
      </c>
      <c r="N614" s="100">
        <f t="shared" si="247"/>
        <v>145783.87067247197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0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15713.194983847103</v>
      </c>
      <c r="M615" s="101">
        <f t="shared" si="247"/>
        <v>0</v>
      </c>
      <c r="N615" s="101">
        <f t="shared" si="247"/>
        <v>2156.5077725999354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1879191.0313506033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0</v>
      </c>
      <c r="J616" s="100">
        <f>J614+J615</f>
        <v>20603.228201629772</v>
      </c>
      <c r="K616" s="100">
        <f>K614+K615</f>
        <v>0</v>
      </c>
      <c r="L616" s="100">
        <f t="shared" si="248"/>
        <v>222886.04662109874</v>
      </c>
      <c r="M616" s="100">
        <f t="shared" si="248"/>
        <v>0</v>
      </c>
      <c r="N616" s="100">
        <f t="shared" si="248"/>
        <v>147940.3784450719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882302.32949667133</v>
      </c>
      <c r="H619" s="100">
        <f t="shared" si="249"/>
        <v>345599.2879819615</v>
      </c>
      <c r="I619" s="100">
        <f t="shared" si="249"/>
        <v>0</v>
      </c>
      <c r="J619" s="100">
        <f t="shared" si="249"/>
        <v>3272.9816578854129</v>
      </c>
      <c r="K619" s="100">
        <f t="shared" si="249"/>
        <v>0</v>
      </c>
      <c r="L619" s="100">
        <f t="shared" si="249"/>
        <v>23480.40683774581</v>
      </c>
      <c r="M619" s="100">
        <f t="shared" si="249"/>
        <v>0</v>
      </c>
      <c r="N619" s="100">
        <f t="shared" si="249"/>
        <v>3411.3867546855686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667093.40286496538</v>
      </c>
      <c r="H622" s="100">
        <f t="shared" si="250"/>
        <v>248624.18913565035</v>
      </c>
      <c r="I622" s="100">
        <f t="shared" si="250"/>
        <v>0</v>
      </c>
      <c r="J622" s="100">
        <f t="shared" si="250"/>
        <v>5273.7177708847348</v>
      </c>
      <c r="K622" s="100">
        <f t="shared" si="250"/>
        <v>0</v>
      </c>
      <c r="L622" s="100">
        <f t="shared" si="250"/>
        <v>67389.486291244044</v>
      </c>
      <c r="M622" s="100">
        <f t="shared" si="250"/>
        <v>14857.963849243042</v>
      </c>
      <c r="N622" s="100">
        <f t="shared" si="250"/>
        <v>12497.570809828048</v>
      </c>
      <c r="O622" s="100">
        <f t="shared" si="250"/>
        <v>33012.546453954717</v>
      </c>
      <c r="P622" s="100">
        <f t="shared" si="250"/>
        <v>22514.93704002173</v>
      </c>
      <c r="Q622" s="100">
        <f t="shared" si="250"/>
        <v>952.93100925929252</v>
      </c>
      <c r="R622" s="100">
        <f t="shared" si="250"/>
        <v>0</v>
      </c>
      <c r="S622" s="100">
        <f t="shared" si="250"/>
        <v>6.1957461170785502</v>
      </c>
      <c r="T622" s="100">
        <f t="shared" si="250"/>
        <v>1201.9747467132388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39274989.208185449</v>
      </c>
      <c r="H636" s="100">
        <f t="shared" si="255"/>
        <v>10171712.943117669</v>
      </c>
      <c r="I636" s="100">
        <f>I591+I597+I600+I603+I611+I616+I619+I622+I625+I628+I631+I634</f>
        <v>0</v>
      </c>
      <c r="J636" s="100">
        <f>J591+J597+J600+J603+J611+J616+J619+J622+J625+J628+J631+J634</f>
        <v>685012.04152407998</v>
      </c>
      <c r="K636" s="100">
        <f>K591+K597+K600+K603+K611+K616+K619+K622+K625+K628+K631+K634</f>
        <v>0</v>
      </c>
      <c r="L636" s="100">
        <f t="shared" si="255"/>
        <v>8063116.6367744142</v>
      </c>
      <c r="M636" s="100">
        <f t="shared" si="255"/>
        <v>581129.80710539047</v>
      </c>
      <c r="N636" s="100">
        <f t="shared" si="255"/>
        <v>5858042.6109355073</v>
      </c>
      <c r="O636" s="100">
        <f>O591+O597+O600+O603+O611+O616+O619+O622+O625+O628+O631+O634</f>
        <v>13180829.768701993</v>
      </c>
      <c r="P636" s="100">
        <f>P591+P597+P600+P603+P611+P616+P619+P622+P625+P628+P631+P634</f>
        <v>4353740.0147334049</v>
      </c>
      <c r="Q636" s="100">
        <f t="shared" si="255"/>
        <v>1827212.7709788159</v>
      </c>
      <c r="R636" s="100">
        <f t="shared" si="255"/>
        <v>2091427.838154258</v>
      </c>
      <c r="S636" s="100">
        <f t="shared" si="255"/>
        <v>1090.8368985867889</v>
      </c>
      <c r="T636" s="100">
        <f t="shared" si="255"/>
        <v>6896.0140359348279</v>
      </c>
      <c r="U636" s="100"/>
      <c r="V636" s="102">
        <f>SUM(G636:T636)</f>
        <v>86095200.491145507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0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996388.22227136116</v>
      </c>
      <c r="M652" s="101">
        <f t="shared" si="256"/>
        <v>76890.877379176949</v>
      </c>
      <c r="N652" s="101">
        <f t="shared" si="256"/>
        <v>775691.65781732649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8422903.2400000002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-7089945.8663517814</v>
      </c>
      <c r="H654" s="101">
        <f t="shared" si="256"/>
        <v>-1996214.4752503342</v>
      </c>
      <c r="I654" s="101">
        <f t="shared" si="256"/>
        <v>0</v>
      </c>
      <c r="J654" s="101">
        <f t="shared" si="256"/>
        <v>-151165.15694506335</v>
      </c>
      <c r="K654" s="101">
        <f t="shared" si="256"/>
        <v>0</v>
      </c>
      <c r="L654" s="101">
        <f t="shared" si="256"/>
        <v>-1975770.427494847</v>
      </c>
      <c r="M654" s="101">
        <f t="shared" si="256"/>
        <v>-135960.62256585839</v>
      </c>
      <c r="N654" s="101">
        <f t="shared" si="256"/>
        <v>-1385682.5357439108</v>
      </c>
      <c r="O654" s="101">
        <f t="shared" si="256"/>
        <v>-3120621.8870011941</v>
      </c>
      <c r="P654" s="101">
        <f t="shared" si="256"/>
        <v>-1118027.7567239185</v>
      </c>
      <c r="Q654" s="101">
        <f t="shared" si="256"/>
        <v>-421510.01740369439</v>
      </c>
      <c r="R654" s="101">
        <f t="shared" si="256"/>
        <v>0</v>
      </c>
      <c r="S654" s="101">
        <f t="shared" si="256"/>
        <v>0</v>
      </c>
      <c r="T654" s="101">
        <f t="shared" si="256"/>
        <v>-877.25451939440484</v>
      </c>
      <c r="U654" s="101"/>
      <c r="V654" s="101">
        <f>SUM(G654:T654)</f>
        <v>-17395775.999999996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1439280.2439306034</v>
      </c>
      <c r="H658" s="101">
        <f t="shared" si="256"/>
        <v>372320.14358690928</v>
      </c>
      <c r="I658" s="101">
        <f t="shared" si="256"/>
        <v>0</v>
      </c>
      <c r="J658" s="101">
        <f t="shared" si="256"/>
        <v>24967.680277029547</v>
      </c>
      <c r="K658" s="101">
        <f t="shared" si="256"/>
        <v>0</v>
      </c>
      <c r="L658" s="101">
        <f t="shared" si="256"/>
        <v>291891.89512334013</v>
      </c>
      <c r="M658" s="101">
        <f t="shared" si="256"/>
        <v>21095.54767229006</v>
      </c>
      <c r="N658" s="101">
        <f t="shared" si="256"/>
        <v>212440.94295244236</v>
      </c>
      <c r="O658" s="101">
        <f t="shared" si="256"/>
        <v>477921.39581349399</v>
      </c>
      <c r="P658" s="101">
        <f t="shared" si="256"/>
        <v>157411.61759266406</v>
      </c>
      <c r="Q658" s="101">
        <f t="shared" si="256"/>
        <v>66563.484530347574</v>
      </c>
      <c r="R658" s="101">
        <f t="shared" si="256"/>
        <v>78454.444291755004</v>
      </c>
      <c r="S658" s="101">
        <f t="shared" si="256"/>
        <v>41.464479457535553</v>
      </c>
      <c r="T658" s="101">
        <f t="shared" si="256"/>
        <v>255.83516151842178</v>
      </c>
      <c r="U658" s="101"/>
      <c r="V658" s="101">
        <f t="shared" si="257"/>
        <v>3142644.6954118512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577544019.46225154</v>
      </c>
      <c r="H668" s="102">
        <f t="shared" si="261"/>
        <v>199609160.78076464</v>
      </c>
      <c r="I668" s="102">
        <f t="shared" si="261"/>
        <v>0</v>
      </c>
      <c r="J668" s="102">
        <f t="shared" si="261"/>
        <v>11995922.651388507</v>
      </c>
      <c r="K668" s="102">
        <f t="shared" si="261"/>
        <v>0</v>
      </c>
      <c r="L668" s="102">
        <f t="shared" si="261"/>
        <v>173886085.64998582</v>
      </c>
      <c r="M668" s="102">
        <f t="shared" si="261"/>
        <v>13918804.710245309</v>
      </c>
      <c r="N668" s="102">
        <f t="shared" si="261"/>
        <v>116535544.35077126</v>
      </c>
      <c r="O668" s="102">
        <f t="shared" si="261"/>
        <v>250896777.61158791</v>
      </c>
      <c r="P668" s="102">
        <f t="shared" si="261"/>
        <v>86434130.48213993</v>
      </c>
      <c r="Q668" s="102">
        <f t="shared" si="261"/>
        <v>29782309.985804863</v>
      </c>
      <c r="R668" s="102">
        <f t="shared" si="261"/>
        <v>26173615.642931689</v>
      </c>
      <c r="S668" s="102">
        <f t="shared" si="261"/>
        <v>29718.81972018231</v>
      </c>
      <c r="T668" s="102">
        <f t="shared" si="261"/>
        <v>156581.79328363732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933774238.57748604</v>
      </c>
      <c r="G671" s="102">
        <f t="shared" si="262"/>
        <v>367458385.89354742</v>
      </c>
      <c r="H671" s="102">
        <f t="shared" si="262"/>
        <v>107991609.53425992</v>
      </c>
      <c r="I671" s="102">
        <f t="shared" si="262"/>
        <v>0</v>
      </c>
      <c r="J671" s="102">
        <f t="shared" si="262"/>
        <v>7709803.0034730425</v>
      </c>
      <c r="K671" s="102">
        <f t="shared" si="262"/>
        <v>0</v>
      </c>
      <c r="L671" s="102">
        <f t="shared" si="262"/>
        <v>98076797.233538538</v>
      </c>
      <c r="M671" s="102">
        <f t="shared" si="262"/>
        <v>7515438.7390276669</v>
      </c>
      <c r="N671" s="102">
        <f t="shared" si="262"/>
        <v>74897399.221954986</v>
      </c>
      <c r="O671" s="102">
        <f t="shared" si="262"/>
        <v>175548614.33852187</v>
      </c>
      <c r="P671" s="102">
        <f t="shared" si="262"/>
        <v>61167027.37787915</v>
      </c>
      <c r="Q671" s="102">
        <f t="shared" si="262"/>
        <v>23318821.851254281</v>
      </c>
      <c r="R671" s="102">
        <f t="shared" si="262"/>
        <v>9981492.5831901487</v>
      </c>
      <c r="S671" s="102">
        <f t="shared" si="262"/>
        <v>19133.568985299251</v>
      </c>
      <c r="T671" s="102">
        <f t="shared" si="262"/>
        <v>89715.231853634177</v>
      </c>
      <c r="U671" s="102"/>
      <c r="V671" s="102">
        <f t="shared" ref="V671:V679" si="263">SUM(G671:T671)</f>
        <v>933774238.5774858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101410554.73229215</v>
      </c>
      <c r="H672" s="101">
        <f t="shared" si="266"/>
        <v>26656293.42828409</v>
      </c>
      <c r="I672" s="101">
        <f t="shared" si="266"/>
        <v>0</v>
      </c>
      <c r="J672" s="101">
        <f t="shared" si="266"/>
        <v>1832750.8991063442</v>
      </c>
      <c r="K672" s="101">
        <f t="shared" si="266"/>
        <v>0</v>
      </c>
      <c r="L672" s="101">
        <f t="shared" si="266"/>
        <v>22145827.498398248</v>
      </c>
      <c r="M672" s="101">
        <f t="shared" si="266"/>
        <v>1593617.3545340982</v>
      </c>
      <c r="N672" s="101">
        <f t="shared" si="266"/>
        <v>16089762.571497051</v>
      </c>
      <c r="O672" s="101">
        <f t="shared" si="266"/>
        <v>36375470.683958791</v>
      </c>
      <c r="P672" s="101">
        <f t="shared" si="266"/>
        <v>12196188.408907469</v>
      </c>
      <c r="Q672" s="101">
        <f t="shared" si="266"/>
        <v>4973893.2781658992</v>
      </c>
      <c r="R672" s="101">
        <f t="shared" si="266"/>
        <v>4768136.7968234364</v>
      </c>
      <c r="S672" s="101">
        <f t="shared" si="266"/>
        <v>2700.7617453681228</v>
      </c>
      <c r="T672" s="101">
        <f t="shared" si="266"/>
        <v>17640.12547659337</v>
      </c>
      <c r="U672" s="101"/>
      <c r="V672" s="102">
        <f t="shared" si="263"/>
        <v>228062836.53918955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11356214.264778757</v>
      </c>
      <c r="H674" s="101">
        <f t="shared" si="268"/>
        <v>2941112.243457811</v>
      </c>
      <c r="I674" s="101">
        <f t="shared" si="268"/>
        <v>0</v>
      </c>
      <c r="J674" s="101">
        <f t="shared" si="268"/>
        <v>198068.63539200401</v>
      </c>
      <c r="K674" s="101">
        <f t="shared" si="268"/>
        <v>0</v>
      </c>
      <c r="L674" s="101">
        <f t="shared" si="268"/>
        <v>2331419.6137329252</v>
      </c>
      <c r="M674" s="101">
        <f t="shared" si="268"/>
        <v>168031.48105672689</v>
      </c>
      <c r="N674" s="101">
        <f t="shared" si="268"/>
        <v>1693830.8170972802</v>
      </c>
      <c r="O674" s="101">
        <f t="shared" si="268"/>
        <v>3811186.9680605228</v>
      </c>
      <c r="P674" s="101">
        <f t="shared" si="268"/>
        <v>1258867.4231933127</v>
      </c>
      <c r="Q674" s="101">
        <f t="shared" si="268"/>
        <v>528331.64700783475</v>
      </c>
      <c r="R674" s="101">
        <f t="shared" si="268"/>
        <v>604728.43222202116</v>
      </c>
      <c r="S674" s="101">
        <f t="shared" si="268"/>
        <v>315.41135460570746</v>
      </c>
      <c r="T674" s="101">
        <f t="shared" si="268"/>
        <v>1993.9563203922212</v>
      </c>
      <c r="U674" s="101"/>
      <c r="V674" s="102">
        <f t="shared" si="263"/>
        <v>24894100.893674195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5896948.0311776362</v>
      </c>
      <c r="H675" s="101">
        <f t="shared" si="269"/>
        <v>1527233.0768997574</v>
      </c>
      <c r="I675" s="101">
        <f t="shared" si="269"/>
        <v>0</v>
      </c>
      <c r="J675" s="101">
        <f t="shared" si="269"/>
        <v>102851.21628388666</v>
      </c>
      <c r="K675" s="101">
        <f t="shared" si="269"/>
        <v>0</v>
      </c>
      <c r="L675" s="101">
        <f t="shared" si="269"/>
        <v>1210637.6280422483</v>
      </c>
      <c r="M675" s="101">
        <f t="shared" si="269"/>
        <v>87253.805563225003</v>
      </c>
      <c r="N675" s="101">
        <f t="shared" si="269"/>
        <v>879556.52025771351</v>
      </c>
      <c r="O675" s="101">
        <f t="shared" si="269"/>
        <v>1979037.2886375098</v>
      </c>
      <c r="P675" s="101">
        <f t="shared" si="269"/>
        <v>653692.82400186325</v>
      </c>
      <c r="Q675" s="101">
        <f t="shared" si="269"/>
        <v>274347.08371913468</v>
      </c>
      <c r="R675" s="101">
        <f t="shared" si="269"/>
        <v>314017.68711329089</v>
      </c>
      <c r="S675" s="101">
        <f t="shared" si="269"/>
        <v>163.78383880285426</v>
      </c>
      <c r="T675" s="101">
        <f t="shared" si="269"/>
        <v>1035.4028660994259</v>
      </c>
      <c r="U675" s="101"/>
      <c r="V675" s="102">
        <f t="shared" si="263"/>
        <v>12926774.348401166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21811969.046158165</v>
      </c>
      <c r="H677" s="100">
        <f t="shared" si="271"/>
        <v>21048305.302054159</v>
      </c>
      <c r="I677" s="100">
        <f t="shared" si="271"/>
        <v>0</v>
      </c>
      <c r="J677" s="100">
        <f t="shared" si="271"/>
        <v>613798.14514845109</v>
      </c>
      <c r="K677" s="100">
        <f t="shared" si="271"/>
        <v>0</v>
      </c>
      <c r="L677" s="100">
        <f t="shared" si="271"/>
        <v>17592101.81636719</v>
      </c>
      <c r="M677" s="100">
        <f t="shared" si="271"/>
        <v>1661962.3100821732</v>
      </c>
      <c r="N677" s="100">
        <f t="shared" si="271"/>
        <v>7159663.2739978824</v>
      </c>
      <c r="O677" s="100">
        <f t="shared" si="271"/>
        <v>8366267.0754149035</v>
      </c>
      <c r="P677" s="100">
        <f t="shared" si="271"/>
        <v>2846227.8984758775</v>
      </c>
      <c r="Q677" s="100">
        <f t="shared" si="271"/>
        <v>-476962.23734720831</v>
      </c>
      <c r="R677" s="100">
        <f t="shared" si="271"/>
        <v>3519321.711839824</v>
      </c>
      <c r="S677" s="100">
        <f t="shared" si="271"/>
        <v>2641.2052528886979</v>
      </c>
      <c r="T677" s="100">
        <f t="shared" si="271"/>
        <v>16438.812555669901</v>
      </c>
      <c r="U677" s="100"/>
      <c r="V677" s="102">
        <f t="shared" si="263"/>
        <v>84161734.35999997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1283819684.7187507</v>
      </c>
      <c r="G681" s="102">
        <f t="shared" si="274"/>
        <v>507934071.96795416</v>
      </c>
      <c r="H681" s="102">
        <f t="shared" si="274"/>
        <v>160164553.58495575</v>
      </c>
      <c r="I681" s="102">
        <f t="shared" si="274"/>
        <v>0</v>
      </c>
      <c r="J681" s="102">
        <f t="shared" si="274"/>
        <v>10457271.899403727</v>
      </c>
      <c r="K681" s="102">
        <f t="shared" si="274"/>
        <v>0</v>
      </c>
      <c r="L681" s="102">
        <f t="shared" si="274"/>
        <v>141356783.79007915</v>
      </c>
      <c r="M681" s="102">
        <f t="shared" si="274"/>
        <v>11026303.69026389</v>
      </c>
      <c r="N681" s="102">
        <f t="shared" si="274"/>
        <v>100720212.40480492</v>
      </c>
      <c r="O681" s="102">
        <f t="shared" si="274"/>
        <v>226080576.3545936</v>
      </c>
      <c r="P681" s="102">
        <f t="shared" si="274"/>
        <v>78122003.932457656</v>
      </c>
      <c r="Q681" s="102">
        <f t="shared" si="274"/>
        <v>28618431.62279994</v>
      </c>
      <c r="R681" s="102">
        <f t="shared" si="274"/>
        <v>19187697.211188722</v>
      </c>
      <c r="S681" s="102">
        <f t="shared" si="274"/>
        <v>24954.731176964633</v>
      </c>
      <c r="T681" s="102">
        <f t="shared" si="274"/>
        <v>126823.52907238909</v>
      </c>
      <c r="U681" s="102"/>
      <c r="V681" s="102">
        <f>SUM(G681:T681)</f>
        <v>1283819684.7187505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203142987.22212458</v>
      </c>
      <c r="G683" s="102">
        <f t="shared" si="275"/>
        <v>69609947.494297385</v>
      </c>
      <c r="H683" s="102">
        <f t="shared" si="275"/>
        <v>39444607.195808887</v>
      </c>
      <c r="I683" s="102">
        <f t="shared" si="275"/>
        <v>0</v>
      </c>
      <c r="J683" s="102">
        <f t="shared" si="275"/>
        <v>1538650.7519847807</v>
      </c>
      <c r="K683" s="102">
        <f t="shared" si="275"/>
        <v>0</v>
      </c>
      <c r="L683" s="102">
        <f t="shared" si="275"/>
        <v>32529301.859906673</v>
      </c>
      <c r="M683" s="102">
        <f t="shared" si="275"/>
        <v>2892501.0199814197</v>
      </c>
      <c r="N683" s="102">
        <f t="shared" si="275"/>
        <v>15815331.945966348</v>
      </c>
      <c r="O683" s="102">
        <f t="shared" si="275"/>
        <v>24816201.256994307</v>
      </c>
      <c r="P683" s="102">
        <f t="shared" si="275"/>
        <v>8312126.5496822745</v>
      </c>
      <c r="Q683" s="102">
        <f t="shared" si="275"/>
        <v>1163878.3630049229</v>
      </c>
      <c r="R683" s="102">
        <f t="shared" si="275"/>
        <v>6985918.4317429662</v>
      </c>
      <c r="S683" s="102">
        <f t="shared" si="275"/>
        <v>4764.0885432176765</v>
      </c>
      <c r="T683" s="102">
        <f t="shared" si="275"/>
        <v>29758.264211248228</v>
      </c>
      <c r="U683" s="102"/>
      <c r="V683" s="102">
        <f>SUM(G683:T683)</f>
        <v>203142987.22212437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1666639442.6906855</v>
      </c>
      <c r="H685" s="102">
        <f t="shared" si="276"/>
        <v>431134547.44267422</v>
      </c>
      <c r="I685" s="102">
        <f t="shared" si="276"/>
        <v>0</v>
      </c>
      <c r="J685" s="102">
        <f t="shared" si="276"/>
        <v>28911757.051946387</v>
      </c>
      <c r="K685" s="102">
        <f t="shared" si="276"/>
        <v>0</v>
      </c>
      <c r="L685" s="102">
        <f t="shared" si="276"/>
        <v>338001266.58151203</v>
      </c>
      <c r="M685" s="102">
        <f t="shared" si="276"/>
        <v>24427954.155601893</v>
      </c>
      <c r="N685" s="102">
        <f t="shared" si="276"/>
        <v>245999662.85927412</v>
      </c>
      <c r="O685" s="102">
        <f t="shared" si="276"/>
        <v>553417343.23629153</v>
      </c>
      <c r="P685" s="102">
        <f t="shared" si="276"/>
        <v>182277504.13721815</v>
      </c>
      <c r="Q685" s="102">
        <f t="shared" si="276"/>
        <v>77078337.751822501</v>
      </c>
      <c r="R685" s="102">
        <f t="shared" si="276"/>
        <v>90847680.19460322</v>
      </c>
      <c r="S685" s="102">
        <f t="shared" si="276"/>
        <v>48014.510882078415</v>
      </c>
      <c r="T685" s="102">
        <f t="shared" si="276"/>
        <v>296248.74850592518</v>
      </c>
      <c r="U685" s="102"/>
      <c r="V685" s="102">
        <f>SUM(G685:T685)</f>
        <v>3639079759.3610172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577544019.46225154</v>
      </c>
      <c r="H701" s="102">
        <f t="shared" si="277"/>
        <v>199609160.78076464</v>
      </c>
      <c r="I701" s="102">
        <f t="shared" si="277"/>
        <v>0</v>
      </c>
      <c r="J701" s="102">
        <f t="shared" si="277"/>
        <v>11995922.651388507</v>
      </c>
      <c r="K701" s="102">
        <f t="shared" si="277"/>
        <v>0</v>
      </c>
      <c r="L701" s="102">
        <f t="shared" si="277"/>
        <v>173886085.64998582</v>
      </c>
      <c r="M701" s="102">
        <f t="shared" si="277"/>
        <v>13918804.710245309</v>
      </c>
      <c r="N701" s="102">
        <f t="shared" si="277"/>
        <v>116535544.35077126</v>
      </c>
      <c r="O701" s="102">
        <f t="shared" si="277"/>
        <v>250896777.61158791</v>
      </c>
      <c r="P701" s="102">
        <f t="shared" si="277"/>
        <v>86434130.48213993</v>
      </c>
      <c r="Q701" s="102">
        <f t="shared" si="277"/>
        <v>29782309.985804863</v>
      </c>
      <c r="R701" s="102">
        <f t="shared" si="277"/>
        <v>26173615.642931689</v>
      </c>
      <c r="S701" s="102">
        <f t="shared" si="277"/>
        <v>29718.81972018231</v>
      </c>
      <c r="T701" s="102">
        <f t="shared" si="277"/>
        <v>156581.79328363732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1199657950.3587508</v>
      </c>
      <c r="G703" s="102">
        <f t="shared" si="278"/>
        <v>486122102.92179596</v>
      </c>
      <c r="H703" s="102">
        <f t="shared" si="278"/>
        <v>139116248.28290159</v>
      </c>
      <c r="I703" s="102">
        <f t="shared" si="278"/>
        <v>0</v>
      </c>
      <c r="J703" s="102">
        <f t="shared" si="278"/>
        <v>9843473.7542552762</v>
      </c>
      <c r="K703" s="102">
        <f t="shared" si="278"/>
        <v>0</v>
      </c>
      <c r="L703" s="102">
        <f t="shared" si="278"/>
        <v>123764681.97371195</v>
      </c>
      <c r="M703" s="102">
        <f t="shared" si="278"/>
        <v>9364341.3801817168</v>
      </c>
      <c r="N703" s="102">
        <f t="shared" si="278"/>
        <v>93560549.130807027</v>
      </c>
      <c r="O703" s="102">
        <f t="shared" si="278"/>
        <v>217714309.27917871</v>
      </c>
      <c r="P703" s="102">
        <f t="shared" si="278"/>
        <v>75275776.033981785</v>
      </c>
      <c r="Q703" s="102">
        <f t="shared" si="278"/>
        <v>29095393.860147148</v>
      </c>
      <c r="R703" s="102">
        <f t="shared" si="278"/>
        <v>15668375.499348897</v>
      </c>
      <c r="S703" s="102">
        <f t="shared" si="278"/>
        <v>22313.525924075937</v>
      </c>
      <c r="T703" s="102">
        <f t="shared" si="278"/>
        <v>110384.71651671919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39274989.208185449</v>
      </c>
      <c r="H705" s="251">
        <f t="shared" si="279"/>
        <v>10171712.943117669</v>
      </c>
      <c r="I705" s="251">
        <f t="shared" si="279"/>
        <v>0</v>
      </c>
      <c r="J705" s="251">
        <f t="shared" si="279"/>
        <v>685012.04152407998</v>
      </c>
      <c r="K705" s="251">
        <f t="shared" si="279"/>
        <v>0</v>
      </c>
      <c r="L705" s="251">
        <f t="shared" si="279"/>
        <v>8063116.6367744142</v>
      </c>
      <c r="M705" s="251">
        <f t="shared" si="279"/>
        <v>581129.80710539047</v>
      </c>
      <c r="N705" s="251">
        <f t="shared" si="279"/>
        <v>5858042.6109355073</v>
      </c>
      <c r="O705" s="251">
        <f t="shared" si="279"/>
        <v>13180829.768701993</v>
      </c>
      <c r="P705" s="251">
        <f t="shared" si="279"/>
        <v>4353740.0147334049</v>
      </c>
      <c r="Q705" s="251">
        <f t="shared" si="279"/>
        <v>1827212.7709788159</v>
      </c>
      <c r="R705" s="251">
        <f t="shared" si="279"/>
        <v>2091427.838154258</v>
      </c>
      <c r="S705" s="251">
        <f t="shared" si="279"/>
        <v>1090.8368985867889</v>
      </c>
      <c r="T705" s="251">
        <f t="shared" si="279"/>
        <v>6896.0140359348279</v>
      </c>
      <c r="U705" s="251"/>
      <c r="V705" s="251">
        <f>SUM(G705:T705)</f>
        <v>86095200.491145507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201209521.09097898</v>
      </c>
      <c r="G707" s="102">
        <f t="shared" ref="G707:T707" si="280">G701-G703-G705</f>
        <v>52146927.332270131</v>
      </c>
      <c r="H707" s="102">
        <f t="shared" si="280"/>
        <v>50321199.554745384</v>
      </c>
      <c r="I707" s="102">
        <f>I701-I703-I705</f>
        <v>0</v>
      </c>
      <c r="J707" s="102">
        <f>J701-J703-J705</f>
        <v>1467436.8556091511</v>
      </c>
      <c r="K707" s="102">
        <f>K701-K703-K705</f>
        <v>0</v>
      </c>
      <c r="L707" s="102">
        <f t="shared" si="280"/>
        <v>42058287.039499454</v>
      </c>
      <c r="M707" s="102">
        <f t="shared" si="280"/>
        <v>3973333.5229582023</v>
      </c>
      <c r="N707" s="102">
        <f t="shared" si="280"/>
        <v>17116952.609028727</v>
      </c>
      <c r="O707" s="102">
        <f>O701-O703-O705</f>
        <v>20001638.56370721</v>
      </c>
      <c r="P707" s="102">
        <f>P701-P703-P705</f>
        <v>6804614.4334247401</v>
      </c>
      <c r="Q707" s="102">
        <f t="shared" si="280"/>
        <v>-1140296.645321101</v>
      </c>
      <c r="R707" s="102">
        <f t="shared" si="280"/>
        <v>8413812.3054285329</v>
      </c>
      <c r="S707" s="102">
        <f t="shared" si="280"/>
        <v>6314.4568975195834</v>
      </c>
      <c r="T707" s="102">
        <f t="shared" si="280"/>
        <v>39301.062730983307</v>
      </c>
      <c r="U707" s="102"/>
      <c r="V707" s="102">
        <f>SUM(G707:T707)</f>
        <v>201209521.09097895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577544019.46225154</v>
      </c>
      <c r="H714" s="102">
        <f t="shared" si="281"/>
        <v>199609160.78076464</v>
      </c>
      <c r="I714" s="102">
        <f t="shared" si="281"/>
        <v>0</v>
      </c>
      <c r="J714" s="102">
        <f t="shared" si="281"/>
        <v>11995922.651388507</v>
      </c>
      <c r="K714" s="102">
        <f t="shared" si="281"/>
        <v>0</v>
      </c>
      <c r="L714" s="102">
        <f t="shared" si="281"/>
        <v>173886085.64998582</v>
      </c>
      <c r="M714" s="102">
        <f t="shared" si="281"/>
        <v>13918804.710245309</v>
      </c>
      <c r="N714" s="102">
        <f t="shared" si="281"/>
        <v>116535544.35077126</v>
      </c>
      <c r="O714" s="102">
        <f t="shared" si="281"/>
        <v>250896777.61158791</v>
      </c>
      <c r="P714" s="102">
        <f t="shared" si="281"/>
        <v>86434130.48213993</v>
      </c>
      <c r="Q714" s="102">
        <f t="shared" si="281"/>
        <v>29782309.985804863</v>
      </c>
      <c r="R714" s="102">
        <f t="shared" si="281"/>
        <v>26173615.642931689</v>
      </c>
      <c r="S714" s="102">
        <f t="shared" si="281"/>
        <v>29718.81972018231</v>
      </c>
      <c r="T714" s="102">
        <f t="shared" si="281"/>
        <v>156581.79328363732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576934054.02831221</v>
      </c>
      <c r="H729" s="102">
        <f t="shared" si="287"/>
        <v>199240395.21908697</v>
      </c>
      <c r="I729" s="102">
        <f t="shared" si="287"/>
        <v>0</v>
      </c>
      <c r="J729" s="102">
        <f t="shared" si="287"/>
        <v>11972549.866440965</v>
      </c>
      <c r="K729" s="102">
        <f t="shared" si="287"/>
        <v>0</v>
      </c>
      <c r="L729" s="102">
        <f t="shared" si="287"/>
        <v>173717355.96441248</v>
      </c>
      <c r="M729" s="102">
        <f t="shared" si="287"/>
        <v>13905151.461182319</v>
      </c>
      <c r="N729" s="102">
        <f t="shared" si="287"/>
        <v>116429862.55188337</v>
      </c>
      <c r="O729" s="102">
        <f t="shared" si="287"/>
        <v>250686498.89673978</v>
      </c>
      <c r="P729" s="102">
        <f t="shared" si="287"/>
        <v>86365516.350403786</v>
      </c>
      <c r="Q729" s="102">
        <f t="shared" si="287"/>
        <v>29758591.121476475</v>
      </c>
      <c r="R729" s="102">
        <f t="shared" si="287"/>
        <v>26131421.909732882</v>
      </c>
      <c r="S729" s="102">
        <f t="shared" si="287"/>
        <v>29652.885001988892</v>
      </c>
      <c r="T729" s="102">
        <f t="shared" si="287"/>
        <v>156389.686202048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933774238.57748604</v>
      </c>
      <c r="G734" s="102">
        <f t="shared" si="288"/>
        <v>367458385.89354742</v>
      </c>
      <c r="H734" s="102">
        <f t="shared" si="288"/>
        <v>107991609.53425992</v>
      </c>
      <c r="I734" s="102">
        <f t="shared" si="288"/>
        <v>0</v>
      </c>
      <c r="J734" s="102">
        <f t="shared" si="288"/>
        <v>7709803.0034730425</v>
      </c>
      <c r="K734" s="102">
        <f t="shared" si="288"/>
        <v>0</v>
      </c>
      <c r="L734" s="102">
        <f t="shared" si="288"/>
        <v>98076797.233538538</v>
      </c>
      <c r="M734" s="102">
        <f t="shared" si="288"/>
        <v>7515438.7390276669</v>
      </c>
      <c r="N734" s="102">
        <f t="shared" si="288"/>
        <v>74897399.221954986</v>
      </c>
      <c r="O734" s="102">
        <f t="shared" si="288"/>
        <v>175548614.33852187</v>
      </c>
      <c r="P734" s="102">
        <f t="shared" si="288"/>
        <v>61167027.37787915</v>
      </c>
      <c r="Q734" s="102">
        <f t="shared" si="288"/>
        <v>23318821.851254281</v>
      </c>
      <c r="R734" s="102">
        <f t="shared" si="288"/>
        <v>9981492.5831901487</v>
      </c>
      <c r="S734" s="102">
        <f t="shared" si="288"/>
        <v>19133.568985299251</v>
      </c>
      <c r="T734" s="102">
        <f t="shared" si="288"/>
        <v>89715.231853634177</v>
      </c>
      <c r="U734" s="102"/>
      <c r="V734" s="102">
        <f>V231</f>
        <v>933774238.5774858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101410554.73229215</v>
      </c>
      <c r="H735" s="101">
        <f t="shared" si="291"/>
        <v>26656293.42828409</v>
      </c>
      <c r="I735" s="101">
        <f t="shared" si="291"/>
        <v>0</v>
      </c>
      <c r="J735" s="101">
        <f t="shared" si="291"/>
        <v>1832750.8991063442</v>
      </c>
      <c r="K735" s="101">
        <f t="shared" si="291"/>
        <v>0</v>
      </c>
      <c r="L735" s="101">
        <f t="shared" si="291"/>
        <v>22145827.498398248</v>
      </c>
      <c r="M735" s="101">
        <f t="shared" si="291"/>
        <v>1593617.3545340982</v>
      </c>
      <c r="N735" s="101">
        <f t="shared" si="291"/>
        <v>16089762.571497051</v>
      </c>
      <c r="O735" s="101">
        <f t="shared" si="291"/>
        <v>36375470.683958791</v>
      </c>
      <c r="P735" s="101">
        <f t="shared" si="291"/>
        <v>12196188.408907469</v>
      </c>
      <c r="Q735" s="101">
        <f t="shared" si="291"/>
        <v>4973893.2781658992</v>
      </c>
      <c r="R735" s="101">
        <f t="shared" si="291"/>
        <v>4768136.7968234364</v>
      </c>
      <c r="S735" s="101">
        <f t="shared" si="291"/>
        <v>2700.7617453681228</v>
      </c>
      <c r="T735" s="101">
        <f t="shared" si="291"/>
        <v>17640.12547659337</v>
      </c>
      <c r="U735" s="101"/>
      <c r="V735" s="101">
        <f>V345</f>
        <v>228062836.53918955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11356214.264778757</v>
      </c>
      <c r="H737" s="101">
        <f t="shared" si="293"/>
        <v>2941112.243457811</v>
      </c>
      <c r="I737" s="101">
        <f t="shared" si="293"/>
        <v>0</v>
      </c>
      <c r="J737" s="101">
        <f t="shared" si="293"/>
        <v>198068.63539200401</v>
      </c>
      <c r="K737" s="101">
        <f t="shared" si="293"/>
        <v>0</v>
      </c>
      <c r="L737" s="101">
        <f t="shared" si="293"/>
        <v>2331419.6137329252</v>
      </c>
      <c r="M737" s="101">
        <f t="shared" si="293"/>
        <v>168031.48105672689</v>
      </c>
      <c r="N737" s="101">
        <f t="shared" si="293"/>
        <v>1693830.8170972802</v>
      </c>
      <c r="O737" s="101">
        <f t="shared" si="293"/>
        <v>3811186.9680605228</v>
      </c>
      <c r="P737" s="101">
        <f t="shared" si="293"/>
        <v>1258867.4231933127</v>
      </c>
      <c r="Q737" s="101">
        <f t="shared" si="293"/>
        <v>528331.64700783475</v>
      </c>
      <c r="R737" s="101">
        <f t="shared" si="293"/>
        <v>604728.43222202116</v>
      </c>
      <c r="S737" s="101">
        <f t="shared" si="293"/>
        <v>315.41135460570746</v>
      </c>
      <c r="T737" s="101">
        <f t="shared" si="293"/>
        <v>1993.9563203922212</v>
      </c>
      <c r="U737" s="101"/>
      <c r="V737" s="102">
        <f>SUM(G737:T737)</f>
        <v>24894100.893674195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5896948.0311776362</v>
      </c>
      <c r="H738" s="101">
        <f t="shared" si="294"/>
        <v>1527233.0768997574</v>
      </c>
      <c r="I738" s="101">
        <f t="shared" si="294"/>
        <v>0</v>
      </c>
      <c r="J738" s="101">
        <f t="shared" si="294"/>
        <v>102851.21628388666</v>
      </c>
      <c r="K738" s="101">
        <f t="shared" si="294"/>
        <v>0</v>
      </c>
      <c r="L738" s="101">
        <f t="shared" si="294"/>
        <v>1210637.6280422483</v>
      </c>
      <c r="M738" s="101">
        <f t="shared" si="294"/>
        <v>87253.805563225003</v>
      </c>
      <c r="N738" s="101">
        <f t="shared" si="294"/>
        <v>879556.52025771351</v>
      </c>
      <c r="O738" s="101">
        <f t="shared" si="294"/>
        <v>1979037.2886375098</v>
      </c>
      <c r="P738" s="101">
        <f t="shared" si="294"/>
        <v>653692.82400186325</v>
      </c>
      <c r="Q738" s="101">
        <f t="shared" si="294"/>
        <v>274347.08371913468</v>
      </c>
      <c r="R738" s="101">
        <f t="shared" si="294"/>
        <v>314017.68711329089</v>
      </c>
      <c r="S738" s="101">
        <f t="shared" si="294"/>
        <v>163.78383880285426</v>
      </c>
      <c r="T738" s="101">
        <f t="shared" si="294"/>
        <v>1035.4028660994259</v>
      </c>
      <c r="U738" s="101"/>
      <c r="V738" s="102">
        <f>SUM(G738:T738)</f>
        <v>12926774.348401166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21811969.046158165</v>
      </c>
      <c r="H740" s="100">
        <f t="shared" si="296"/>
        <v>21048305.302054159</v>
      </c>
      <c r="I740" s="100">
        <f t="shared" si="296"/>
        <v>0</v>
      </c>
      <c r="J740" s="100">
        <f t="shared" si="296"/>
        <v>613798.14514845109</v>
      </c>
      <c r="K740" s="100">
        <f t="shared" si="296"/>
        <v>0</v>
      </c>
      <c r="L740" s="100">
        <f t="shared" si="296"/>
        <v>17592101.81636719</v>
      </c>
      <c r="M740" s="100">
        <f t="shared" si="296"/>
        <v>1661962.3100821732</v>
      </c>
      <c r="N740" s="100">
        <f t="shared" si="296"/>
        <v>7159663.2739978824</v>
      </c>
      <c r="O740" s="100">
        <f t="shared" si="296"/>
        <v>8366267.0754149035</v>
      </c>
      <c r="P740" s="100">
        <f t="shared" si="296"/>
        <v>2846227.8984758775</v>
      </c>
      <c r="Q740" s="100">
        <f t="shared" si="296"/>
        <v>-476962.23734720831</v>
      </c>
      <c r="R740" s="100">
        <f t="shared" si="296"/>
        <v>3519321.711839824</v>
      </c>
      <c r="S740" s="100">
        <f t="shared" si="296"/>
        <v>2641.2052528886979</v>
      </c>
      <c r="T740" s="100">
        <f t="shared" si="296"/>
        <v>16438.812555669901</v>
      </c>
      <c r="U740" s="100"/>
      <c r="V740" s="102">
        <f>SUM(G740:T740)</f>
        <v>84161734.35999997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-42676.560151781225</v>
      </c>
      <c r="H763" s="101">
        <f t="shared" si="303"/>
        <v>-41182.401525294023</v>
      </c>
      <c r="I763" s="101">
        <f t="shared" si="303"/>
        <v>0</v>
      </c>
      <c r="J763" s="101">
        <f t="shared" si="303"/>
        <v>-1200.9366695435237</v>
      </c>
      <c r="K763" s="101">
        <f t="shared" si="303"/>
        <v>0</v>
      </c>
      <c r="L763" s="101">
        <f t="shared" si="303"/>
        <v>-34420.110801261682</v>
      </c>
      <c r="M763" s="101">
        <f t="shared" si="303"/>
        <v>-3251.7391871463246</v>
      </c>
      <c r="N763" s="101">
        <f t="shared" si="303"/>
        <v>-14008.354758466308</v>
      </c>
      <c r="O763" s="101">
        <f t="shared" si="303"/>
        <v>-16369.154904549918</v>
      </c>
      <c r="P763" s="101">
        <f t="shared" si="303"/>
        <v>-5568.8331419293936</v>
      </c>
      <c r="Q763" s="101">
        <f t="shared" si="303"/>
        <v>933.20816516845014</v>
      </c>
      <c r="R763" s="101">
        <f t="shared" si="303"/>
        <v>-6885.7857083405306</v>
      </c>
      <c r="S763" s="101">
        <f t="shared" si="303"/>
        <v>-5.1676927749885317</v>
      </c>
      <c r="T763" s="101">
        <f t="shared" si="303"/>
        <v>-32.163624080489441</v>
      </c>
      <c r="U763" s="101"/>
      <c r="V763" s="101">
        <f t="shared" si="304"/>
        <v>-164667.99999999994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-360037.42976008687</v>
      </c>
      <c r="H764" s="100">
        <f t="shared" si="305"/>
        <v>-154630.21581585534</v>
      </c>
      <c r="I764" s="100">
        <f t="shared" si="305"/>
        <v>0</v>
      </c>
      <c r="J764" s="100">
        <f t="shared" si="305"/>
        <v>-8090.1878007064679</v>
      </c>
      <c r="K764" s="100">
        <f t="shared" si="305"/>
        <v>0</v>
      </c>
      <c r="L764" s="100">
        <f t="shared" si="305"/>
        <v>-134261.92836461632</v>
      </c>
      <c r="M764" s="100">
        <f t="shared" si="305"/>
        <v>-11235.5911589753</v>
      </c>
      <c r="N764" s="100">
        <f t="shared" si="305"/>
        <v>-80897.862592581878</v>
      </c>
      <c r="O764" s="100">
        <f t="shared" si="305"/>
        <v>-160336.12443167003</v>
      </c>
      <c r="P764" s="100">
        <f t="shared" si="305"/>
        <v>-55193.145362281648</v>
      </c>
      <c r="Q764" s="100">
        <f t="shared" si="305"/>
        <v>-16173.81841115926</v>
      </c>
      <c r="R764" s="100">
        <f t="shared" si="305"/>
        <v>-21783.928894349039</v>
      </c>
      <c r="S764" s="100">
        <f t="shared" si="305"/>
        <v>-22.033150710234704</v>
      </c>
      <c r="T764" s="100">
        <f t="shared" si="305"/>
        <v>-121.73425700757626</v>
      </c>
      <c r="U764" s="100"/>
      <c r="V764" s="100">
        <f t="shared" si="304"/>
        <v>-1002784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1282816900.7187507</v>
      </c>
      <c r="G768" s="102">
        <f t="shared" si="306"/>
        <v>507574034.53819412</v>
      </c>
      <c r="H768" s="102">
        <f t="shared" si="306"/>
        <v>160009923.36913991</v>
      </c>
      <c r="I768" s="102">
        <f t="shared" si="306"/>
        <v>0</v>
      </c>
      <c r="J768" s="102">
        <f t="shared" si="306"/>
        <v>10449181.711603021</v>
      </c>
      <c r="K768" s="102">
        <f t="shared" si="306"/>
        <v>0</v>
      </c>
      <c r="L768" s="102">
        <f t="shared" si="306"/>
        <v>141222521.86171454</v>
      </c>
      <c r="M768" s="102">
        <f t="shared" si="306"/>
        <v>11015068.099104915</v>
      </c>
      <c r="N768" s="102">
        <f t="shared" si="306"/>
        <v>100639314.54221232</v>
      </c>
      <c r="O768" s="102">
        <f t="shared" si="306"/>
        <v>225920240.23016194</v>
      </c>
      <c r="P768" s="102">
        <f t="shared" si="306"/>
        <v>78066810.787095383</v>
      </c>
      <c r="Q768" s="102">
        <f t="shared" si="306"/>
        <v>28602257.80438878</v>
      </c>
      <c r="R768" s="102">
        <f t="shared" si="306"/>
        <v>19165913.282294374</v>
      </c>
      <c r="S768" s="102">
        <f t="shared" si="306"/>
        <v>24932.698026254398</v>
      </c>
      <c r="T768" s="102">
        <f t="shared" si="306"/>
        <v>126701.79481538151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202510539.22212458</v>
      </c>
      <c r="G770" s="102">
        <f t="shared" si="307"/>
        <v>69360019.490118086</v>
      </c>
      <c r="H770" s="102">
        <f t="shared" si="307"/>
        <v>39230471.849947065</v>
      </c>
      <c r="I770" s="102">
        <f t="shared" si="307"/>
        <v>0</v>
      </c>
      <c r="J770" s="102">
        <f t="shared" si="307"/>
        <v>1523368.1548379436</v>
      </c>
      <c r="K770" s="102">
        <f t="shared" si="307"/>
        <v>0</v>
      </c>
      <c r="L770" s="102">
        <f t="shared" si="307"/>
        <v>32494834.102697939</v>
      </c>
      <c r="M770" s="102">
        <f t="shared" si="307"/>
        <v>2890083.3620774038</v>
      </c>
      <c r="N770" s="102">
        <f t="shared" si="307"/>
        <v>15790548.009671047</v>
      </c>
      <c r="O770" s="102">
        <f t="shared" si="307"/>
        <v>24766258.666577846</v>
      </c>
      <c r="P770" s="102">
        <f t="shared" si="307"/>
        <v>8298705.5633084029</v>
      </c>
      <c r="Q770" s="102">
        <f t="shared" si="307"/>
        <v>1156333.317087695</v>
      </c>
      <c r="R770" s="102">
        <f t="shared" si="307"/>
        <v>6965508.627438508</v>
      </c>
      <c r="S770" s="102">
        <f t="shared" si="307"/>
        <v>4720.1869757344939</v>
      </c>
      <c r="T770" s="102">
        <f t="shared" si="307"/>
        <v>29687.891386666495</v>
      </c>
      <c r="U770" s="102"/>
      <c r="V770" s="102">
        <f>V729-V768</f>
        <v>202510539.22212434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1666639442.6906855</v>
      </c>
      <c r="H772" s="102">
        <f t="shared" si="308"/>
        <v>431134547.44267422</v>
      </c>
      <c r="I772" s="102">
        <f t="shared" si="308"/>
        <v>0</v>
      </c>
      <c r="J772" s="102">
        <f t="shared" si="308"/>
        <v>28911757.051946387</v>
      </c>
      <c r="K772" s="102">
        <f t="shared" si="308"/>
        <v>0</v>
      </c>
      <c r="L772" s="102">
        <f t="shared" si="308"/>
        <v>338001266.58151203</v>
      </c>
      <c r="M772" s="102">
        <f t="shared" si="308"/>
        <v>24427954.155601893</v>
      </c>
      <c r="N772" s="102">
        <f t="shared" si="308"/>
        <v>245999662.85927412</v>
      </c>
      <c r="O772" s="102">
        <f t="shared" si="308"/>
        <v>553417343.23629153</v>
      </c>
      <c r="P772" s="102">
        <f t="shared" si="308"/>
        <v>182277504.13721815</v>
      </c>
      <c r="Q772" s="102">
        <f t="shared" si="308"/>
        <v>77078337.751822501</v>
      </c>
      <c r="R772" s="102">
        <f t="shared" si="308"/>
        <v>90847680.19460322</v>
      </c>
      <c r="S772" s="102">
        <f t="shared" si="308"/>
        <v>48014.510882078415</v>
      </c>
      <c r="T772" s="102">
        <f t="shared" si="308"/>
        <v>296248.74850592518</v>
      </c>
      <c r="U772" s="102"/>
      <c r="V772" s="102">
        <f>SUM(G772:T772)</f>
        <v>3639079759.3610172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1666639442.6906855</v>
      </c>
      <c r="H776" s="127">
        <f t="shared" si="310"/>
        <v>431134547.44267422</v>
      </c>
      <c r="I776" s="127">
        <f>SUM(I772:I775)</f>
        <v>0</v>
      </c>
      <c r="J776" s="127">
        <f t="shared" si="310"/>
        <v>28911757.051946387</v>
      </c>
      <c r="K776" s="127">
        <f>SUM(K772:K775)</f>
        <v>0</v>
      </c>
      <c r="L776" s="102">
        <f t="shared" si="310"/>
        <v>338001266.58151203</v>
      </c>
      <c r="M776" s="102">
        <f t="shared" si="310"/>
        <v>24427954.155601893</v>
      </c>
      <c r="N776" s="102">
        <f t="shared" si="310"/>
        <v>245999662.85927412</v>
      </c>
      <c r="O776" s="102">
        <f t="shared" si="310"/>
        <v>553417343.23629153</v>
      </c>
      <c r="P776" s="102">
        <f t="shared" si="310"/>
        <v>182277504.13721815</v>
      </c>
      <c r="Q776" s="127">
        <f t="shared" si="310"/>
        <v>77078337.751822501</v>
      </c>
      <c r="R776" s="127">
        <f t="shared" si="310"/>
        <v>90847680.19460322</v>
      </c>
      <c r="S776" s="127">
        <f t="shared" si="310"/>
        <v>48014.510882078415</v>
      </c>
      <c r="T776" s="127">
        <f t="shared" si="310"/>
        <v>296248.74850592518</v>
      </c>
      <c r="U776" s="127">
        <f t="shared" si="310"/>
        <v>0</v>
      </c>
      <c r="V776" s="102">
        <f>SUM(G776:T776)</f>
        <v>3639079759.3610172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5.5648832290964449E-2</v>
      </c>
      <c r="G778" s="232">
        <f t="shared" si="311"/>
        <v>4.1616691477156367E-2</v>
      </c>
      <c r="H778" s="232">
        <f t="shared" si="311"/>
        <v>9.099357052838207E-2</v>
      </c>
      <c r="I778" s="232" t="e">
        <f>I770/I776</f>
        <v>#DIV/0!</v>
      </c>
      <c r="J778" s="232">
        <f t="shared" si="311"/>
        <v>5.2690265489602539E-2</v>
      </c>
      <c r="K778" s="232" t="e">
        <f>K770/K776</f>
        <v>#DIV/0!</v>
      </c>
      <c r="L778" s="232">
        <f t="shared" si="311"/>
        <v>9.6138202177007276E-2</v>
      </c>
      <c r="M778" s="232">
        <f t="shared" si="311"/>
        <v>0.11831049557683246</v>
      </c>
      <c r="N778" s="232">
        <f t="shared" si="311"/>
        <v>6.4189307522360892E-2</v>
      </c>
      <c r="O778" s="232">
        <f t="shared" si="311"/>
        <v>4.475150439223486E-2</v>
      </c>
      <c r="P778" s="232">
        <f t="shared" si="311"/>
        <v>4.5527864793788016E-2</v>
      </c>
      <c r="Q778" s="232">
        <f t="shared" si="311"/>
        <v>1.5002053116543158E-2</v>
      </c>
      <c r="R778" s="232">
        <f t="shared" si="311"/>
        <v>7.6672388469554917E-2</v>
      </c>
      <c r="S778" s="232">
        <f t="shared" si="311"/>
        <v>9.8307509313737912E-2</v>
      </c>
      <c r="T778" s="232">
        <f t="shared" si="311"/>
        <v>0.10021271494442353</v>
      </c>
      <c r="U778" s="232"/>
      <c r="V778" s="232">
        <f>V770/V776</f>
        <v>5.5648832290964401E-2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576934054.02831221</v>
      </c>
      <c r="H783" s="102">
        <f t="shared" si="312"/>
        <v>199240395.21908697</v>
      </c>
      <c r="I783" s="102">
        <f t="shared" si="312"/>
        <v>0</v>
      </c>
      <c r="J783" s="102">
        <f t="shared" si="312"/>
        <v>11972549.866440965</v>
      </c>
      <c r="K783" s="102">
        <f t="shared" si="312"/>
        <v>0</v>
      </c>
      <c r="L783" s="102">
        <f t="shared" si="312"/>
        <v>173717355.96441248</v>
      </c>
      <c r="M783" s="102">
        <f t="shared" si="312"/>
        <v>13905151.461182319</v>
      </c>
      <c r="N783" s="102">
        <f t="shared" si="312"/>
        <v>116429862.55188337</v>
      </c>
      <c r="O783" s="102">
        <f t="shared" si="312"/>
        <v>250686498.89673978</v>
      </c>
      <c r="P783" s="102">
        <f t="shared" si="312"/>
        <v>86365516.350403786</v>
      </c>
      <c r="Q783" s="102">
        <f t="shared" si="312"/>
        <v>29758591.121476475</v>
      </c>
      <c r="R783" s="102">
        <f t="shared" si="312"/>
        <v>26131421.909732882</v>
      </c>
      <c r="S783" s="102">
        <f t="shared" si="312"/>
        <v>29652.885001988892</v>
      </c>
      <c r="T783" s="102">
        <f t="shared" si="312"/>
        <v>156389.686202048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1198655166.3587508</v>
      </c>
      <c r="G785" s="102">
        <f t="shared" si="313"/>
        <v>485762065.49203587</v>
      </c>
      <c r="H785" s="102">
        <f t="shared" si="313"/>
        <v>138961618.06708574</v>
      </c>
      <c r="I785" s="102">
        <f t="shared" si="313"/>
        <v>0</v>
      </c>
      <c r="J785" s="102">
        <f t="shared" si="313"/>
        <v>9835383.5664545689</v>
      </c>
      <c r="K785" s="102">
        <f t="shared" si="313"/>
        <v>0</v>
      </c>
      <c r="L785" s="102">
        <f t="shared" si="313"/>
        <v>123630420.04534733</v>
      </c>
      <c r="M785" s="102">
        <f t="shared" si="313"/>
        <v>9353105.7890227418</v>
      </c>
      <c r="N785" s="102">
        <f t="shared" si="313"/>
        <v>93479651.268214449</v>
      </c>
      <c r="O785" s="102">
        <f t="shared" si="313"/>
        <v>217553973.15474704</v>
      </c>
      <c r="P785" s="102">
        <f t="shared" si="313"/>
        <v>75220582.888619497</v>
      </c>
      <c r="Q785" s="102">
        <f t="shared" si="313"/>
        <v>29079220.041735988</v>
      </c>
      <c r="R785" s="102">
        <f t="shared" si="313"/>
        <v>15646591.570454549</v>
      </c>
      <c r="S785" s="102">
        <f t="shared" si="313"/>
        <v>22291.492773365702</v>
      </c>
      <c r="T785" s="102">
        <f t="shared" si="313"/>
        <v>110262.98225971161</v>
      </c>
      <c r="U785" s="102"/>
      <c r="V785" s="102">
        <f>SUM(G785:T785)</f>
        <v>1198655166.3587506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39274989.208185449</v>
      </c>
      <c r="H787" s="227">
        <f t="shared" si="314"/>
        <v>10171712.943117669</v>
      </c>
      <c r="I787" s="227">
        <f t="shared" si="314"/>
        <v>0</v>
      </c>
      <c r="J787" s="227">
        <f t="shared" si="314"/>
        <v>685012.04152407998</v>
      </c>
      <c r="K787" s="227">
        <f t="shared" si="314"/>
        <v>0</v>
      </c>
      <c r="L787" s="227">
        <f t="shared" si="314"/>
        <v>8063116.6367744142</v>
      </c>
      <c r="M787" s="227">
        <f t="shared" si="314"/>
        <v>581129.80710539047</v>
      </c>
      <c r="N787" s="227">
        <f t="shared" si="314"/>
        <v>5858042.6109355073</v>
      </c>
      <c r="O787" s="227">
        <f t="shared" si="314"/>
        <v>13180829.768701993</v>
      </c>
      <c r="P787" s="227">
        <f t="shared" si="314"/>
        <v>4353740.0147334049</v>
      </c>
      <c r="Q787" s="227">
        <f t="shared" si="314"/>
        <v>1827212.7709788159</v>
      </c>
      <c r="R787" s="227">
        <f t="shared" si="314"/>
        <v>2091427.838154258</v>
      </c>
      <c r="S787" s="227">
        <f t="shared" si="314"/>
        <v>1090.8368985867889</v>
      </c>
      <c r="T787" s="227">
        <f t="shared" si="314"/>
        <v>6896.0140359348279</v>
      </c>
      <c r="U787" s="227"/>
      <c r="V787" s="227">
        <f>SUM(G787:T787)</f>
        <v>86095200.491145507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3380782.0695358468</v>
      </c>
      <c r="H789" s="253">
        <f t="shared" si="315"/>
        <v>875578.71887055552</v>
      </c>
      <c r="I789" s="253">
        <f t="shared" si="315"/>
        <v>0</v>
      </c>
      <c r="J789" s="253">
        <f t="shared" si="315"/>
        <v>58965.679535262447</v>
      </c>
      <c r="K789" s="253">
        <f t="shared" si="315"/>
        <v>0</v>
      </c>
      <c r="L789" s="253">
        <f t="shared" si="315"/>
        <v>694071.23209347273</v>
      </c>
      <c r="M789" s="253">
        <f t="shared" si="315"/>
        <v>50023.520605456062</v>
      </c>
      <c r="N789" s="253">
        <f t="shared" si="315"/>
        <v>504258.96533410461</v>
      </c>
      <c r="O789" s="253">
        <f t="shared" si="315"/>
        <v>1134602.8055520072</v>
      </c>
      <c r="P789" s="253">
        <f t="shared" si="315"/>
        <v>374768.94262682</v>
      </c>
      <c r="Q789" s="253">
        <f t="shared" si="315"/>
        <v>157286.05654370572</v>
      </c>
      <c r="R789" s="253">
        <f t="shared" si="315"/>
        <v>180029.62897024577</v>
      </c>
      <c r="S789" s="253">
        <f t="shared" si="315"/>
        <v>93.898990219498344</v>
      </c>
      <c r="T789" s="253">
        <f t="shared" si="315"/>
        <v>593.60730770352575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193166017.96501359</v>
      </c>
      <c r="G791" s="102">
        <f t="shared" ref="G791:T791" si="316">G783-G785-G787-G789</f>
        <v>48516217.258555047</v>
      </c>
      <c r="H791" s="102">
        <f t="shared" si="316"/>
        <v>49231485.490013003</v>
      </c>
      <c r="I791" s="102">
        <f>I783-I785-I787-I789</f>
        <v>0</v>
      </c>
      <c r="J791" s="102">
        <f>J783-J785-J787-J789</f>
        <v>1393188.5789270534</v>
      </c>
      <c r="K791" s="102">
        <f>K783-K785-K787-K789</f>
        <v>0</v>
      </c>
      <c r="L791" s="102">
        <f t="shared" si="316"/>
        <v>41329748.050197259</v>
      </c>
      <c r="M791" s="102">
        <f t="shared" si="316"/>
        <v>3920892.3444487303</v>
      </c>
      <c r="N791" s="102">
        <f t="shared" si="316"/>
        <v>16587909.707399307</v>
      </c>
      <c r="O791" s="102">
        <f>O783-O785-O787-O789</f>
        <v>18817093.167738743</v>
      </c>
      <c r="P791" s="102">
        <f>P783-P785-P787-P789</f>
        <v>6416424.5044240635</v>
      </c>
      <c r="Q791" s="102">
        <f t="shared" si="316"/>
        <v>-1305127.7477820346</v>
      </c>
      <c r="R791" s="102">
        <f t="shared" si="316"/>
        <v>8213372.8721538289</v>
      </c>
      <c r="S791" s="102">
        <f t="shared" si="316"/>
        <v>6176.6563398169028</v>
      </c>
      <c r="T791" s="102">
        <f t="shared" si="316"/>
        <v>38637.082598698034</v>
      </c>
      <c r="U791" s="102"/>
      <c r="V791" s="102">
        <f>SUM(G791:T791)</f>
        <v>193166017.9650135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576934054.02831221</v>
      </c>
      <c r="H800" s="102">
        <f t="shared" si="317"/>
        <v>199240395.21908697</v>
      </c>
      <c r="I800" s="102">
        <f t="shared" si="317"/>
        <v>0</v>
      </c>
      <c r="J800" s="102">
        <f t="shared" si="317"/>
        <v>11972549.866440965</v>
      </c>
      <c r="K800" s="102">
        <f t="shared" si="317"/>
        <v>0</v>
      </c>
      <c r="L800" s="102">
        <f t="shared" si="317"/>
        <v>173717355.96441248</v>
      </c>
      <c r="M800" s="102">
        <f t="shared" si="317"/>
        <v>13905151.461182319</v>
      </c>
      <c r="N800" s="102">
        <f t="shared" si="317"/>
        <v>116429862.55188337</v>
      </c>
      <c r="O800" s="102">
        <f t="shared" si="317"/>
        <v>250686498.89673978</v>
      </c>
      <c r="P800" s="102">
        <f t="shared" si="317"/>
        <v>86365516.350403786</v>
      </c>
      <c r="Q800" s="102">
        <f t="shared" si="317"/>
        <v>29758591.121476475</v>
      </c>
      <c r="R800" s="102">
        <f t="shared" si="317"/>
        <v>26131421.909732882</v>
      </c>
      <c r="S800" s="102">
        <f t="shared" si="317"/>
        <v>29652.885001988892</v>
      </c>
      <c r="T800" s="102">
        <f t="shared" si="317"/>
        <v>156389.686202048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3541095.7474138644</v>
      </c>
      <c r="H802" s="100">
        <f t="shared" si="318"/>
        <v>997015.59398115519</v>
      </c>
      <c r="I802" s="100">
        <f t="shared" si="318"/>
        <v>0</v>
      </c>
      <c r="J802" s="100">
        <f t="shared" si="318"/>
        <v>75499.912764602443</v>
      </c>
      <c r="K802" s="100">
        <f t="shared" si="318"/>
        <v>0</v>
      </c>
      <c r="L802" s="100">
        <f t="shared" si="318"/>
        <v>986804.75007183023</v>
      </c>
      <c r="M802" s="100">
        <f t="shared" si="318"/>
        <v>67905.960279417253</v>
      </c>
      <c r="N802" s="100">
        <f t="shared" si="318"/>
        <v>692083.49782694387</v>
      </c>
      <c r="O802" s="100">
        <f t="shared" si="318"/>
        <v>1558604.409913878</v>
      </c>
      <c r="P802" s="100">
        <f t="shared" si="318"/>
        <v>558402.47717757314</v>
      </c>
      <c r="Q802" s="100">
        <f t="shared" si="318"/>
        <v>210524.50304371724</v>
      </c>
      <c r="R802" s="100">
        <f t="shared" si="318"/>
        <v>0</v>
      </c>
      <c r="S802" s="100">
        <f t="shared" si="318"/>
        <v>0</v>
      </c>
      <c r="T802" s="100">
        <f t="shared" si="318"/>
        <v>438.14752701709671</v>
      </c>
      <c r="U802" s="100"/>
      <c r="V802" s="102">
        <f>SUM(G802:T802)</f>
        <v>8688374.9999999981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617493612.50444758</v>
      </c>
      <c r="H806" s="100">
        <f t="shared" si="319"/>
        <v>212333146.09026256</v>
      </c>
      <c r="I806" s="100">
        <f t="shared" si="319"/>
        <v>0</v>
      </c>
      <c r="J806" s="100">
        <f t="shared" si="319"/>
        <v>12825208.756472867</v>
      </c>
      <c r="K806" s="100">
        <f t="shared" si="319"/>
        <v>0</v>
      </c>
      <c r="L806" s="100">
        <f t="shared" si="319"/>
        <v>184182480.20457932</v>
      </c>
      <c r="M806" s="100">
        <f t="shared" si="319"/>
        <v>14678908.899947444</v>
      </c>
      <c r="N806" s="100">
        <f t="shared" si="319"/>
        <v>123987904.23380965</v>
      </c>
      <c r="O806" s="100">
        <f t="shared" si="319"/>
        <v>269580658.41405922</v>
      </c>
      <c r="P806" s="100">
        <f t="shared" si="319"/>
        <v>92946742.273231149</v>
      </c>
      <c r="Q806" s="100">
        <f t="shared" si="319"/>
        <v>32204130.624520194</v>
      </c>
      <c r="R806" s="100">
        <f t="shared" si="319"/>
        <v>27997910.220814213</v>
      </c>
      <c r="S806" s="100">
        <f t="shared" si="319"/>
        <v>29652.885001988892</v>
      </c>
      <c r="T806" s="100">
        <f t="shared" si="319"/>
        <v>165002.83372906511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1283819684.7187507</v>
      </c>
      <c r="G811" s="100">
        <f t="shared" si="320"/>
        <v>507934071.96795416</v>
      </c>
      <c r="H811" s="100">
        <f t="shared" si="320"/>
        <v>160164553.58495575</v>
      </c>
      <c r="I811" s="100">
        <f t="shared" si="320"/>
        <v>0</v>
      </c>
      <c r="J811" s="100">
        <f t="shared" si="320"/>
        <v>10457271.899403727</v>
      </c>
      <c r="K811" s="100">
        <f t="shared" si="320"/>
        <v>0</v>
      </c>
      <c r="L811" s="100">
        <f t="shared" si="320"/>
        <v>141356783.79007915</v>
      </c>
      <c r="M811" s="100">
        <f t="shared" si="320"/>
        <v>11026303.69026389</v>
      </c>
      <c r="N811" s="100">
        <f t="shared" si="320"/>
        <v>100720212.40480492</v>
      </c>
      <c r="O811" s="100">
        <f t="shared" si="320"/>
        <v>226080576.3545936</v>
      </c>
      <c r="P811" s="100">
        <f t="shared" si="320"/>
        <v>78122003.932457656</v>
      </c>
      <c r="Q811" s="100">
        <f t="shared" si="320"/>
        <v>28618431.62279994</v>
      </c>
      <c r="R811" s="100">
        <f t="shared" si="320"/>
        <v>19187697.211188722</v>
      </c>
      <c r="S811" s="100">
        <f t="shared" si="320"/>
        <v>24954.731176964633</v>
      </c>
      <c r="T811" s="100">
        <f t="shared" si="320"/>
        <v>126823.52907238909</v>
      </c>
      <c r="U811" s="100">
        <f t="shared" si="320"/>
        <v>0</v>
      </c>
      <c r="V811" s="102">
        <f>SUM(G811:T811)</f>
        <v>1283819684.7187505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-360037.42976008687</v>
      </c>
      <c r="H813" s="100">
        <f t="shared" si="321"/>
        <v>-154630.21581585534</v>
      </c>
      <c r="I813" s="100">
        <f t="shared" si="321"/>
        <v>0</v>
      </c>
      <c r="J813" s="100">
        <f t="shared" si="321"/>
        <v>-8090.1878007064679</v>
      </c>
      <c r="K813" s="100">
        <f t="shared" si="321"/>
        <v>0</v>
      </c>
      <c r="L813" s="100">
        <f t="shared" si="321"/>
        <v>-134261.92836461632</v>
      </c>
      <c r="M813" s="100">
        <f t="shared" si="321"/>
        <v>-11235.5911589753</v>
      </c>
      <c r="N813" s="100">
        <f t="shared" si="321"/>
        <v>-80897.862592581878</v>
      </c>
      <c r="O813" s="100">
        <f t="shared" si="321"/>
        <v>-160336.12443167003</v>
      </c>
      <c r="P813" s="100">
        <f t="shared" si="321"/>
        <v>-55193.145362281648</v>
      </c>
      <c r="Q813" s="100">
        <f t="shared" si="321"/>
        <v>-16173.81841115926</v>
      </c>
      <c r="R813" s="100">
        <f t="shared" si="321"/>
        <v>-21783.928894349039</v>
      </c>
      <c r="S813" s="100">
        <f t="shared" si="321"/>
        <v>-22.033150710234704</v>
      </c>
      <c r="T813" s="100">
        <f t="shared" si="321"/>
        <v>-121.73425700757626</v>
      </c>
      <c r="U813" s="100">
        <f t="shared" si="321"/>
        <v>0</v>
      </c>
      <c r="V813" s="102">
        <f>SUM(G813:T813)</f>
        <v>-1002784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226690.22053299219</v>
      </c>
      <c r="H814" s="100">
        <f t="shared" si="322"/>
        <v>43860.771589897107</v>
      </c>
      <c r="I814" s="100">
        <f t="shared" si="322"/>
        <v>0</v>
      </c>
      <c r="J814" s="100">
        <f t="shared" si="322"/>
        <v>312.1294813667389</v>
      </c>
      <c r="K814" s="100">
        <f t="shared" si="322"/>
        <v>0</v>
      </c>
      <c r="L814" s="100">
        <f t="shared" si="322"/>
        <v>2370.1839031946465</v>
      </c>
      <c r="M814" s="100">
        <f t="shared" si="322"/>
        <v>91.0596969248665</v>
      </c>
      <c r="N814" s="100">
        <f t="shared" si="322"/>
        <v>325.28839710732655</v>
      </c>
      <c r="O814" s="100">
        <f t="shared" si="322"/>
        <v>145.80078640571111</v>
      </c>
      <c r="P814" s="100">
        <f t="shared" si="322"/>
        <v>15.790698888705172</v>
      </c>
      <c r="Q814" s="100">
        <f t="shared" si="322"/>
        <v>0.52635662962350571</v>
      </c>
      <c r="R814" s="100">
        <f t="shared" si="322"/>
        <v>88682.670385486737</v>
      </c>
      <c r="S814" s="100">
        <f t="shared" si="322"/>
        <v>2.1054265184940228</v>
      </c>
      <c r="T814" s="100">
        <f t="shared" si="322"/>
        <v>408.45274458784041</v>
      </c>
      <c r="U814" s="100"/>
      <c r="V814" s="102">
        <f>SUM(G814:T814)</f>
        <v>362904.99999999994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15638736.792958833</v>
      </c>
      <c r="H817" s="100">
        <f t="shared" si="323"/>
        <v>5048232.5859284597</v>
      </c>
      <c r="I817" s="100">
        <f t="shared" si="323"/>
        <v>0</v>
      </c>
      <c r="J817" s="100">
        <f t="shared" si="323"/>
        <v>328763.63689292019</v>
      </c>
      <c r="K817" s="100">
        <f t="shared" si="323"/>
        <v>0</v>
      </c>
      <c r="L817" s="100">
        <f t="shared" si="323"/>
        <v>4035086.4172714888</v>
      </c>
      <c r="M817" s="100">
        <f t="shared" si="323"/>
        <v>298341.23893536784</v>
      </c>
      <c r="N817" s="100">
        <f t="shared" si="323"/>
        <v>2914189.1325913458</v>
      </c>
      <c r="O817" s="100">
        <f t="shared" si="323"/>
        <v>7285108.5839455687</v>
      </c>
      <c r="P817" s="100">
        <f t="shared" si="323"/>
        <v>2537553.7567217937</v>
      </c>
      <c r="Q817" s="100">
        <f t="shared" si="323"/>
        <v>942937.99148200464</v>
      </c>
      <c r="R817" s="100">
        <f t="shared" si="323"/>
        <v>719670.54181099753</v>
      </c>
      <c r="S817" s="100">
        <f t="shared" si="323"/>
        <v>0</v>
      </c>
      <c r="T817" s="100">
        <f t="shared" si="323"/>
        <v>3321.0111794781792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1323131860.408469</v>
      </c>
      <c r="G819" s="100">
        <f t="shared" ref="G819:T819" si="324">SUM(G811:G817)</f>
        <v>523515236.30804414</v>
      </c>
      <c r="H819" s="100">
        <f t="shared" si="324"/>
        <v>165129104.12561157</v>
      </c>
      <c r="I819" s="100">
        <f t="shared" si="324"/>
        <v>0</v>
      </c>
      <c r="J819" s="100">
        <f t="shared" si="324"/>
        <v>10779902.391941018</v>
      </c>
      <c r="K819" s="100">
        <f t="shared" si="324"/>
        <v>0</v>
      </c>
      <c r="L819" s="100">
        <f t="shared" si="324"/>
        <v>145283817.22224718</v>
      </c>
      <c r="M819" s="100">
        <f t="shared" si="324"/>
        <v>11315406.664375285</v>
      </c>
      <c r="N819" s="100">
        <f t="shared" si="324"/>
        <v>103569799.85515514</v>
      </c>
      <c r="O819" s="100">
        <f t="shared" si="324"/>
        <v>233239868.92844117</v>
      </c>
      <c r="P819" s="100">
        <f t="shared" si="324"/>
        <v>80616228.897234514</v>
      </c>
      <c r="Q819" s="100">
        <f t="shared" si="324"/>
        <v>29549280.886189047</v>
      </c>
      <c r="R819" s="100">
        <f t="shared" si="324"/>
        <v>19977823.653795037</v>
      </c>
      <c r="S819" s="100">
        <f t="shared" si="324"/>
        <v>24938.830338530704</v>
      </c>
      <c r="T819" s="100">
        <f t="shared" si="324"/>
        <v>130452.6450965472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265293497.53240633</v>
      </c>
      <c r="G821" s="100">
        <f t="shared" ref="G821:T821" si="325">G806-G819</f>
        <v>93978376.196403444</v>
      </c>
      <c r="H821" s="100">
        <f t="shared" si="325"/>
        <v>47204041.964650989</v>
      </c>
      <c r="I821" s="100">
        <f>I806-I819</f>
        <v>0</v>
      </c>
      <c r="J821" s="100">
        <f t="shared" si="325"/>
        <v>2045306.3645318486</v>
      </c>
      <c r="K821" s="100">
        <f>K806-K819</f>
        <v>0</v>
      </c>
      <c r="L821" s="100">
        <f t="shared" si="325"/>
        <v>38898662.98233214</v>
      </c>
      <c r="M821" s="100">
        <f t="shared" si="325"/>
        <v>3363502.2355721593</v>
      </c>
      <c r="N821" s="100">
        <f t="shared" si="325"/>
        <v>20418104.37865451</v>
      </c>
      <c r="O821" s="100">
        <f t="shared" si="325"/>
        <v>36340789.485618055</v>
      </c>
      <c r="P821" s="100">
        <f t="shared" si="325"/>
        <v>12330513.375996634</v>
      </c>
      <c r="Q821" s="100">
        <f t="shared" si="325"/>
        <v>2654849.7383311465</v>
      </c>
      <c r="R821" s="100">
        <f t="shared" si="325"/>
        <v>8020086.5670191757</v>
      </c>
      <c r="S821" s="100">
        <f t="shared" si="325"/>
        <v>4714.0546634581879</v>
      </c>
      <c r="T821" s="100">
        <f t="shared" si="325"/>
        <v>34550.188632517908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1666639442.6906855</v>
      </c>
      <c r="H823" s="102">
        <f t="shared" si="326"/>
        <v>431134547.44267422</v>
      </c>
      <c r="I823" s="102">
        <f t="shared" si="326"/>
        <v>0</v>
      </c>
      <c r="J823" s="102">
        <f t="shared" si="326"/>
        <v>28911757.051946387</v>
      </c>
      <c r="K823" s="102">
        <f t="shared" si="326"/>
        <v>0</v>
      </c>
      <c r="L823" s="102">
        <f t="shared" si="326"/>
        <v>338001266.58151203</v>
      </c>
      <c r="M823" s="102">
        <f t="shared" si="326"/>
        <v>24427954.155601893</v>
      </c>
      <c r="N823" s="102">
        <f t="shared" si="326"/>
        <v>245999662.85927412</v>
      </c>
      <c r="O823" s="102">
        <f t="shared" si="326"/>
        <v>553417343.23629153</v>
      </c>
      <c r="P823" s="102">
        <f t="shared" si="326"/>
        <v>182277504.13721815</v>
      </c>
      <c r="Q823" s="102">
        <f t="shared" si="326"/>
        <v>77078337.751822501</v>
      </c>
      <c r="R823" s="102">
        <f t="shared" si="326"/>
        <v>90847680.19460322</v>
      </c>
      <c r="S823" s="102">
        <f t="shared" si="326"/>
        <v>48014.510882078415</v>
      </c>
      <c r="T823" s="102">
        <f t="shared" si="326"/>
        <v>296248.74850592518</v>
      </c>
      <c r="U823" s="102">
        <f t="shared" si="326"/>
        <v>0</v>
      </c>
      <c r="V823" s="102">
        <f t="shared" si="326"/>
        <v>3639079759.3610172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7.2901259404929586E-2</v>
      </c>
      <c r="G825" s="232">
        <f t="shared" si="327"/>
        <v>5.6387946780307334E-2</v>
      </c>
      <c r="H825" s="232">
        <f t="shared" si="327"/>
        <v>0.10948795972080495</v>
      </c>
      <c r="I825" s="232" t="e">
        <f>I821/I823</f>
        <v>#DIV/0!</v>
      </c>
      <c r="J825" s="232">
        <f t="shared" si="327"/>
        <v>7.0743066941832758E-2</v>
      </c>
      <c r="K825" s="232" t="e">
        <f>K821/K823</f>
        <v>#DIV/0!</v>
      </c>
      <c r="L825" s="232">
        <f t="shared" si="327"/>
        <v>0.11508437046921946</v>
      </c>
      <c r="M825" s="232">
        <f t="shared" si="327"/>
        <v>0.13769070525297472</v>
      </c>
      <c r="N825" s="232">
        <f t="shared" si="327"/>
        <v>8.3000538054943729E-2</v>
      </c>
      <c r="O825" s="232">
        <f t="shared" si="327"/>
        <v>6.566615580405058E-2</v>
      </c>
      <c r="P825" s="232">
        <f t="shared" si="327"/>
        <v>6.764692897437441E-2</v>
      </c>
      <c r="Q825" s="232">
        <f>Q821/Q823</f>
        <v>3.4443526103005162E-2</v>
      </c>
      <c r="R825" s="232">
        <f>R821/R823</f>
        <v>8.8280587350601458E-2</v>
      </c>
      <c r="S825" s="232">
        <f>S821/S823</f>
        <v>9.817979141838401E-2</v>
      </c>
      <c r="T825" s="232">
        <f>T821/T823</f>
        <v>0.11662560198740175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0.33571803054611998</v>
      </c>
      <c r="H833" s="118">
        <f t="shared" si="328"/>
        <v>0.10015960379060501</v>
      </c>
      <c r="I833" s="118">
        <f t="shared" si="328"/>
        <v>0</v>
      </c>
      <c r="J833" s="118">
        <f t="shared" si="328"/>
        <v>8.3687981131157097E-3</v>
      </c>
      <c r="K833" s="118">
        <f t="shared" si="328"/>
        <v>0</v>
      </c>
      <c r="L833" s="118">
        <f t="shared" si="328"/>
        <v>0.11829510489204684</v>
      </c>
      <c r="M833" s="118">
        <f t="shared" si="328"/>
        <v>9.1287855491471778E-3</v>
      </c>
      <c r="N833" s="118">
        <f t="shared" si="328"/>
        <v>9.2093145999066053E-2</v>
      </c>
      <c r="O833" s="118">
        <f t="shared" si="328"/>
        <v>0.221373049566819</v>
      </c>
      <c r="P833" s="118">
        <f t="shared" si="328"/>
        <v>7.8838398090087455E-2</v>
      </c>
      <c r="Q833" s="118">
        <f t="shared" si="328"/>
        <v>2.9105109211513682E-2</v>
      </c>
      <c r="R833" s="118">
        <f t="shared" si="328"/>
        <v>6.813292749761236E-3</v>
      </c>
      <c r="S833" s="118">
        <f t="shared" si="328"/>
        <v>2.4618024785094022E-5</v>
      </c>
      <c r="T833" s="118">
        <f t="shared" si="328"/>
        <v>8.2063466932724951E-5</v>
      </c>
      <c r="U833" s="118"/>
      <c r="V833" s="118">
        <f>SUM(G833:T833)</f>
        <v>0.99999999999999989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0.79906399002391959</v>
      </c>
      <c r="H836" s="117">
        <f t="shared" si="329"/>
        <v>0.15460553644417219</v>
      </c>
      <c r="I836" s="117">
        <f t="shared" si="329"/>
        <v>0</v>
      </c>
      <c r="J836" s="117">
        <f t="shared" si="329"/>
        <v>1.1002302093076133E-3</v>
      </c>
      <c r="K836" s="117">
        <f t="shared" si="329"/>
        <v>0</v>
      </c>
      <c r="L836" s="117">
        <f t="shared" si="329"/>
        <v>8.3546992116562951E-3</v>
      </c>
      <c r="M836" s="117">
        <f t="shared" si="329"/>
        <v>3.2097778450289566E-4</v>
      </c>
      <c r="N836" s="117">
        <f t="shared" si="329"/>
        <v>1.146614282212656E-3</v>
      </c>
      <c r="O836" s="117">
        <f t="shared" si="329"/>
        <v>5.1393552778787339E-4</v>
      </c>
      <c r="P836" s="117">
        <f t="shared" si="329"/>
        <v>0</v>
      </c>
      <c r="Q836" s="117">
        <f t="shared" si="329"/>
        <v>0</v>
      </c>
      <c r="R836" s="117">
        <f t="shared" si="329"/>
        <v>3.4733218397036525E-2</v>
      </c>
      <c r="S836" s="117">
        <f t="shared" si="329"/>
        <v>8.2460574053409279E-7</v>
      </c>
      <c r="T836" s="117">
        <f t="shared" si="329"/>
        <v>1.5997351366361403E-4</v>
      </c>
      <c r="U836" s="117"/>
      <c r="V836" s="117">
        <f t="shared" ref="V836:V841" si="330">SUM(G836:T836)</f>
        <v>0.99999999999999989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0.70131619014384028</v>
      </c>
      <c r="H837" s="118">
        <f>Services!F12+Services!F14</f>
        <v>0.27470671657661938</v>
      </c>
      <c r="I837" s="118">
        <v>0</v>
      </c>
      <c r="J837" s="118">
        <f>Services!F16+Services!F18</f>
        <v>2.6015969242972827E-3</v>
      </c>
      <c r="K837" s="118">
        <v>0</v>
      </c>
      <c r="L837" s="118">
        <f>Services!F20</f>
        <v>1.8663885287336073E-2</v>
      </c>
      <c r="M837" s="118">
        <f>Services!F22</f>
        <v>0</v>
      </c>
      <c r="N837" s="118">
        <f>Services!F24</f>
        <v>2.7116110679069319E-3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0.62146256631170971</v>
      </c>
      <c r="H838" s="118">
        <f>Meters!$F$12+Meters!$F$14</f>
        <v>0.23161768046848089</v>
      </c>
      <c r="I838" s="118">
        <v>0</v>
      </c>
      <c r="J838" s="118">
        <f>Meters!$F$16+Meters!$F$18</f>
        <v>4.9129824486678648E-3</v>
      </c>
      <c r="K838" s="118">
        <v>0</v>
      </c>
      <c r="L838" s="118">
        <f>Meters!$F$20</f>
        <v>6.2779878969155031E-2</v>
      </c>
      <c r="M838" s="118">
        <f>Meters!$F$22</f>
        <v>1.3841642421078312E-2</v>
      </c>
      <c r="N838" s="118">
        <f>Meters!$F$24</f>
        <v>1.16427060960011E-2</v>
      </c>
      <c r="O838" s="118">
        <f>Meters!$F$26</f>
        <v>3.0754406731724401E-2</v>
      </c>
      <c r="P838" s="118">
        <f>Meters!$F$28</f>
        <v>2.0974859732004882E-2</v>
      </c>
      <c r="Q838" s="118">
        <f>Meters!$F$30</f>
        <v>8.8774817437696084E-4</v>
      </c>
      <c r="R838" s="118">
        <f>Meters!$F$32</f>
        <v>0</v>
      </c>
      <c r="S838" s="118">
        <f>Meters!$F$34</f>
        <v>5.771941778466153E-6</v>
      </c>
      <c r="T838" s="118">
        <f>Meters!$F$36</f>
        <v>1.1197567050224338E-3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0.64426749162648822</v>
      </c>
      <c r="H840" s="117">
        <f t="shared" si="332"/>
        <v>0.24930999869853412</v>
      </c>
      <c r="I840" s="117">
        <f t="shared" si="332"/>
        <v>0</v>
      </c>
      <c r="J840" s="117">
        <f t="shared" si="332"/>
        <v>8.8709110410679793E-3</v>
      </c>
      <c r="K840" s="117">
        <f t="shared" si="332"/>
        <v>0</v>
      </c>
      <c r="L840" s="117">
        <f t="shared" si="332"/>
        <v>3.368103913822016E-2</v>
      </c>
      <c r="M840" s="117">
        <f t="shared" si="332"/>
        <v>1.2939861805267795E-3</v>
      </c>
      <c r="N840" s="117">
        <f t="shared" si="332"/>
        <v>2.3112238715767335E-2</v>
      </c>
      <c r="O840" s="117">
        <f t="shared" si="332"/>
        <v>1.0359369133119016E-2</v>
      </c>
      <c r="P840" s="117">
        <f t="shared" si="332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0"/>
        <v>0.99999999999999978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0.79901968059999995</v>
      </c>
      <c r="H841" s="117">
        <f t="shared" si="333"/>
        <v>0.1545969633</v>
      </c>
      <c r="I841" s="117">
        <f t="shared" si="333"/>
        <v>0</v>
      </c>
      <c r="J841" s="117">
        <f t="shared" si="333"/>
        <v>1.1001692000000001E-3</v>
      </c>
      <c r="K841" s="117">
        <f t="shared" si="333"/>
        <v>0</v>
      </c>
      <c r="L841" s="117">
        <f t="shared" si="333"/>
        <v>8.3542358999999997E-3</v>
      </c>
      <c r="M841" s="117">
        <f t="shared" si="333"/>
        <v>3.2096000000000002E-4</v>
      </c>
      <c r="N841" s="117">
        <f t="shared" si="333"/>
        <v>1.1465507000000001E-3</v>
      </c>
      <c r="O841" s="117">
        <f t="shared" si="333"/>
        <v>5.1390699999999997E-4</v>
      </c>
      <c r="P841" s="117">
        <f t="shared" si="333"/>
        <v>5.5657800000000001E-5</v>
      </c>
      <c r="Q841" s="117">
        <f t="shared" si="333"/>
        <v>1.8553E-6</v>
      </c>
      <c r="R841" s="117">
        <f t="shared" si="333"/>
        <v>3.4730467799999998E-2</v>
      </c>
      <c r="S841" s="117">
        <f t="shared" si="333"/>
        <v>0</v>
      </c>
      <c r="T841" s="117">
        <f t="shared" si="333"/>
        <v>1.5955240000000001E-4</v>
      </c>
      <c r="U841" s="117"/>
      <c r="V841" s="117">
        <f t="shared" si="330"/>
        <v>1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19428782555.596188</v>
      </c>
      <c r="G845" s="101">
        <f t="shared" ref="G845:L845" si="334">G844/0.93398</f>
        <v>6522592615.4735641</v>
      </c>
      <c r="H845" s="101">
        <f t="shared" si="334"/>
        <v>1945979162.9023325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8273588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689466</v>
      </c>
      <c r="G849" s="101">
        <f>ROUND(+G848/12,0)</f>
        <v>430678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689466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689466</v>
      </c>
      <c r="G850" s="101">
        <f t="shared" ref="G850:T850" si="339">G849</f>
        <v>430678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689466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668477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689466</v>
      </c>
      <c r="G853" s="101">
        <f>G850</f>
        <v>430678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689466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539008</v>
      </c>
      <c r="G854" s="101">
        <f t="shared" ref="G854:Q854" si="341">G850</f>
        <v>430678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539008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533407.11111111124</v>
      </c>
      <c r="G855" s="101">
        <f>G850</f>
        <v>430678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533407.11111111124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538978.11111111124</v>
      </c>
      <c r="G856" s="101">
        <f>G850</f>
        <v>430678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538528.11111111124</v>
      </c>
      <c r="G857" s="101">
        <f>G855</f>
        <v>430678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8273588</v>
      </c>
      <c r="G860" s="265">
        <f t="shared" ref="G860:T860" si="344">G848</f>
        <v>5168140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8273588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689466</v>
      </c>
      <c r="G861" s="265">
        <f t="shared" si="348"/>
        <v>430678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689466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689466</v>
      </c>
      <c r="G862" s="265">
        <f t="shared" si="348"/>
        <v>430678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689466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668477</v>
      </c>
      <c r="G863" s="265">
        <f t="shared" si="348"/>
        <v>430678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668477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689466</v>
      </c>
      <c r="G865" s="265">
        <f t="shared" si="348"/>
        <v>430678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689466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539008</v>
      </c>
      <c r="G866" s="265">
        <f t="shared" si="348"/>
        <v>430678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539008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533407.11111111124</v>
      </c>
      <c r="G867" s="265">
        <f t="shared" si="348"/>
        <v>430678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533407.11111111124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538978.11111111124</v>
      </c>
      <c r="G868" s="265">
        <f t="shared" si="348"/>
        <v>430678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538528.11111111124</v>
      </c>
      <c r="G869" s="101">
        <f t="shared" ref="G869:T869" si="349">G857</f>
        <v>430678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v>0</v>
      </c>
      <c r="J872" s="101">
        <f>'Billing Det'!E14</f>
        <v>52198.244923035149</v>
      </c>
      <c r="K872" s="101">
        <v>0</v>
      </c>
      <c r="L872" s="101">
        <f>'Billing Det'!E18</f>
        <v>476672.37357550632</v>
      </c>
      <c r="M872" s="101">
        <f>'Billing Det'!E20</f>
        <v>37486.089382678438</v>
      </c>
      <c r="N872" s="101">
        <f>'Billing Det'!E22</f>
        <v>368420.02907993621</v>
      </c>
      <c r="O872" s="101">
        <f>'Billing Det'!E24</f>
        <v>853586.39616194565</v>
      </c>
      <c r="P872" s="101">
        <f>'Billing Det'!E28</f>
        <v>312397.10555786057</v>
      </c>
      <c r="Q872" s="101">
        <f>'Billing Det'!E30</f>
        <v>206553.78467062348</v>
      </c>
      <c r="R872" s="101">
        <f>'Billing Det'!E32</f>
        <v>37045.605860196258</v>
      </c>
      <c r="S872" s="101">
        <f>'Billing Det'!E34</f>
        <v>155.17110297018576</v>
      </c>
      <c r="T872" s="101">
        <f>'Billing Det'!E36</f>
        <v>240.31952198731273</v>
      </c>
      <c r="U872" s="101"/>
      <c r="V872" s="101">
        <f t="shared" ref="V872:V877" si="350">SUM(G872:T872)</f>
        <v>5021135.2978570424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v>0</v>
      </c>
      <c r="J873" s="101">
        <f>'Billing Det'!E14+'Billing Det'!E16</f>
        <v>52198.244923035149</v>
      </c>
      <c r="K873" s="101">
        <v>0</v>
      </c>
      <c r="L873" s="101">
        <f>'Billing Det'!E18</f>
        <v>476672.37357550632</v>
      </c>
      <c r="M873" s="101">
        <f>'Billing Det'!E20</f>
        <v>37486.089382678438</v>
      </c>
      <c r="N873" s="101">
        <f>'Billing Det'!E22</f>
        <v>368420.02907993621</v>
      </c>
      <c r="O873" s="101">
        <f>'Billing Det'!E24+'Billing Det'!E26</f>
        <v>853586.39616194565</v>
      </c>
      <c r="P873" s="101">
        <v>0</v>
      </c>
      <c r="Q873" s="101">
        <v>0</v>
      </c>
      <c r="R873" s="101">
        <f>'Billing Det'!E32</f>
        <v>37045.605860196258</v>
      </c>
      <c r="S873" s="101">
        <f>'Billing Det'!E34</f>
        <v>155.17110297018576</v>
      </c>
      <c r="T873" s="101">
        <f>'Billing Det'!E36</f>
        <v>240.31952198731273</v>
      </c>
      <c r="U873" s="101"/>
      <c r="V873" s="101">
        <f t="shared" si="350"/>
        <v>4502184.4076285586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0</v>
      </c>
      <c r="J874" s="101">
        <f>J875</f>
        <v>56694.218386680899</v>
      </c>
      <c r="K874" s="101">
        <f>K875</f>
        <v>0</v>
      </c>
      <c r="L874" s="101">
        <f>'Billing Det'!I18</f>
        <v>633728.80321775575</v>
      </c>
      <c r="M874" s="101">
        <v>0</v>
      </c>
      <c r="N874" s="101">
        <f>'Billing Det'!I22</f>
        <v>445943.74774298654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6459670.5724242404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5379998.0214634985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v>0</v>
      </c>
      <c r="J875" s="101">
        <f>'Billing Det'!I14+'Billing Det'!I16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5379998.0214634985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3586335.4880683976</v>
      </c>
      <c r="G876" s="101">
        <f>'Billing Det'!H8</f>
        <v>1347050.5740374937</v>
      </c>
      <c r="H876" s="101">
        <f>'Billing Det'!H10+'Billing Det'!H12</f>
        <v>403388.93807460426</v>
      </c>
      <c r="I876" s="101">
        <v>0</v>
      </c>
      <c r="J876" s="101">
        <f>'Billing Det'!H14+'Billing Det'!H16</f>
        <v>27081.461893934735</v>
      </c>
      <c r="K876" s="101">
        <v>0</v>
      </c>
      <c r="L876" s="101">
        <f>'Billing Det'!H18</f>
        <v>425406.22111581214</v>
      </c>
      <c r="M876" s="101">
        <f>'Billing Det'!H20</f>
        <v>31910.024924672041</v>
      </c>
      <c r="N876" s="101">
        <f>'Billing Det'!H22</f>
        <v>313580.28246406495</v>
      </c>
      <c r="O876" s="101">
        <f>'Billing Det'!H24+'Billing Det'!H26</f>
        <v>686212.73737168289</v>
      </c>
      <c r="P876" s="101">
        <f>'Billing Det'!H28</f>
        <v>255097.03350807569</v>
      </c>
      <c r="Q876" s="101">
        <f>'Billing Det'!H30</f>
        <v>96437.834269837171</v>
      </c>
      <c r="R876" s="101">
        <f>'Billing Det'!H32</f>
        <v>0</v>
      </c>
      <c r="S876" s="101">
        <f>'Billing Det'!H34</f>
        <v>0</v>
      </c>
      <c r="T876" s="101">
        <f>'Billing Det'!H36</f>
        <v>170.38040821966985</v>
      </c>
      <c r="U876" s="101"/>
      <c r="V876" s="101">
        <f t="shared" si="350"/>
        <v>3586335.4880683976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3808065.6673135385</v>
      </c>
      <c r="G877" s="101">
        <f>'Billing Det'!G8</f>
        <v>1652086.1569239504</v>
      </c>
      <c r="H877" s="101">
        <f>'Billing Det'!G10+'Billing Det'!G12</f>
        <v>444102.55669366958</v>
      </c>
      <c r="I877" s="101">
        <v>0</v>
      </c>
      <c r="J877" s="101">
        <f>'Billing Det'!G14+'Billing Det'!G16</f>
        <v>36654.848112793101</v>
      </c>
      <c r="K877" s="101">
        <v>0</v>
      </c>
      <c r="L877" s="101">
        <f>'Billing Det'!G18</f>
        <v>416731.40000960778</v>
      </c>
      <c r="M877" s="101">
        <f>'Billing Det'!G20</f>
        <v>26376.083859958886</v>
      </c>
      <c r="N877" s="101">
        <f>'Billing Det'!G22</f>
        <v>278979.26600196835</v>
      </c>
      <c r="O877" s="101">
        <f>'Billing Det'!G24+'Billing Det'!G26</f>
        <v>645717.38000572659</v>
      </c>
      <c r="P877" s="101">
        <f>'Billing Det'!G28</f>
        <v>223270.71843515692</v>
      </c>
      <c r="Q877" s="101">
        <f>'Billing Det'!G30</f>
        <v>83946.076476104485</v>
      </c>
      <c r="R877" s="101">
        <f>'Billing Det'!G32</f>
        <v>0</v>
      </c>
      <c r="S877" s="101">
        <f>'Billing Det'!G34</f>
        <v>0</v>
      </c>
      <c r="T877" s="101">
        <f>'Billing Det'!G36</f>
        <v>201.18079460248609</v>
      </c>
      <c r="U877" s="101"/>
      <c r="V877" s="101">
        <f t="shared" si="350"/>
        <v>3808065.6673135385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2211837.71</v>
      </c>
      <c r="G878" s="101">
        <f t="shared" ref="G878:T878" si="352">ROUND(G845/8784,2)</f>
        <v>742553.8</v>
      </c>
      <c r="H878" s="101">
        <f t="shared" si="352"/>
        <v>221536.79</v>
      </c>
      <c r="I878" s="101">
        <f t="shared" si="352"/>
        <v>0</v>
      </c>
      <c r="J878" s="101">
        <f t="shared" si="352"/>
        <v>18510.419999999998</v>
      </c>
      <c r="K878" s="101">
        <f t="shared" si="352"/>
        <v>0</v>
      </c>
      <c r="L878" s="101">
        <f t="shared" si="352"/>
        <v>261649.58</v>
      </c>
      <c r="M878" s="101">
        <f t="shared" si="352"/>
        <v>20191.39</v>
      </c>
      <c r="N878" s="101">
        <f t="shared" si="352"/>
        <v>203695.09</v>
      </c>
      <c r="O878" s="101">
        <f t="shared" si="352"/>
        <v>489641.26</v>
      </c>
      <c r="P878" s="101">
        <f t="shared" si="352"/>
        <v>174377.74</v>
      </c>
      <c r="Q878" s="101">
        <f t="shared" si="352"/>
        <v>64375.78</v>
      </c>
      <c r="R878" s="101">
        <f t="shared" si="352"/>
        <v>15069.9</v>
      </c>
      <c r="S878" s="101">
        <f t="shared" si="352"/>
        <v>54.45</v>
      </c>
      <c r="T878" s="101">
        <f t="shared" si="352"/>
        <v>181.51</v>
      </c>
      <c r="U878" s="101"/>
      <c r="V878" s="101">
        <f>ROUND(SUM(G878:T878),2)</f>
        <v>2211837.71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3808065.6673135385</v>
      </c>
      <c r="G881" s="101">
        <f>G877</f>
        <v>1652086.1569239504</v>
      </c>
      <c r="H881" s="101">
        <f t="shared" ref="H881:T881" si="353">H877</f>
        <v>444102.55669366958</v>
      </c>
      <c r="I881" s="101">
        <f>I877</f>
        <v>0</v>
      </c>
      <c r="J881" s="101">
        <f>J877</f>
        <v>36654.848112793101</v>
      </c>
      <c r="K881" s="101">
        <f>K877</f>
        <v>0</v>
      </c>
      <c r="L881" s="101">
        <f t="shared" si="353"/>
        <v>416731.40000960778</v>
      </c>
      <c r="M881" s="101">
        <f t="shared" si="353"/>
        <v>26376.083859958886</v>
      </c>
      <c r="N881" s="101">
        <f t="shared" si="353"/>
        <v>278979.26600196835</v>
      </c>
      <c r="O881" s="101">
        <f>O877</f>
        <v>645717.38000572659</v>
      </c>
      <c r="P881" s="101">
        <f>P877</f>
        <v>223270.71843515692</v>
      </c>
      <c r="Q881" s="101">
        <f t="shared" si="353"/>
        <v>83946.076476104485</v>
      </c>
      <c r="R881" s="101">
        <f t="shared" si="353"/>
        <v>0</v>
      </c>
      <c r="S881" s="101">
        <f t="shared" si="353"/>
        <v>0</v>
      </c>
      <c r="T881" s="101">
        <f t="shared" si="353"/>
        <v>201.18079460248609</v>
      </c>
      <c r="U881" s="101"/>
      <c r="V881" s="101">
        <f>SUM(G881:T881)</f>
        <v>3808065.6673135385</v>
      </c>
      <c r="W881" s="98" t="str">
        <f t="shared" ref="W881:W886" si="354">IF(ABS(F881-V881)&lt;0.01,"ok","err")</f>
        <v>ok</v>
      </c>
      <c r="X881" s="102" t="str">
        <f t="shared" ref="X881:X886" si="355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6">F181</f>
        <v>35951279.322969064</v>
      </c>
      <c r="G882" s="102">
        <f t="shared" si="356"/>
        <v>15597055.324700935</v>
      </c>
      <c r="H882" s="102">
        <f t="shared" si="356"/>
        <v>4192694.2596560665</v>
      </c>
      <c r="I882" s="102">
        <f t="shared" si="356"/>
        <v>0</v>
      </c>
      <c r="J882" s="102">
        <f t="shared" si="356"/>
        <v>346051.98496319144</v>
      </c>
      <c r="K882" s="102">
        <f t="shared" si="356"/>
        <v>0</v>
      </c>
      <c r="L882" s="102">
        <f t="shared" si="356"/>
        <v>3934287.9753874298</v>
      </c>
      <c r="M882" s="102">
        <f t="shared" si="356"/>
        <v>249011.97645690787</v>
      </c>
      <c r="N882" s="102">
        <f t="shared" si="356"/>
        <v>2633794.2655356671</v>
      </c>
      <c r="O882" s="102">
        <f t="shared" si="356"/>
        <v>6096104.4058514321</v>
      </c>
      <c r="P882" s="102">
        <f t="shared" si="356"/>
        <v>2107859.6495855567</v>
      </c>
      <c r="Q882" s="102">
        <f t="shared" si="356"/>
        <v>792520.16827452183</v>
      </c>
      <c r="R882" s="102">
        <f t="shared" si="356"/>
        <v>0</v>
      </c>
      <c r="S882" s="102">
        <f t="shared" si="356"/>
        <v>0</v>
      </c>
      <c r="T882" s="102">
        <f t="shared" si="356"/>
        <v>1899.3125573575714</v>
      </c>
      <c r="U882" s="102"/>
      <c r="V882" s="102">
        <f>F882</f>
        <v>35951279.322969064</v>
      </c>
      <c r="W882" s="98" t="str">
        <f t="shared" si="354"/>
        <v>ok</v>
      </c>
      <c r="X882" s="102" t="str">
        <f t="shared" si="355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4"/>
        <v>ok</v>
      </c>
      <c r="X883" s="102" t="str">
        <f t="shared" si="355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7">IF(VLOOKUP($E884,$D$5:$AJ$946,3,)=0,0,(VLOOKUP($E884,$D$5:$AJ$946,G$1,)/VLOOKUP($E884,$D$5:$AJ$946,3,))*$F884)</f>
        <v>15597055.324700935</v>
      </c>
      <c r="H884" s="100">
        <f t="shared" si="357"/>
        <v>4192694.2596560665</v>
      </c>
      <c r="I884" s="100">
        <f t="shared" si="357"/>
        <v>0</v>
      </c>
      <c r="J884" s="100">
        <f t="shared" si="357"/>
        <v>346051.98496319144</v>
      </c>
      <c r="K884" s="100">
        <f t="shared" si="357"/>
        <v>0</v>
      </c>
      <c r="L884" s="100">
        <f t="shared" si="357"/>
        <v>3934287.9753874298</v>
      </c>
      <c r="M884" s="100">
        <f t="shared" si="357"/>
        <v>249011.97645690787</v>
      </c>
      <c r="N884" s="100">
        <f t="shared" si="357"/>
        <v>2633794.2655356671</v>
      </c>
      <c r="O884" s="100">
        <f t="shared" si="357"/>
        <v>6096104.4058514321</v>
      </c>
      <c r="P884" s="100">
        <f t="shared" si="357"/>
        <v>2107859.6495855567</v>
      </c>
      <c r="Q884" s="100">
        <f t="shared" si="357"/>
        <v>792520.16827452183</v>
      </c>
      <c r="R884" s="100">
        <f t="shared" si="357"/>
        <v>0</v>
      </c>
      <c r="S884" s="100">
        <f t="shared" si="357"/>
        <v>0</v>
      </c>
      <c r="T884" s="100">
        <f t="shared" si="357"/>
        <v>1899.3125573575714</v>
      </c>
      <c r="U884" s="100"/>
      <c r="V884" s="102">
        <f>SUM(G884:T884)</f>
        <v>35951279.322969057</v>
      </c>
      <c r="W884" s="98" t="str">
        <f t="shared" si="354"/>
        <v>ok</v>
      </c>
      <c r="X884" s="102" t="str">
        <f t="shared" si="355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8">F883+F884</f>
        <v>35951279.322969064</v>
      </c>
      <c r="G885" s="102">
        <f t="shared" si="358"/>
        <v>15597055.324700935</v>
      </c>
      <c r="H885" s="102">
        <f t="shared" si="358"/>
        <v>4192694.2596560665</v>
      </c>
      <c r="I885" s="102">
        <f>I883+I884</f>
        <v>0</v>
      </c>
      <c r="J885" s="102">
        <f>J883+J884</f>
        <v>346051.98496319144</v>
      </c>
      <c r="K885" s="102">
        <f>K883+K884</f>
        <v>0</v>
      </c>
      <c r="L885" s="102">
        <f t="shared" si="358"/>
        <v>3934287.9753874298</v>
      </c>
      <c r="M885" s="102">
        <f t="shared" si="358"/>
        <v>249011.97645690787</v>
      </c>
      <c r="N885" s="102">
        <f t="shared" si="358"/>
        <v>2633794.2655356671</v>
      </c>
      <c r="O885" s="102">
        <f t="shared" si="358"/>
        <v>6096104.4058514321</v>
      </c>
      <c r="P885" s="102">
        <f>P883+P884</f>
        <v>2107859.6495855567</v>
      </c>
      <c r="Q885" s="102">
        <f t="shared" si="358"/>
        <v>792520.16827452183</v>
      </c>
      <c r="R885" s="102">
        <f t="shared" si="358"/>
        <v>0</v>
      </c>
      <c r="S885" s="102">
        <f t="shared" si="358"/>
        <v>0</v>
      </c>
      <c r="T885" s="102">
        <f t="shared" si="358"/>
        <v>1899.3125573575714</v>
      </c>
      <c r="U885" s="102"/>
      <c r="V885" s="102">
        <f>SUM(G885:T885)</f>
        <v>35951279.322969057</v>
      </c>
      <c r="W885" s="98" t="str">
        <f t="shared" si="354"/>
        <v>ok</v>
      </c>
      <c r="X885" s="102" t="str">
        <f t="shared" si="355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9">IF(VLOOKUP($E886,$D$5:$AJ$946,3,)=0,0,(VLOOKUP($E886,$D$5:$AJ$946,G$1,)/VLOOKUP($E886,$D$5:$AJ$946,3,))*$F886)</f>
        <v>0.43383867329405623</v>
      </c>
      <c r="H886" s="117">
        <f t="shared" si="359"/>
        <v>0.11662155947194286</v>
      </c>
      <c r="I886" s="117">
        <f t="shared" si="359"/>
        <v>0</v>
      </c>
      <c r="J886" s="117">
        <f t="shared" si="359"/>
        <v>9.6255819397809538E-3</v>
      </c>
      <c r="K886" s="117">
        <f t="shared" si="359"/>
        <v>0</v>
      </c>
      <c r="L886" s="117">
        <f t="shared" si="359"/>
        <v>0.10943387966930668</v>
      </c>
      <c r="M886" s="117">
        <f t="shared" si="359"/>
        <v>6.9263731679727889E-3</v>
      </c>
      <c r="N886" s="117">
        <f t="shared" si="359"/>
        <v>7.3260098531541029E-2</v>
      </c>
      <c r="O886" s="117">
        <f t="shared" si="359"/>
        <v>0.1695657156199353</v>
      </c>
      <c r="P886" s="117">
        <f t="shared" si="359"/>
        <v>5.8631005329450328E-2</v>
      </c>
      <c r="Q886" s="117">
        <f t="shared" si="359"/>
        <v>2.2044282796027936E-2</v>
      </c>
      <c r="R886" s="117">
        <f t="shared" si="359"/>
        <v>0</v>
      </c>
      <c r="S886" s="117">
        <f t="shared" si="359"/>
        <v>0</v>
      </c>
      <c r="T886" s="117">
        <f t="shared" si="359"/>
        <v>5.2830179985948699E-5</v>
      </c>
      <c r="U886" s="117"/>
      <c r="V886" s="117">
        <f>SUM(G886:T886)</f>
        <v>1.0000000000000002</v>
      </c>
      <c r="W886" s="98" t="str">
        <f t="shared" si="354"/>
        <v>ok</v>
      </c>
      <c r="X886" s="102" t="str">
        <f t="shared" si="355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3586335.4880683976</v>
      </c>
      <c r="G888" s="101">
        <f t="shared" ref="G888:T888" si="360">G876</f>
        <v>1347050.5740374937</v>
      </c>
      <c r="H888" s="101">
        <f t="shared" si="360"/>
        <v>403388.93807460426</v>
      </c>
      <c r="I888" s="101">
        <f>I876</f>
        <v>0</v>
      </c>
      <c r="J888" s="101">
        <f>J876</f>
        <v>27081.461893934735</v>
      </c>
      <c r="K888" s="101">
        <f>K876</f>
        <v>0</v>
      </c>
      <c r="L888" s="101">
        <f t="shared" si="360"/>
        <v>425406.22111581214</v>
      </c>
      <c r="M888" s="101">
        <f t="shared" si="360"/>
        <v>31910.024924672041</v>
      </c>
      <c r="N888" s="101">
        <f t="shared" si="360"/>
        <v>313580.28246406495</v>
      </c>
      <c r="O888" s="101">
        <f>O876</f>
        <v>686212.73737168289</v>
      </c>
      <c r="P888" s="101">
        <f>P876</f>
        <v>255097.03350807569</v>
      </c>
      <c r="Q888" s="101">
        <f t="shared" si="360"/>
        <v>96437.834269837171</v>
      </c>
      <c r="R888" s="101">
        <f t="shared" si="360"/>
        <v>0</v>
      </c>
      <c r="S888" s="101">
        <f t="shared" si="360"/>
        <v>0</v>
      </c>
      <c r="T888" s="101">
        <f t="shared" si="360"/>
        <v>170.38040821966985</v>
      </c>
      <c r="U888" s="101"/>
      <c r="V888" s="101">
        <f>SUM(G888:T888)</f>
        <v>3586335.4880683976</v>
      </c>
      <c r="W888" s="98" t="str">
        <f t="shared" ref="W888:W900" si="361">IF(ABS(F888-V888)&lt;0.01,"ok","err")</f>
        <v>ok</v>
      </c>
      <c r="X888" s="102" t="str">
        <f t="shared" ref="X888:X893" si="362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3">F182</f>
        <v>35933655.745627098</v>
      </c>
      <c r="G889" s="102">
        <f t="shared" si="363"/>
        <v>13496911.195411706</v>
      </c>
      <c r="H889" s="102">
        <f t="shared" si="363"/>
        <v>4041796.7813083939</v>
      </c>
      <c r="I889" s="102">
        <f t="shared" si="363"/>
        <v>0</v>
      </c>
      <c r="J889" s="102">
        <f t="shared" si="363"/>
        <v>271345.48120848025</v>
      </c>
      <c r="K889" s="102">
        <f t="shared" si="363"/>
        <v>0</v>
      </c>
      <c r="L889" s="102">
        <f t="shared" si="363"/>
        <v>4262401.2038140297</v>
      </c>
      <c r="M889" s="102">
        <f t="shared" si="363"/>
        <v>319725.76305044134</v>
      </c>
      <c r="N889" s="102">
        <f t="shared" si="363"/>
        <v>3141949.7579545225</v>
      </c>
      <c r="O889" s="102">
        <f t="shared" si="363"/>
        <v>6875578.8060027128</v>
      </c>
      <c r="P889" s="102">
        <f t="shared" si="363"/>
        <v>2555970.8550152988</v>
      </c>
      <c r="Q889" s="102">
        <f t="shared" si="363"/>
        <v>966268.75791049178</v>
      </c>
      <c r="R889" s="102">
        <f t="shared" si="363"/>
        <v>0</v>
      </c>
      <c r="S889" s="102">
        <f t="shared" si="363"/>
        <v>0</v>
      </c>
      <c r="T889" s="102">
        <f t="shared" si="363"/>
        <v>1707.1439510146199</v>
      </c>
      <c r="V889" s="102">
        <f>F889</f>
        <v>35933655.745627098</v>
      </c>
      <c r="W889" s="98" t="str">
        <f t="shared" si="361"/>
        <v>ok</v>
      </c>
      <c r="X889" s="102" t="str">
        <f t="shared" si="362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1"/>
        <v>ok</v>
      </c>
      <c r="X890" s="102" t="str">
        <f t="shared" si="362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4">IF(VLOOKUP($E891,$D$5:$AJ$946,3,)=0,0,(VLOOKUP($E891,$D$5:$AJ$946,G$1,)/VLOOKUP($E891,$D$5:$AJ$946,3,))*$F891)</f>
        <v>13496911.195411706</v>
      </c>
      <c r="H891" s="101">
        <f t="shared" si="364"/>
        <v>4041796.7813083939</v>
      </c>
      <c r="I891" s="101">
        <f t="shared" si="364"/>
        <v>0</v>
      </c>
      <c r="J891" s="101">
        <f t="shared" si="364"/>
        <v>271345.48120848025</v>
      </c>
      <c r="K891" s="101">
        <f t="shared" si="364"/>
        <v>0</v>
      </c>
      <c r="L891" s="101">
        <f t="shared" si="364"/>
        <v>4262401.2038140297</v>
      </c>
      <c r="M891" s="101">
        <f t="shared" si="364"/>
        <v>319725.76305044134</v>
      </c>
      <c r="N891" s="101">
        <f t="shared" si="364"/>
        <v>3141949.7579545225</v>
      </c>
      <c r="O891" s="101">
        <f t="shared" si="364"/>
        <v>6875578.8060027128</v>
      </c>
      <c r="P891" s="101">
        <f t="shared" si="364"/>
        <v>2555970.8550152988</v>
      </c>
      <c r="Q891" s="101">
        <f t="shared" si="364"/>
        <v>966268.75791049178</v>
      </c>
      <c r="R891" s="101">
        <f t="shared" si="364"/>
        <v>0</v>
      </c>
      <c r="S891" s="101">
        <f t="shared" si="364"/>
        <v>0</v>
      </c>
      <c r="T891" s="101">
        <f t="shared" si="364"/>
        <v>1707.1439510146199</v>
      </c>
      <c r="U891" s="100"/>
      <c r="V891" s="102">
        <f>SUM(G891:T891)</f>
        <v>35933655.74562709</v>
      </c>
      <c r="W891" s="98" t="str">
        <f t="shared" si="361"/>
        <v>ok</v>
      </c>
      <c r="X891" s="102" t="str">
        <f t="shared" si="362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5">F890+F891</f>
        <v>35933655.745627098</v>
      </c>
      <c r="G892" s="102">
        <f t="shared" si="365"/>
        <v>13496911.195411706</v>
      </c>
      <c r="H892" s="102">
        <f t="shared" si="365"/>
        <v>4041796.7813083939</v>
      </c>
      <c r="I892" s="102">
        <f>I890+I891</f>
        <v>0</v>
      </c>
      <c r="J892" s="102">
        <f>J890+J891</f>
        <v>271345.48120848025</v>
      </c>
      <c r="K892" s="102">
        <f>K890+K891</f>
        <v>0</v>
      </c>
      <c r="L892" s="102">
        <f t="shared" si="365"/>
        <v>4262401.2038140297</v>
      </c>
      <c r="M892" s="102">
        <f t="shared" si="365"/>
        <v>319725.76305044134</v>
      </c>
      <c r="N892" s="102">
        <f t="shared" si="365"/>
        <v>3141949.7579545225</v>
      </c>
      <c r="O892" s="102">
        <f t="shared" si="365"/>
        <v>6875578.8060027128</v>
      </c>
      <c r="P892" s="102">
        <f>P890+P891</f>
        <v>2555970.8550152988</v>
      </c>
      <c r="Q892" s="102">
        <f t="shared" si="365"/>
        <v>966268.75791049178</v>
      </c>
      <c r="R892" s="102">
        <f t="shared" si="365"/>
        <v>0</v>
      </c>
      <c r="S892" s="102">
        <f t="shared" si="365"/>
        <v>0</v>
      </c>
      <c r="T892" s="102">
        <f t="shared" si="365"/>
        <v>1707.1439510146199</v>
      </c>
      <c r="U892" s="102"/>
      <c r="V892" s="102">
        <f>SUM(G892:T892)</f>
        <v>35933655.74562709</v>
      </c>
      <c r="W892" s="98" t="str">
        <f t="shared" si="361"/>
        <v>ok</v>
      </c>
      <c r="X892" s="102" t="str">
        <f t="shared" si="362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6">IF(VLOOKUP($E893,$D$5:$AJ$946,3,)=0,0,(VLOOKUP($E893,$D$5:$AJ$946,G$1,)/VLOOKUP($E893,$D$5:$AJ$946,3,))*$F893)</f>
        <v>0.37560640339396018</v>
      </c>
      <c r="H893" s="117">
        <f t="shared" si="366"/>
        <v>0.11247942068349824</v>
      </c>
      <c r="I893" s="117">
        <f t="shared" si="366"/>
        <v>0</v>
      </c>
      <c r="J893" s="117">
        <f t="shared" si="366"/>
        <v>7.5512907211368633E-3</v>
      </c>
      <c r="K893" s="117">
        <f t="shared" si="366"/>
        <v>0</v>
      </c>
      <c r="L893" s="117">
        <f t="shared" si="366"/>
        <v>0.11861863524233093</v>
      </c>
      <c r="M893" s="117">
        <f t="shared" si="366"/>
        <v>8.8976686734510719E-3</v>
      </c>
      <c r="N893" s="117">
        <f t="shared" si="366"/>
        <v>8.7437520418079867E-2</v>
      </c>
      <c r="O893" s="117">
        <f t="shared" si="366"/>
        <v>0.19134092157710472</v>
      </c>
      <c r="P893" s="117">
        <f t="shared" si="366"/>
        <v>7.1130276115208363E-2</v>
      </c>
      <c r="Q893" s="117">
        <f t="shared" si="366"/>
        <v>2.689035495722087E-2</v>
      </c>
      <c r="R893" s="117">
        <f t="shared" si="366"/>
        <v>0</v>
      </c>
      <c r="S893" s="117">
        <f t="shared" si="366"/>
        <v>0</v>
      </c>
      <c r="T893" s="117">
        <f t="shared" si="366"/>
        <v>4.750821800874988E-5</v>
      </c>
      <c r="U893" s="117"/>
      <c r="V893" s="117">
        <f>SUM(G893:T893)</f>
        <v>0.99999999999999989</v>
      </c>
      <c r="W893" s="98" t="str">
        <f t="shared" si="361"/>
        <v>ok</v>
      </c>
      <c r="X893" s="102" t="str">
        <f t="shared" si="362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2211837.71</v>
      </c>
      <c r="G895" s="101">
        <f t="shared" ref="G895:T895" si="367">G878</f>
        <v>742553.8</v>
      </c>
      <c r="H895" s="101">
        <f t="shared" si="367"/>
        <v>221536.79</v>
      </c>
      <c r="I895" s="101">
        <f>I878</f>
        <v>0</v>
      </c>
      <c r="J895" s="101">
        <f t="shared" si="367"/>
        <v>18510.419999999998</v>
      </c>
      <c r="K895" s="101">
        <f>K878</f>
        <v>0</v>
      </c>
      <c r="L895" s="101">
        <f t="shared" si="367"/>
        <v>261649.58</v>
      </c>
      <c r="M895" s="101">
        <f t="shared" si="367"/>
        <v>20191.39</v>
      </c>
      <c r="N895" s="101">
        <f t="shared" si="367"/>
        <v>203695.09</v>
      </c>
      <c r="O895" s="101">
        <f t="shared" si="367"/>
        <v>489641.26</v>
      </c>
      <c r="P895" s="101">
        <f t="shared" si="367"/>
        <v>174377.74</v>
      </c>
      <c r="Q895" s="101">
        <f t="shared" si="367"/>
        <v>64375.78</v>
      </c>
      <c r="R895" s="101">
        <f t="shared" si="367"/>
        <v>15069.9</v>
      </c>
      <c r="S895" s="101">
        <f t="shared" si="367"/>
        <v>54.45</v>
      </c>
      <c r="T895" s="101">
        <f t="shared" si="367"/>
        <v>181.51</v>
      </c>
      <c r="U895" s="101">
        <f>U876</f>
        <v>0</v>
      </c>
      <c r="V895" s="101">
        <f>V878</f>
        <v>2211837.71</v>
      </c>
      <c r="W895" s="98" t="str">
        <f t="shared" si="361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1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K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1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68">IF(VLOOKUP($E898,$D$5:$AJ$946,3,)=0,0,(VLOOKUP($E898,$D$5:$AJ$946,G$1,)/VLOOKUP($E898,$D$5:$AJ$946,3,))*$F898)</f>
        <v>12631474.885583539</v>
      </c>
      <c r="H898" s="101">
        <f t="shared" si="368"/>
        <v>3768530.1713058287</v>
      </c>
      <c r="I898" s="101">
        <f t="shared" si="368"/>
        <v>0</v>
      </c>
      <c r="J898" s="101">
        <f t="shared" si="368"/>
        <v>314878.06722099218</v>
      </c>
      <c r="K898" s="101">
        <f t="shared" si="368"/>
        <v>0</v>
      </c>
      <c r="L898" s="101">
        <f t="shared" si="368"/>
        <v>4450883.0182991186</v>
      </c>
      <c r="M898" s="101">
        <f t="shared" si="368"/>
        <v>343472.80384266103</v>
      </c>
      <c r="N898" s="101">
        <f t="shared" si="368"/>
        <v>3465027.6029180349</v>
      </c>
      <c r="O898" s="101">
        <f t="shared" si="368"/>
        <v>8329216.3862544084</v>
      </c>
      <c r="P898" s="101">
        <f t="shared" si="368"/>
        <v>2966314.4184499704</v>
      </c>
      <c r="Q898" s="101">
        <f t="shared" si="368"/>
        <v>1095087.0473086946</v>
      </c>
      <c r="R898" s="101">
        <f t="shared" si="368"/>
        <v>256351.88100613764</v>
      </c>
      <c r="S898" s="101">
        <f t="shared" si="368"/>
        <v>926.24104478358834</v>
      </c>
      <c r="T898" s="101">
        <f t="shared" si="368"/>
        <v>3087.6402578267966</v>
      </c>
      <c r="U898" s="100"/>
      <c r="V898" s="102">
        <f>SUM(G898:T898)</f>
        <v>37625250.163491994</v>
      </c>
      <c r="W898" s="98" t="str">
        <f t="shared" si="361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9">F897+F898</f>
        <v>37625250.163491994</v>
      </c>
      <c r="G899" s="102">
        <f t="shared" si="369"/>
        <v>12631474.885583539</v>
      </c>
      <c r="H899" s="102">
        <f t="shared" si="369"/>
        <v>3768530.1713058287</v>
      </c>
      <c r="I899" s="102">
        <f>I897+I898</f>
        <v>0</v>
      </c>
      <c r="J899" s="102">
        <f t="shared" si="369"/>
        <v>314878.06722099218</v>
      </c>
      <c r="K899" s="102">
        <f>K897+K898</f>
        <v>0</v>
      </c>
      <c r="L899" s="102">
        <f t="shared" si="369"/>
        <v>4450883.0182991186</v>
      </c>
      <c r="M899" s="102">
        <f t="shared" si="369"/>
        <v>343472.80384266103</v>
      </c>
      <c r="N899" s="102">
        <f t="shared" si="369"/>
        <v>3465027.6029180349</v>
      </c>
      <c r="O899" s="102">
        <f t="shared" si="369"/>
        <v>8329216.3862544084</v>
      </c>
      <c r="P899" s="102">
        <f t="shared" si="369"/>
        <v>2966314.4184499704</v>
      </c>
      <c r="Q899" s="102">
        <f>Q897+Q898</f>
        <v>1095087.0473086946</v>
      </c>
      <c r="R899" s="102">
        <f t="shared" si="369"/>
        <v>256351.88100613764</v>
      </c>
      <c r="S899" s="102">
        <f t="shared" si="369"/>
        <v>926.24104478358834</v>
      </c>
      <c r="T899" s="102">
        <f t="shared" si="369"/>
        <v>3087.6402578267966</v>
      </c>
      <c r="U899" s="102"/>
      <c r="V899" s="102">
        <f>SUM(G899:T899)</f>
        <v>37625250.163491994</v>
      </c>
      <c r="W899" s="98" t="str">
        <f t="shared" si="361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0">IF(VLOOKUP($E900,$D$5:$AJ$946,3,)=0,0,(VLOOKUP($E900,$D$5:$AJ$946,G$1,)/VLOOKUP($E900,$D$5:$AJ$946,3,))*$F900)</f>
        <v>0.33571803059637684</v>
      </c>
      <c r="H900" s="117">
        <f t="shared" si="370"/>
        <v>0.10015960438616449</v>
      </c>
      <c r="I900" s="117">
        <f t="shared" si="370"/>
        <v>0</v>
      </c>
      <c r="J900" s="117">
        <f t="shared" si="370"/>
        <v>8.3687966419561579E-3</v>
      </c>
      <c r="K900" s="117">
        <f t="shared" si="370"/>
        <v>0</v>
      </c>
      <c r="L900" s="117">
        <f t="shared" si="370"/>
        <v>0.11829510764603067</v>
      </c>
      <c r="M900" s="117">
        <f t="shared" si="370"/>
        <v>9.1287845888114449E-3</v>
      </c>
      <c r="N900" s="117">
        <f t="shared" si="370"/>
        <v>9.2093144573432553E-2</v>
      </c>
      <c r="O900" s="117">
        <f t="shared" si="370"/>
        <v>0.22137305001459623</v>
      </c>
      <c r="P900" s="117">
        <f t="shared" si="370"/>
        <v>7.8838397234849561E-2</v>
      </c>
      <c r="Q900" s="117">
        <f t="shared" si="370"/>
        <v>2.9105110067049179E-2</v>
      </c>
      <c r="R900" s="117">
        <f t="shared" si="370"/>
        <v>6.8132937294029588E-3</v>
      </c>
      <c r="S900" s="117">
        <f t="shared" si="370"/>
        <v>2.4617538508284139E-5</v>
      </c>
      <c r="T900" s="117">
        <f t="shared" si="370"/>
        <v>8.2062982821646524E-5</v>
      </c>
      <c r="U900" s="117"/>
      <c r="V900" s="117">
        <f>SUM(G900:T900)</f>
        <v>1</v>
      </c>
      <c r="W900" s="98" t="str">
        <f t="shared" si="361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1">SUM(G903:T903)</f>
        <v>183699328</v>
      </c>
      <c r="W903" s="268" t="str">
        <f t="shared" ref="W903:W912" si="372">IF(ABS(F903-V903)&lt;0.01,"ok","err")</f>
        <v>ok</v>
      </c>
      <c r="X903" s="102" t="str">
        <f t="shared" ref="X903:X912" si="373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4">F717+F718+F720</f>
        <v>0</v>
      </c>
      <c r="G904" s="101">
        <f t="shared" si="374"/>
        <v>0</v>
      </c>
      <c r="H904" s="101">
        <f t="shared" si="374"/>
        <v>0</v>
      </c>
      <c r="I904" s="101">
        <f t="shared" si="374"/>
        <v>0</v>
      </c>
      <c r="J904" s="101">
        <f t="shared" si="374"/>
        <v>0</v>
      </c>
      <c r="K904" s="101">
        <f t="shared" si="374"/>
        <v>0</v>
      </c>
      <c r="L904" s="101">
        <f t="shared" si="374"/>
        <v>0</v>
      </c>
      <c r="M904" s="101">
        <f t="shared" si="374"/>
        <v>0</v>
      </c>
      <c r="N904" s="101">
        <f t="shared" si="374"/>
        <v>0</v>
      </c>
      <c r="O904" s="101">
        <f t="shared" si="374"/>
        <v>0</v>
      </c>
      <c r="P904" s="101">
        <f t="shared" si="374"/>
        <v>0</v>
      </c>
      <c r="Q904" s="101">
        <f t="shared" si="374"/>
        <v>0</v>
      </c>
      <c r="R904" s="101">
        <f t="shared" si="374"/>
        <v>0</v>
      </c>
      <c r="S904" s="101">
        <f t="shared" si="374"/>
        <v>0</v>
      </c>
      <c r="T904" s="101">
        <f t="shared" si="374"/>
        <v>0</v>
      </c>
      <c r="U904" s="101">
        <v>0</v>
      </c>
      <c r="V904" s="101">
        <f t="shared" si="371"/>
        <v>0</v>
      </c>
      <c r="W904" s="268" t="str">
        <f t="shared" si="372"/>
        <v>ok</v>
      </c>
      <c r="X904" s="102" t="str">
        <f t="shared" si="373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5">F9+F10</f>
        <v>2787666237.791626</v>
      </c>
      <c r="G905" s="101">
        <f t="shared" si="375"/>
        <v>1136161026.6422815</v>
      </c>
      <c r="H905" s="101">
        <f t="shared" si="375"/>
        <v>319892581.74204385</v>
      </c>
      <c r="I905" s="101">
        <f t="shared" si="375"/>
        <v>0</v>
      </c>
      <c r="J905" s="101">
        <f t="shared" si="375"/>
        <v>24224156.734728329</v>
      </c>
      <c r="K905" s="101">
        <f t="shared" si="375"/>
        <v>0</v>
      </c>
      <c r="L905" s="101">
        <f t="shared" si="375"/>
        <v>316616431.15860498</v>
      </c>
      <c r="M905" s="101">
        <f t="shared" si="375"/>
        <v>21787636.101774</v>
      </c>
      <c r="N905" s="101">
        <f t="shared" si="375"/>
        <v>222055079.41645077</v>
      </c>
      <c r="O905" s="101">
        <f t="shared" si="375"/>
        <v>500078425.6653353</v>
      </c>
      <c r="P905" s="101">
        <f t="shared" si="375"/>
        <v>179163506.72330898</v>
      </c>
      <c r="Q905" s="101">
        <f t="shared" si="375"/>
        <v>67546813.916622028</v>
      </c>
      <c r="R905" s="101">
        <f t="shared" si="375"/>
        <v>0</v>
      </c>
      <c r="S905" s="101">
        <f t="shared" si="375"/>
        <v>0</v>
      </c>
      <c r="T905" s="101">
        <f t="shared" si="375"/>
        <v>140579.6904757742</v>
      </c>
      <c r="U905" s="101"/>
      <c r="V905" s="101">
        <f t="shared" si="371"/>
        <v>2787666237.791626</v>
      </c>
      <c r="W905" s="268" t="str">
        <f t="shared" si="372"/>
        <v>ok</v>
      </c>
      <c r="X905" s="102" t="str">
        <f t="shared" si="373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1"/>
        <v>0</v>
      </c>
      <c r="W906" s="268" t="str">
        <f t="shared" si="372"/>
        <v>ok</v>
      </c>
      <c r="X906" s="102" t="str">
        <f t="shared" si="373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1"/>
        <v>0</v>
      </c>
      <c r="W907" s="268" t="str">
        <f t="shared" si="372"/>
        <v>ok</v>
      </c>
      <c r="X907" s="102" t="str">
        <f t="shared" si="373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71"/>
        <v>1464489053</v>
      </c>
      <c r="W908" s="268" t="str">
        <f t="shared" si="372"/>
        <v>ok</v>
      </c>
      <c r="X908" s="102" t="str">
        <f t="shared" si="373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2"/>
        <v>ok</v>
      </c>
      <c r="X909" s="243" t="str">
        <f t="shared" si="373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2"/>
        <v>ok</v>
      </c>
      <c r="X911" s="102" t="str">
        <f t="shared" si="373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2"/>
        <v>ok</v>
      </c>
      <c r="X912" s="102" t="str">
        <f t="shared" si="373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6">F231-F183</f>
        <v>293386691.80935383</v>
      </c>
      <c r="G914" s="106">
        <f t="shared" si="376"/>
        <v>152468739.90628877</v>
      </c>
      <c r="H914" s="106">
        <f t="shared" si="376"/>
        <v>43850646.577526256</v>
      </c>
      <c r="I914" s="106">
        <f t="shared" si="376"/>
        <v>0</v>
      </c>
      <c r="J914" s="106">
        <f t="shared" si="376"/>
        <v>2350528.9104170995</v>
      </c>
      <c r="K914" s="106">
        <f t="shared" si="376"/>
        <v>0</v>
      </c>
      <c r="L914" s="106">
        <f t="shared" si="376"/>
        <v>22322085.21704179</v>
      </c>
      <c r="M914" s="106">
        <f t="shared" si="376"/>
        <v>1669478.1562369289</v>
      </c>
      <c r="N914" s="106">
        <f t="shared" si="376"/>
        <v>15922095.381453648</v>
      </c>
      <c r="O914" s="106">
        <f t="shared" si="376"/>
        <v>33784070.205846518</v>
      </c>
      <c r="P914" s="106">
        <f t="shared" si="376"/>
        <v>10679899.033838645</v>
      </c>
      <c r="Q914" s="106">
        <f t="shared" si="376"/>
        <v>4680272.3648744673</v>
      </c>
      <c r="R914" s="106">
        <f t="shared" si="376"/>
        <v>5618344.7537574489</v>
      </c>
      <c r="S914" s="106">
        <f t="shared" si="376"/>
        <v>3368.4924868958151</v>
      </c>
      <c r="T914" s="106">
        <f t="shared" si="376"/>
        <v>37162.80958529871</v>
      </c>
      <c r="U914" s="106"/>
      <c r="V914" s="101">
        <f>SUM(G914:T914)</f>
        <v>293386691.80935371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7">IF(VLOOKUP($E918,$D$5:$AJ$960,3,)=0,0,(VLOOKUP($E918,$D$5:$AJ$960,G$1,)/VLOOKUP($E918,$D$5:$AJ$960,3,))*$F918)</f>
        <v>0</v>
      </c>
      <c r="H918" s="100">
        <f t="shared" si="377"/>
        <v>0</v>
      </c>
      <c r="I918" s="100">
        <f t="shared" si="377"/>
        <v>0</v>
      </c>
      <c r="J918" s="100">
        <f t="shared" si="377"/>
        <v>0</v>
      </c>
      <c r="K918" s="100">
        <f t="shared" si="377"/>
        <v>0</v>
      </c>
      <c r="L918" s="100">
        <f t="shared" si="377"/>
        <v>0</v>
      </c>
      <c r="M918" s="100">
        <f t="shared" si="377"/>
        <v>0</v>
      </c>
      <c r="N918" s="100">
        <f t="shared" si="377"/>
        <v>0</v>
      </c>
      <c r="O918" s="100">
        <f t="shared" si="377"/>
        <v>0</v>
      </c>
      <c r="P918" s="100">
        <f t="shared" si="377"/>
        <v>0</v>
      </c>
      <c r="Q918" s="100">
        <f t="shared" si="377"/>
        <v>0</v>
      </c>
      <c r="R918" s="100">
        <f t="shared" si="377"/>
        <v>0</v>
      </c>
      <c r="S918" s="100">
        <f t="shared" si="377"/>
        <v>0</v>
      </c>
      <c r="T918" s="100">
        <f t="shared" si="377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8">IF(VLOOKUP($E921,$D$5:$AJ$960,3,)=0,0,(VLOOKUP($E921,$D$5:$AJ$960,G$1,)/VLOOKUP($E921,$D$5:$AJ$960,3,))*$F921)</f>
        <v>0</v>
      </c>
      <c r="H921" s="100">
        <f t="shared" si="378"/>
        <v>0</v>
      </c>
      <c r="I921" s="100">
        <f t="shared" si="378"/>
        <v>0</v>
      </c>
      <c r="J921" s="100">
        <f t="shared" si="378"/>
        <v>0</v>
      </c>
      <c r="K921" s="100">
        <f t="shared" si="378"/>
        <v>0</v>
      </c>
      <c r="L921" s="100">
        <f t="shared" si="378"/>
        <v>0</v>
      </c>
      <c r="M921" s="100">
        <f t="shared" si="378"/>
        <v>0</v>
      </c>
      <c r="N921" s="100">
        <f t="shared" si="378"/>
        <v>0</v>
      </c>
      <c r="O921" s="100">
        <f t="shared" si="378"/>
        <v>0</v>
      </c>
      <c r="P921" s="100">
        <f t="shared" si="378"/>
        <v>0</v>
      </c>
      <c r="Q921" s="100">
        <f t="shared" si="378"/>
        <v>0</v>
      </c>
      <c r="R921" s="100">
        <f t="shared" si="378"/>
        <v>0</v>
      </c>
      <c r="S921" s="100">
        <f t="shared" si="378"/>
        <v>0</v>
      </c>
      <c r="T921" s="100">
        <f t="shared" si="378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8"/>
        <v>0</v>
      </c>
      <c r="H922" s="100">
        <f t="shared" si="378"/>
        <v>0</v>
      </c>
      <c r="I922" s="100">
        <f t="shared" si="378"/>
        <v>0</v>
      </c>
      <c r="J922" s="100">
        <f t="shared" si="378"/>
        <v>0</v>
      </c>
      <c r="K922" s="100">
        <f t="shared" si="378"/>
        <v>0</v>
      </c>
      <c r="L922" s="100">
        <f t="shared" si="378"/>
        <v>0</v>
      </c>
      <c r="M922" s="100">
        <f t="shared" si="378"/>
        <v>0</v>
      </c>
      <c r="N922" s="100">
        <f t="shared" si="378"/>
        <v>0</v>
      </c>
      <c r="O922" s="100">
        <f t="shared" si="378"/>
        <v>0</v>
      </c>
      <c r="P922" s="100">
        <f t="shared" si="378"/>
        <v>0</v>
      </c>
      <c r="Q922" s="100">
        <f t="shared" si="378"/>
        <v>0</v>
      </c>
      <c r="R922" s="100">
        <f t="shared" si="378"/>
        <v>0</v>
      </c>
      <c r="S922" s="100">
        <f t="shared" si="378"/>
        <v>0</v>
      </c>
      <c r="T922" s="100">
        <f t="shared" si="378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9">G921+G922</f>
        <v>0</v>
      </c>
      <c r="H923" s="100">
        <f t="shared" si="379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9"/>
        <v>0</v>
      </c>
      <c r="M923" s="100">
        <f t="shared" si="379"/>
        <v>0</v>
      </c>
      <c r="N923" s="100">
        <f t="shared" si="379"/>
        <v>0</v>
      </c>
      <c r="O923" s="100">
        <f t="shared" si="379"/>
        <v>0</v>
      </c>
      <c r="P923" s="100">
        <f>P921+P922</f>
        <v>0</v>
      </c>
      <c r="Q923" s="100">
        <f t="shared" si="379"/>
        <v>0</v>
      </c>
      <c r="R923" s="100">
        <f t="shared" si="379"/>
        <v>0</v>
      </c>
      <c r="S923" s="100">
        <f t="shared" si="379"/>
        <v>0</v>
      </c>
      <c r="T923" s="100">
        <f t="shared" si="379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0">G918-G923</f>
        <v>0</v>
      </c>
      <c r="H925" s="100">
        <f t="shared" si="380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0"/>
        <v>0</v>
      </c>
      <c r="M925" s="100">
        <f t="shared" si="380"/>
        <v>0</v>
      </c>
      <c r="N925" s="100">
        <f t="shared" si="380"/>
        <v>0</v>
      </c>
      <c r="O925" s="100">
        <f>O918-O923</f>
        <v>0</v>
      </c>
      <c r="P925" s="100">
        <f>P918-P923</f>
        <v>0</v>
      </c>
      <c r="Q925" s="100">
        <f t="shared" si="380"/>
        <v>0</v>
      </c>
      <c r="R925" s="100">
        <f t="shared" si="380"/>
        <v>0</v>
      </c>
      <c r="S925" s="100">
        <f t="shared" si="380"/>
        <v>0</v>
      </c>
      <c r="T925" s="100">
        <f t="shared" si="380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="70" zoomScaleNormal="100" zoomScaleSheetLayoutView="7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400"/>
      <c r="I2" s="400"/>
      <c r="J2" s="400"/>
      <c r="L2" s="400"/>
      <c r="M2" s="400"/>
      <c r="N2" s="400"/>
      <c r="O2" s="400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577544019.46225154</v>
      </c>
      <c r="D7" s="214">
        <f>'Allocation ProForma'!G681</f>
        <v>507934071.96795416</v>
      </c>
      <c r="E7" s="214">
        <f>C7-D7</f>
        <v>69609947.494297385</v>
      </c>
      <c r="F7" s="214">
        <f>'Allocation ProForma'!G685</f>
        <v>1666639442.6906855</v>
      </c>
      <c r="G7" s="215">
        <f>E7/F7</f>
        <v>4.1766650729156189E-2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199609160.78076464</v>
      </c>
      <c r="D8" s="2">
        <f>'Allocation ProForma'!H681</f>
        <v>160164553.58495575</v>
      </c>
      <c r="E8" s="2">
        <f>C8-D8</f>
        <v>39444607.195808887</v>
      </c>
      <c r="F8" s="2">
        <f>'Allocation ProForma'!H685</f>
        <v>431134547.44267422</v>
      </c>
      <c r="G8" s="215">
        <f>E8/F8</f>
        <v>9.1490249226788389E-2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11995922.651388507</v>
      </c>
      <c r="D9" s="5">
        <f>'Allocation ProForma'!J681</f>
        <v>10457271.899403727</v>
      </c>
      <c r="E9" s="5">
        <f>C9-D9</f>
        <v>1538650.7519847807</v>
      </c>
      <c r="F9" s="5">
        <f>'Allocation ProForma'!J685</f>
        <v>28911757.051946387</v>
      </c>
      <c r="G9" s="216">
        <f>E9/F9</f>
        <v>5.3218860037466877E-2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173886085.64998582</v>
      </c>
      <c r="D10" s="2">
        <f>'Allocation ProForma'!L681</f>
        <v>141356783.79007915</v>
      </c>
      <c r="E10" s="5">
        <f>C10-D10</f>
        <v>32529301.859906673</v>
      </c>
      <c r="F10" s="2">
        <f>'Allocation ProForma'!L685</f>
        <v>338001266.58151203</v>
      </c>
      <c r="G10" s="215">
        <f>E10/F10</f>
        <v>9.6240177407920874E-2</v>
      </c>
    </row>
    <row r="11" spans="1:15" hidden="1" x14ac:dyDescent="0.25">
      <c r="A11" s="42" t="s">
        <v>2239</v>
      </c>
      <c r="C11" s="2">
        <f>'Allocation ProForma'!M668</f>
        <v>13918804.710245309</v>
      </c>
      <c r="D11" s="2">
        <f>'Allocation ProForma'!M681</f>
        <v>11026303.69026389</v>
      </c>
      <c r="E11" s="2">
        <f>C11-D11</f>
        <v>2892501.0199814197</v>
      </c>
      <c r="F11" s="2">
        <f>'Allocation ProForma'!M685</f>
        <v>24427954.155601893</v>
      </c>
      <c r="G11" s="215">
        <f>E11/F11</f>
        <v>0.1184094665298896</v>
      </c>
    </row>
    <row r="12" spans="1:15" hidden="1" x14ac:dyDescent="0.25">
      <c r="A12" s="42" t="s">
        <v>2254</v>
      </c>
      <c r="C12" s="2">
        <f>'Allocation ProForma'!N668</f>
        <v>116535544.35077126</v>
      </c>
      <c r="D12" s="2">
        <f>'Allocation ProForma'!N681</f>
        <v>100720212.40480492</v>
      </c>
      <c r="E12" s="2">
        <f t="shared" ref="E12:E19" si="0">C12-D12</f>
        <v>15815331.945966348</v>
      </c>
      <c r="F12" s="2">
        <f>'Allocation ProForma'!N685</f>
        <v>245999662.85927412</v>
      </c>
      <c r="G12" s="215">
        <f t="shared" ref="G12:G20" si="1">E12/F12</f>
        <v>6.4290055368952367E-2</v>
      </c>
    </row>
    <row r="13" spans="1:15" hidden="1" x14ac:dyDescent="0.25">
      <c r="A13" s="42" t="s">
        <v>2253</v>
      </c>
      <c r="B13" s="205"/>
      <c r="C13" s="2">
        <f>'Allocation ProForma'!O668</f>
        <v>250896777.61158791</v>
      </c>
      <c r="D13" s="2">
        <f>'Allocation ProForma'!O681</f>
        <v>226080576.3545936</v>
      </c>
      <c r="E13" s="2">
        <f t="shared" si="0"/>
        <v>24816201.256994307</v>
      </c>
      <c r="F13" s="2">
        <f>'Allocation ProForma'!O685</f>
        <v>553417343.23629153</v>
      </c>
      <c r="G13" s="215">
        <f t="shared" si="1"/>
        <v>4.4841748384453109E-2</v>
      </c>
    </row>
    <row r="14" spans="1:15" hidden="1" x14ac:dyDescent="0.25">
      <c r="A14" s="42" t="s">
        <v>2246</v>
      </c>
      <c r="B14" s="205"/>
      <c r="C14" s="2">
        <f>'Allocation ProForma'!P668</f>
        <v>86434130.48213993</v>
      </c>
      <c r="D14" s="2">
        <f>'Allocation ProForma'!P681</f>
        <v>78122003.932457656</v>
      </c>
      <c r="E14" s="2">
        <f t="shared" si="0"/>
        <v>8312126.5496822745</v>
      </c>
      <c r="F14" s="2">
        <f>'Allocation ProForma'!P685</f>
        <v>182277504.13721815</v>
      </c>
      <c r="G14" s="215">
        <f t="shared" si="1"/>
        <v>4.5601494210854028E-2</v>
      </c>
    </row>
    <row r="15" spans="1:15" hidden="1" x14ac:dyDescent="0.25">
      <c r="A15" s="43" t="s">
        <v>2247</v>
      </c>
      <c r="B15" s="205"/>
      <c r="C15" s="2">
        <f>'Allocation ProForma'!Q668</f>
        <v>29782309.985804863</v>
      </c>
      <c r="D15" s="2">
        <f>'Allocation ProForma'!Q681</f>
        <v>28618431.62279994</v>
      </c>
      <c r="E15" s="2">
        <f t="shared" si="0"/>
        <v>1163878.3630049229</v>
      </c>
      <c r="F15" s="2">
        <f>'Allocation ProForma'!Q685</f>
        <v>77078337.751822501</v>
      </c>
      <c r="G15" s="215">
        <f t="shared" si="1"/>
        <v>1.5099941137189394E-2</v>
      </c>
    </row>
    <row r="16" spans="1:15" hidden="1" x14ac:dyDescent="0.25">
      <c r="A16" s="43" t="s">
        <v>847</v>
      </c>
      <c r="B16" s="205"/>
      <c r="C16" s="218">
        <f>SUM(C17:C19)</f>
        <v>26359916.255935509</v>
      </c>
      <c r="D16" s="218">
        <f>SUM(D17:D19)</f>
        <v>19339475.471438076</v>
      </c>
      <c r="E16" s="218">
        <f>SUM(E17:E19)</f>
        <v>7020440.7844974324</v>
      </c>
      <c r="F16" s="218">
        <f>SUM(F17:F19)</f>
        <v>91191943.453991219</v>
      </c>
      <c r="G16" s="219">
        <f>E16/F16</f>
        <v>7.6985318204556452E-2</v>
      </c>
    </row>
    <row r="17" spans="1:15" hidden="1" x14ac:dyDescent="0.25">
      <c r="A17" s="43" t="s">
        <v>2248</v>
      </c>
      <c r="B17" s="205"/>
      <c r="C17" s="5">
        <f>'Allocation ProForma'!R668</f>
        <v>26173615.642931689</v>
      </c>
      <c r="D17" s="5">
        <f>'Allocation ProForma'!R681</f>
        <v>19187697.211188722</v>
      </c>
      <c r="E17" s="5">
        <f t="shared" si="0"/>
        <v>6985918.4317429662</v>
      </c>
      <c r="F17" s="5">
        <f>'Allocation ProForma'!R685</f>
        <v>90847680.19460322</v>
      </c>
      <c r="G17" s="216">
        <f t="shared" si="1"/>
        <v>7.6897048078482064E-2</v>
      </c>
    </row>
    <row r="18" spans="1:15" hidden="1" x14ac:dyDescent="0.25">
      <c r="A18" s="42" t="s">
        <v>2249</v>
      </c>
      <c r="B18" s="205"/>
      <c r="C18" s="2">
        <f>'Allocation ProForma'!S668</f>
        <v>29718.81972018231</v>
      </c>
      <c r="D18" s="2">
        <f>'Allocation ProForma'!S681</f>
        <v>24954.731176964633</v>
      </c>
      <c r="E18" s="5">
        <f t="shared" si="0"/>
        <v>4764.0885432176765</v>
      </c>
      <c r="F18" s="2">
        <f>'Allocation ProForma'!S685</f>
        <v>48014.510882078415</v>
      </c>
      <c r="G18" s="215">
        <f t="shared" si="1"/>
        <v>9.9221848888934303E-2</v>
      </c>
    </row>
    <row r="19" spans="1:15" hidden="1" x14ac:dyDescent="0.25">
      <c r="A19" s="217" t="s">
        <v>2250</v>
      </c>
      <c r="B19" s="152"/>
      <c r="C19" s="218">
        <f>'Allocation ProForma'!T668</f>
        <v>156581.79328363732</v>
      </c>
      <c r="D19" s="218">
        <f>'Allocation ProForma'!T681</f>
        <v>126823.52907238909</v>
      </c>
      <c r="E19" s="218">
        <f t="shared" si="0"/>
        <v>29758.264211248228</v>
      </c>
      <c r="F19" s="218">
        <f>'Allocation ProForma'!T685</f>
        <v>296248.74850592518</v>
      </c>
      <c r="G19" s="219">
        <f t="shared" si="1"/>
        <v>0.10045026134735906</v>
      </c>
    </row>
    <row r="20" spans="1:15" hidden="1" x14ac:dyDescent="0.25">
      <c r="C20" s="2">
        <f>SUM(C7:C16)</f>
        <v>1486962671.9408751</v>
      </c>
      <c r="D20" s="2">
        <f>SUM(D7:D16)</f>
        <v>1283819684.7187507</v>
      </c>
      <c r="E20" s="2">
        <f>SUM(E7:E16)</f>
        <v>203142987.2221244</v>
      </c>
      <c r="F20" s="2">
        <f>SUM(F7:F16)</f>
        <v>3639079759.3610172</v>
      </c>
      <c r="G20" s="215">
        <f t="shared" si="1"/>
        <v>5.5822625678804604E-2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576934054.02831221</v>
      </c>
      <c r="D28" s="214">
        <f>'Allocation ProForma'!G768</f>
        <v>507574034.53819412</v>
      </c>
      <c r="E28" s="214">
        <f t="shared" ref="E28:E40" si="2">C28-D28</f>
        <v>69360019.490118086</v>
      </c>
      <c r="F28" s="214">
        <f>'Allocation ProForma'!G776</f>
        <v>1666639442.6906855</v>
      </c>
      <c r="G28" s="215">
        <f t="shared" ref="G28:G41" si="3">E28/F28</f>
        <v>4.1616691477156367E-2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199240395.21908697</v>
      </c>
      <c r="D29" s="2">
        <f>'Allocation ProForma'!H768</f>
        <v>160009923.36913991</v>
      </c>
      <c r="E29" s="2">
        <f>C29-D29</f>
        <v>39230471.849947065</v>
      </c>
      <c r="F29" s="2">
        <f>'Allocation ProForma'!H776</f>
        <v>431134547.44267422</v>
      </c>
      <c r="G29" s="215">
        <f>E29/F29</f>
        <v>9.099357052838207E-2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11972549.866440965</v>
      </c>
      <c r="D30" s="5">
        <f>'Allocation ProForma'!J768</f>
        <v>10449181.711603021</v>
      </c>
      <c r="E30" s="5">
        <f>C30-D30</f>
        <v>1523368.1548379436</v>
      </c>
      <c r="F30" s="5">
        <f>'Allocation ProForma'!J776</f>
        <v>28911757.051946387</v>
      </c>
      <c r="G30" s="216">
        <f>E30/F30</f>
        <v>5.2690265489602539E-2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173717355.96441248</v>
      </c>
      <c r="D31" s="2">
        <f>'Allocation ProForma'!L768</f>
        <v>141222521.86171454</v>
      </c>
      <c r="E31" s="5">
        <f t="shared" si="2"/>
        <v>32494834.102697939</v>
      </c>
      <c r="F31" s="2">
        <f>'Allocation ProForma'!L776</f>
        <v>338001266.58151203</v>
      </c>
      <c r="G31" s="215">
        <f t="shared" si="3"/>
        <v>9.6138202177007276E-2</v>
      </c>
      <c r="H31" s="334"/>
      <c r="I31" s="334"/>
    </row>
    <row r="32" spans="1:15" x14ac:dyDescent="0.25">
      <c r="A32" s="42" t="s">
        <v>2239</v>
      </c>
      <c r="C32" s="2">
        <f>'Allocation ProForma'!M729</f>
        <v>13905151.461182319</v>
      </c>
      <c r="D32" s="2">
        <f>'Allocation ProForma'!M768</f>
        <v>11015068.099104915</v>
      </c>
      <c r="E32" s="2">
        <f t="shared" si="2"/>
        <v>2890083.3620774038</v>
      </c>
      <c r="F32" s="2">
        <f>'Allocation ProForma'!M776</f>
        <v>24427954.155601893</v>
      </c>
      <c r="G32" s="215">
        <f t="shared" si="3"/>
        <v>0.11831049557683246</v>
      </c>
      <c r="H32" s="334"/>
      <c r="I32" s="334"/>
    </row>
    <row r="33" spans="1:15" x14ac:dyDescent="0.25">
      <c r="A33" s="42" t="s">
        <v>2254</v>
      </c>
      <c r="C33" s="2">
        <f>'Allocation ProForma'!N729</f>
        <v>116429862.55188337</v>
      </c>
      <c r="D33" s="2">
        <f>'Allocation ProForma'!N768</f>
        <v>100639314.54221232</v>
      </c>
      <c r="E33" s="2">
        <f t="shared" si="2"/>
        <v>15790548.009671047</v>
      </c>
      <c r="F33" s="2">
        <f>'Allocation ProForma'!N776</f>
        <v>245999662.85927412</v>
      </c>
      <c r="G33" s="215">
        <f t="shared" si="3"/>
        <v>6.4189307522360892E-2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250686498.89673978</v>
      </c>
      <c r="D34" s="2">
        <f>'Allocation ProForma'!O768</f>
        <v>225920240.23016194</v>
      </c>
      <c r="E34" s="2">
        <f t="shared" si="2"/>
        <v>24766258.666577846</v>
      </c>
      <c r="F34" s="2">
        <f>'Allocation ProForma'!O776</f>
        <v>553417343.23629153</v>
      </c>
      <c r="G34" s="215">
        <f t="shared" si="3"/>
        <v>4.475150439223486E-2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86365516.350403786</v>
      </c>
      <c r="D35" s="2">
        <f>'Allocation ProForma'!P768</f>
        <v>78066810.787095383</v>
      </c>
      <c r="E35" s="2">
        <f t="shared" si="2"/>
        <v>8298705.5633084029</v>
      </c>
      <c r="F35" s="2">
        <f>'Allocation ProForma'!P776</f>
        <v>182277504.13721815</v>
      </c>
      <c r="G35" s="215">
        <f t="shared" si="3"/>
        <v>4.5527864793788016E-2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29758591.121476475</v>
      </c>
      <c r="D36" s="2">
        <f>'Allocation ProForma'!Q768</f>
        <v>28602257.80438878</v>
      </c>
      <c r="E36" s="2">
        <f t="shared" si="2"/>
        <v>1156333.317087695</v>
      </c>
      <c r="F36" s="2">
        <f>'Allocation ProForma'!Q776</f>
        <v>77078337.751822501</v>
      </c>
      <c r="G36" s="215">
        <f t="shared" si="3"/>
        <v>1.5002053116543158E-2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26317464.480936918</v>
      </c>
      <c r="D37" s="218">
        <f>SUM(D38:D40)</f>
        <v>19317547.775136009</v>
      </c>
      <c r="E37" s="218">
        <f>SUM(E38:E40)</f>
        <v>6999916.7058009086</v>
      </c>
      <c r="F37" s="218">
        <f>SUM(F38:F40)</f>
        <v>91191943.453991219</v>
      </c>
      <c r="G37" s="219">
        <f>E37/F37</f>
        <v>7.6760253599952658E-2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26131421.909732882</v>
      </c>
      <c r="D38" s="2">
        <f>'Allocation ProForma'!R768</f>
        <v>19165913.282294374</v>
      </c>
      <c r="E38" s="2">
        <f t="shared" si="2"/>
        <v>6965508.627438508</v>
      </c>
      <c r="F38" s="2">
        <f>'Allocation ProForma'!R776</f>
        <v>90847680.19460322</v>
      </c>
      <c r="G38" s="215">
        <f t="shared" si="3"/>
        <v>7.6672388469554917E-2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29652.885001988892</v>
      </c>
      <c r="D39" s="5">
        <f>'Allocation ProForma'!S768</f>
        <v>24932.698026254398</v>
      </c>
      <c r="E39" s="5">
        <f t="shared" si="2"/>
        <v>4720.1869757344939</v>
      </c>
      <c r="F39" s="5">
        <f>'Allocation ProForma'!S776</f>
        <v>48014.510882078415</v>
      </c>
      <c r="G39" s="216">
        <f t="shared" si="3"/>
        <v>9.8307509313737912E-2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156389.686202048</v>
      </c>
      <c r="D40" s="218">
        <f>'Allocation ProForma'!T768</f>
        <v>126701.79481538151</v>
      </c>
      <c r="E40" s="218">
        <f t="shared" si="2"/>
        <v>29687.891386666495</v>
      </c>
      <c r="F40" s="218">
        <f>'Allocation ProForma'!T776</f>
        <v>296248.74850592518</v>
      </c>
      <c r="G40" s="219">
        <f t="shared" si="3"/>
        <v>0.10021271494442353</v>
      </c>
      <c r="H40" s="193"/>
      <c r="I40" s="334"/>
    </row>
    <row r="41" spans="1:15" x14ac:dyDescent="0.25">
      <c r="C41" s="2">
        <f>SUM(C28:C37)</f>
        <v>1485327439.9408753</v>
      </c>
      <c r="D41" s="2">
        <f>SUM(D28:D37)</f>
        <v>1282816900.718751</v>
      </c>
      <c r="E41" s="2">
        <f>SUM(E28:E37)</f>
        <v>202510539.22212437</v>
      </c>
      <c r="F41" s="2">
        <f>SUM(F28:F37)</f>
        <v>3639079759.3610172</v>
      </c>
      <c r="G41" s="215">
        <f t="shared" si="3"/>
        <v>5.5648832290964408E-2</v>
      </c>
      <c r="H41" s="334"/>
      <c r="I41" s="334"/>
    </row>
    <row r="42" spans="1:15" x14ac:dyDescent="0.25">
      <c r="H42" s="193"/>
      <c r="I42" s="334"/>
    </row>
    <row r="43" spans="1:15" ht="18.75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617493612.50444758</v>
      </c>
      <c r="D49" s="214">
        <f>'Allocation ProForma'!G819</f>
        <v>523515236.30804414</v>
      </c>
      <c r="E49" s="214">
        <f t="shared" ref="E49:E61" si="4">C49-D49</f>
        <v>93978376.196403444</v>
      </c>
      <c r="F49" s="214">
        <f>'Allocation ProForma'!G823</f>
        <v>1666639442.6906855</v>
      </c>
      <c r="G49" s="215">
        <f t="shared" ref="G49:G62" si="5">E49/F49</f>
        <v>5.6387946780307334E-2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212333146.09026256</v>
      </c>
      <c r="D50" s="2">
        <f>'Allocation ProForma'!H819</f>
        <v>165129104.12561157</v>
      </c>
      <c r="E50" s="2">
        <f t="shared" si="4"/>
        <v>47204041.964650989</v>
      </c>
      <c r="F50" s="2">
        <f>'Allocation ProForma'!H823</f>
        <v>431134547.44267422</v>
      </c>
      <c r="G50" s="215">
        <f t="shared" si="5"/>
        <v>0.10948795972080495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12825208.756472867</v>
      </c>
      <c r="D51" s="5">
        <f>'Allocation ProForma'!J819</f>
        <v>10779902.391941018</v>
      </c>
      <c r="E51" s="5">
        <f t="shared" si="4"/>
        <v>2045306.3645318486</v>
      </c>
      <c r="F51" s="5">
        <f>'Allocation ProForma'!J823</f>
        <v>28911757.051946387</v>
      </c>
      <c r="G51" s="216">
        <f t="shared" si="5"/>
        <v>7.0743066941832758E-2</v>
      </c>
      <c r="J51" s="203"/>
      <c r="O51" s="203"/>
    </row>
    <row r="52" spans="1:15" x14ac:dyDescent="0.25">
      <c r="A52" s="42" t="s">
        <v>2240</v>
      </c>
      <c r="C52" s="2">
        <f>'Allocation ProForma'!L806</f>
        <v>184182480.20457932</v>
      </c>
      <c r="D52" s="2">
        <f>'Allocation ProForma'!L819</f>
        <v>145283817.22224718</v>
      </c>
      <c r="E52" s="5">
        <f t="shared" si="4"/>
        <v>38898662.98233214</v>
      </c>
      <c r="F52" s="2">
        <f>'Allocation ProForma'!L823</f>
        <v>338001266.58151203</v>
      </c>
      <c r="G52" s="215">
        <f t="shared" si="5"/>
        <v>0.11508437046921946</v>
      </c>
    </row>
    <row r="53" spans="1:15" x14ac:dyDescent="0.25">
      <c r="A53" s="42" t="s">
        <v>2239</v>
      </c>
      <c r="C53" s="2">
        <f>'Allocation ProForma'!M806</f>
        <v>14678908.899947444</v>
      </c>
      <c r="D53" s="2">
        <f>'Allocation ProForma'!M819</f>
        <v>11315406.664375285</v>
      </c>
      <c r="E53" s="2">
        <f t="shared" si="4"/>
        <v>3363502.2355721593</v>
      </c>
      <c r="F53" s="2">
        <f>'Allocation ProForma'!M823</f>
        <v>24427954.155601893</v>
      </c>
      <c r="G53" s="215">
        <f t="shared" si="5"/>
        <v>0.13769070525297472</v>
      </c>
    </row>
    <row r="54" spans="1:15" x14ac:dyDescent="0.25">
      <c r="A54" s="42" t="s">
        <v>2244</v>
      </c>
      <c r="C54" s="2">
        <f>'Allocation ProForma'!N806</f>
        <v>123987904.23380965</v>
      </c>
      <c r="D54" s="2">
        <f>'Allocation ProForma'!N819</f>
        <v>103569799.85515514</v>
      </c>
      <c r="E54" s="2">
        <f t="shared" si="4"/>
        <v>20418104.37865451</v>
      </c>
      <c r="F54" s="2">
        <f>'Allocation ProForma'!N823</f>
        <v>245999662.85927412</v>
      </c>
      <c r="G54" s="215">
        <f t="shared" si="5"/>
        <v>8.3000538054943729E-2</v>
      </c>
    </row>
    <row r="55" spans="1:15" x14ac:dyDescent="0.25">
      <c r="A55" s="42" t="s">
        <v>2245</v>
      </c>
      <c r="B55" s="205"/>
      <c r="C55" s="2">
        <f>'Allocation ProForma'!O806</f>
        <v>269580658.41405922</v>
      </c>
      <c r="D55" s="2">
        <f>'Allocation ProForma'!O819</f>
        <v>233239868.92844117</v>
      </c>
      <c r="E55" s="2">
        <f t="shared" si="4"/>
        <v>36340789.485618055</v>
      </c>
      <c r="F55" s="2">
        <f>'Allocation ProForma'!O823</f>
        <v>553417343.23629153</v>
      </c>
      <c r="G55" s="215">
        <f t="shared" si="5"/>
        <v>6.566615580405058E-2</v>
      </c>
    </row>
    <row r="56" spans="1:15" x14ac:dyDescent="0.25">
      <c r="A56" s="42" t="s">
        <v>2246</v>
      </c>
      <c r="B56" s="205"/>
      <c r="C56" s="222">
        <f>'Allocation ProForma'!P806</f>
        <v>92946742.273231149</v>
      </c>
      <c r="D56" s="2">
        <f>'Allocation ProForma'!P819</f>
        <v>80616228.897234514</v>
      </c>
      <c r="E56" s="2">
        <f t="shared" si="4"/>
        <v>12330513.375996634</v>
      </c>
      <c r="F56" s="2">
        <f>'Allocation ProForma'!P823</f>
        <v>182277504.13721815</v>
      </c>
      <c r="G56" s="215">
        <f t="shared" si="5"/>
        <v>6.764692897437441E-2</v>
      </c>
    </row>
    <row r="57" spans="1:15" x14ac:dyDescent="0.25">
      <c r="A57" s="43" t="s">
        <v>2247</v>
      </c>
      <c r="B57" s="205"/>
      <c r="C57" s="2">
        <f>'Allocation ProForma'!Q806</f>
        <v>32204130.624520194</v>
      </c>
      <c r="D57" s="2">
        <f>'Allocation ProForma'!Q819</f>
        <v>29549280.886189047</v>
      </c>
      <c r="E57" s="2">
        <f t="shared" si="4"/>
        <v>2654849.7383311465</v>
      </c>
      <c r="F57" s="2">
        <f>'Allocation ProForma'!Q823</f>
        <v>77078337.751822501</v>
      </c>
      <c r="G57" s="215">
        <f t="shared" si="5"/>
        <v>3.4443526103005162E-2</v>
      </c>
    </row>
    <row r="58" spans="1:15" hidden="1" x14ac:dyDescent="0.25">
      <c r="A58" s="43" t="s">
        <v>847</v>
      </c>
      <c r="B58" s="205"/>
      <c r="C58" s="218">
        <f>SUM(C59:C61)</f>
        <v>28192565.939545266</v>
      </c>
      <c r="D58" s="218">
        <f>SUM(D59:D61)</f>
        <v>20133215.129230116</v>
      </c>
      <c r="E58" s="218">
        <f>SUM(E59:E61)</f>
        <v>8059350.8103151517</v>
      </c>
      <c r="F58" s="218">
        <f>SUM(F59:F61)</f>
        <v>91191943.453991219</v>
      </c>
      <c r="G58" s="219">
        <f t="shared" si="5"/>
        <v>8.8377881916523807E-2</v>
      </c>
    </row>
    <row r="59" spans="1:15" x14ac:dyDescent="0.25">
      <c r="A59" s="43" t="s">
        <v>2248</v>
      </c>
      <c r="B59" s="205"/>
      <c r="C59" s="2">
        <f>'Allocation ProForma'!R806</f>
        <v>27997910.220814213</v>
      </c>
      <c r="D59" s="2">
        <f>'Allocation ProForma'!R819</f>
        <v>19977823.653795037</v>
      </c>
      <c r="E59" s="2">
        <f t="shared" si="4"/>
        <v>8020086.5670191757</v>
      </c>
      <c r="F59" s="2">
        <f>'Allocation ProForma'!R823</f>
        <v>90847680.19460322</v>
      </c>
      <c r="G59" s="215">
        <f t="shared" si="5"/>
        <v>8.8280587350601458E-2</v>
      </c>
    </row>
    <row r="60" spans="1:15" x14ac:dyDescent="0.25">
      <c r="A60" s="42" t="s">
        <v>2249</v>
      </c>
      <c r="B60" s="205"/>
      <c r="C60" s="5">
        <f>'Allocation ProForma'!S806</f>
        <v>29652.885001988892</v>
      </c>
      <c r="D60" s="5">
        <f>'Allocation ProForma'!S819</f>
        <v>24938.830338530704</v>
      </c>
      <c r="E60" s="5">
        <f t="shared" si="4"/>
        <v>4714.0546634581879</v>
      </c>
      <c r="F60" s="5">
        <f>'Allocation ProForma'!S823</f>
        <v>48014.510882078415</v>
      </c>
      <c r="G60" s="216">
        <f t="shared" si="5"/>
        <v>9.817979141838401E-2</v>
      </c>
    </row>
    <row r="61" spans="1:15" x14ac:dyDescent="0.25">
      <c r="A61" s="217" t="s">
        <v>2250</v>
      </c>
      <c r="B61" s="223"/>
      <c r="C61" s="218">
        <f>'Allocation ProForma'!T806</f>
        <v>165002.83372906511</v>
      </c>
      <c r="D61" s="218">
        <f>'Allocation ProForma'!T819</f>
        <v>130452.6450965472</v>
      </c>
      <c r="E61" s="218">
        <f t="shared" si="4"/>
        <v>34550.188632517908</v>
      </c>
      <c r="F61" s="218">
        <f>'Allocation ProForma'!T823</f>
        <v>296248.74850592518</v>
      </c>
      <c r="G61" s="219">
        <f t="shared" si="5"/>
        <v>0.11662560198740175</v>
      </c>
    </row>
    <row r="62" spans="1:15" x14ac:dyDescent="0.25">
      <c r="C62" s="2">
        <f>SUM(C49:C58)</f>
        <v>1588425357.9408751</v>
      </c>
      <c r="D62" s="2">
        <f>SUM(D49:D58)</f>
        <v>1323131860.408469</v>
      </c>
      <c r="E62" s="2">
        <f>SUM(E49:E58)</f>
        <v>265293497.53240606</v>
      </c>
      <c r="F62" s="2">
        <f>SUM(F49:F58)</f>
        <v>3639079759.3610172</v>
      </c>
      <c r="G62" s="215">
        <f t="shared" si="5"/>
        <v>7.290125940492953E-2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activeCell="L63" sqref="L63"/>
      <selection pane="topRight" activeCell="B1" sqref="B1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52198.244923035149</v>
      </c>
      <c r="F14" s="19">
        <f>C14/8760</f>
        <v>813.01369863013701</v>
      </c>
      <c r="G14" s="19">
        <v>36654.848112793101</v>
      </c>
      <c r="H14" s="19">
        <v>27081.461893934735</v>
      </c>
      <c r="I14" s="19">
        <v>56694.218386680899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476672.37357550632</v>
      </c>
      <c r="F18" s="19">
        <f>C18/8760</f>
        <v>245044.99227160256</v>
      </c>
      <c r="G18" s="19">
        <v>416731.40000960778</v>
      </c>
      <c r="H18" s="19">
        <v>425406.22111581214</v>
      </c>
      <c r="I18" s="19">
        <v>633728.80321775575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37486.089382678438</v>
      </c>
      <c r="F20" s="19">
        <f>C20/8760</f>
        <v>19385.213564013484</v>
      </c>
      <c r="G20" s="19">
        <v>26376.083859958886</v>
      </c>
      <c r="H20" s="19">
        <v>31910.024924672041</v>
      </c>
      <c r="I20" s="19">
        <v>51194.288178314026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368420.02907993621</v>
      </c>
      <c r="F22" s="19">
        <f>C22/8760</f>
        <v>190768.36924235165</v>
      </c>
      <c r="G22" s="19">
        <v>278979.26600196835</v>
      </c>
      <c r="H22" s="19">
        <v>313580.28246406495</v>
      </c>
      <c r="I22" s="19">
        <v>445943.74774298654</v>
      </c>
      <c r="N22" s="26"/>
      <c r="O22" s="26"/>
      <c r="P22" s="26"/>
    </row>
    <row r="23" spans="1:22" s="16" customFormat="1" x14ac:dyDescent="0.2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853586.39616194565</v>
      </c>
      <c r="F24" s="19">
        <f>C24/8760</f>
        <v>470091.42892732675</v>
      </c>
      <c r="G24" s="19">
        <v>645717.38000572659</v>
      </c>
      <c r="H24" s="19">
        <v>686212.73737168289</v>
      </c>
      <c r="I24" s="19">
        <v>1036603.6756960294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312397.10555786057</v>
      </c>
      <c r="F28" s="19">
        <f>C28/8760</f>
        <v>170971.94969254278</v>
      </c>
      <c r="G28" s="19">
        <v>223270.71843515692</v>
      </c>
      <c r="H28" s="19">
        <v>255097.03350807569</v>
      </c>
      <c r="I28" s="19">
        <v>361586.95100241003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206553.78467062348</v>
      </c>
      <c r="F30" s="19">
        <f>C30/8760</f>
        <v>63118.447209197475</v>
      </c>
      <c r="G30" s="19">
        <v>83946.076476104485</v>
      </c>
      <c r="H30" s="19">
        <v>96437.834269837171</v>
      </c>
      <c r="I30" s="19">
        <v>199555.38839526643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37045.605860196258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155.17110297018576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240.31952198731273</v>
      </c>
      <c r="F36" s="19">
        <f>C36/8760</f>
        <v>169.99217033250611</v>
      </c>
      <c r="G36" s="169">
        <v>201.18079460248609</v>
      </c>
      <c r="H36" s="169">
        <v>170.38040821966985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689465.66666666663</v>
      </c>
      <c r="C38" s="19">
        <f t="shared" si="0"/>
        <v>18343080486.869022</v>
      </c>
      <c r="D38" s="175">
        <f t="shared" si="0"/>
        <v>1464489053</v>
      </c>
      <c r="E38" s="175">
        <f t="shared" si="0"/>
        <v>5021135.2978570424</v>
      </c>
      <c r="F38" s="175">
        <f t="shared" si="0"/>
        <v>2093958.9596882446</v>
      </c>
      <c r="G38" s="175">
        <f t="shared" si="0"/>
        <v>3808065.6673135385</v>
      </c>
      <c r="H38" s="175">
        <f t="shared" si="0"/>
        <v>3586335.4880683976</v>
      </c>
      <c r="I38" s="175">
        <f t="shared" si="0"/>
        <v>8108610.8756962605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47" orientation="landscape" horizontalDpi="4294967293" verticalDpi="200" r:id="rId1"/>
  <headerFooter alignWithMargins="0"/>
  <rowBreaks count="1" manualBreakCount="1">
    <brk id="11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1811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401" t="s">
        <v>1907</v>
      </c>
      <c r="F8" s="402"/>
      <c r="G8" s="282" t="s">
        <v>459</v>
      </c>
      <c r="H8" s="401" t="s">
        <v>118</v>
      </c>
      <c r="I8" s="402"/>
      <c r="J8" s="282" t="s">
        <v>2453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2" t="s">
        <v>1166</v>
      </c>
      <c r="B13" s="297" t="s">
        <v>193</v>
      </c>
      <c r="C13" s="298"/>
      <c r="D13" s="299">
        <f>'Allocation ProForma'!G174</f>
        <v>1666639442.6906855</v>
      </c>
      <c r="E13" s="300">
        <f>'Allocation ProForma'!G123+'Allocation ProForma'!G124+'Allocation ProForma'!G125</f>
        <v>791919085.8869797</v>
      </c>
      <c r="F13" s="301">
        <f>'Allocation ProForma'!G126</f>
        <v>24137272.800717063</v>
      </c>
      <c r="G13" s="301">
        <f>'Allocation ProForma'!G135</f>
        <v>220794889.5456835</v>
      </c>
      <c r="H13" s="301">
        <f>'Allocation ProForma'!G145+'Allocation ProForma'!G147+'Allocation ProForma'!G152+'Allocation ProForma'!G141</f>
        <v>229433647.82126403</v>
      </c>
      <c r="I13" s="301">
        <f>'Allocation ProForma'!G146+'Allocation ProForma'!G148+'Allocation ProForma'!G153+'Allocation ProForma'!G157+'Allocation ProForma'!G160+'Allocation ProForma'!G163</f>
        <v>395881329.85162693</v>
      </c>
      <c r="J13" s="301">
        <f>'Allocation ProForma'!G166+'Allocation ProForma'!G169</f>
        <v>4473216.7844145438</v>
      </c>
      <c r="K13" s="302">
        <f>SUM(E13:J13)</f>
        <v>1666639442.6906857</v>
      </c>
      <c r="L13" s="303" t="str">
        <f>IF(ABS(K13-D13)&lt;0.01,"ok","err")</f>
        <v>ok</v>
      </c>
      <c r="M13" s="28"/>
      <c r="N13" s="28"/>
    </row>
    <row r="14" spans="1:14" ht="15.75" x14ac:dyDescent="0.25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1889</v>
      </c>
      <c r="B15" s="297" t="s">
        <v>1890</v>
      </c>
      <c r="C15" s="298"/>
      <c r="D15" s="306">
        <f>D13+D14</f>
        <v>1666639442.6906855</v>
      </c>
      <c r="E15" s="306">
        <f t="shared" ref="E15:K15" si="1">E13+E14</f>
        <v>791919085.8869797</v>
      </c>
      <c r="F15" s="307">
        <f t="shared" si="1"/>
        <v>24137272.800717063</v>
      </c>
      <c r="G15" s="307">
        <f t="shared" si="1"/>
        <v>220794889.5456835</v>
      </c>
      <c r="H15" s="307">
        <f t="shared" si="1"/>
        <v>229433647.82126403</v>
      </c>
      <c r="I15" s="307">
        <f t="shared" si="1"/>
        <v>395881329.85162693</v>
      </c>
      <c r="J15" s="307">
        <f t="shared" si="1"/>
        <v>4473216.7844145438</v>
      </c>
      <c r="K15" s="302">
        <f t="shared" si="1"/>
        <v>1666639442.6906857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2" t="s">
        <v>1891</v>
      </c>
      <c r="B17" s="297" t="s">
        <v>441</v>
      </c>
      <c r="C17" s="298"/>
      <c r="D17" s="311">
        <f>'Allocation ProForma'!G825</f>
        <v>5.6387946780307334E-2</v>
      </c>
      <c r="E17" s="311">
        <f t="shared" ref="E17:J17" si="2">D17</f>
        <v>5.6387946780307334E-2</v>
      </c>
      <c r="F17" s="312">
        <f t="shared" si="2"/>
        <v>5.6387946780307334E-2</v>
      </c>
      <c r="G17" s="312">
        <f t="shared" si="2"/>
        <v>5.6387946780307334E-2</v>
      </c>
      <c r="H17" s="312">
        <f t="shared" si="2"/>
        <v>5.6387946780307334E-2</v>
      </c>
      <c r="I17" s="312">
        <f t="shared" si="2"/>
        <v>5.6387946780307334E-2</v>
      </c>
      <c r="J17" s="312">
        <f t="shared" si="2"/>
        <v>5.6387946780307334E-2</v>
      </c>
      <c r="K17" s="302"/>
      <c r="L17" s="303"/>
      <c r="M17" s="28"/>
      <c r="N17" s="28"/>
    </row>
    <row r="18" spans="1:14" ht="15.75" x14ac:dyDescent="0.25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2" t="s">
        <v>1892</v>
      </c>
      <c r="B19" s="297" t="s">
        <v>1893</v>
      </c>
      <c r="C19" s="298"/>
      <c r="D19" s="306">
        <f>D17*D15</f>
        <v>93978376.196403444</v>
      </c>
      <c r="E19" s="306">
        <f t="shared" ref="E19:J19" si="3">E17*E15</f>
        <v>44654691.269304641</v>
      </c>
      <c r="F19" s="307">
        <f t="shared" si="3"/>
        <v>1361051.2541085936</v>
      </c>
      <c r="G19" s="307">
        <f t="shared" si="3"/>
        <v>12450170.481065838</v>
      </c>
      <c r="H19" s="307">
        <f t="shared" si="3"/>
        <v>12937292.322957212</v>
      </c>
      <c r="I19" s="307">
        <f t="shared" si="3"/>
        <v>22322935.358990833</v>
      </c>
      <c r="J19" s="307">
        <f t="shared" si="3"/>
        <v>252235.50997634479</v>
      </c>
      <c r="K19" s="302">
        <f>SUM(E19:J19)</f>
        <v>93978376.196403459</v>
      </c>
      <c r="L19" s="303" t="str">
        <f>IF(ABS(K19-D19)&lt;0.01,"ok","err")</f>
        <v>ok</v>
      </c>
      <c r="M19" s="28"/>
      <c r="N19" s="28"/>
    </row>
    <row r="20" spans="1:14" ht="15.75" x14ac:dyDescent="0.25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2" t="s">
        <v>1324</v>
      </c>
      <c r="B21" s="297" t="s">
        <v>1894</v>
      </c>
      <c r="C21" s="298"/>
      <c r="D21" s="306">
        <f>'Allocation ProForma'!G705</f>
        <v>39274989.208185449</v>
      </c>
      <c r="E21" s="306">
        <f t="shared" ref="E21:J21" si="4">(E13/$D$13)*$D$21</f>
        <v>18661872.961409088</v>
      </c>
      <c r="F21" s="307">
        <f t="shared" si="4"/>
        <v>568803.96832125739</v>
      </c>
      <c r="G21" s="307">
        <f t="shared" si="4"/>
        <v>5203115.1321663624</v>
      </c>
      <c r="H21" s="307">
        <f t="shared" si="4"/>
        <v>5406690.74027617</v>
      </c>
      <c r="I21" s="307">
        <f t="shared" si="4"/>
        <v>9329093.3595949803</v>
      </c>
      <c r="J21" s="307">
        <f t="shared" si="4"/>
        <v>105413.0464175994</v>
      </c>
      <c r="K21" s="302">
        <f>SUM(E21:J21)</f>
        <v>39274989.208185457</v>
      </c>
      <c r="L21" s="303" t="str">
        <f>IF(ABS(K21-D21)&lt;0.01,"ok","err")</f>
        <v>ok</v>
      </c>
      <c r="M21" s="28"/>
      <c r="N21" s="28"/>
    </row>
    <row r="22" spans="1:14" ht="15.75" x14ac:dyDescent="0.25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2" t="s">
        <v>1325</v>
      </c>
      <c r="B23" s="297" t="s">
        <v>209</v>
      </c>
      <c r="C23" s="298"/>
      <c r="D23" s="306">
        <f>D19-D21</f>
        <v>54703386.988217995</v>
      </c>
      <c r="E23" s="306">
        <f t="shared" ref="E23:J23" si="5">E19-E21</f>
        <v>25992818.307895552</v>
      </c>
      <c r="F23" s="307">
        <f t="shared" si="5"/>
        <v>792247.28578733618</v>
      </c>
      <c r="G23" s="307">
        <f t="shared" si="5"/>
        <v>7247055.3488994753</v>
      </c>
      <c r="H23" s="307">
        <f t="shared" si="5"/>
        <v>7530601.5826810421</v>
      </c>
      <c r="I23" s="307">
        <f t="shared" si="5"/>
        <v>12993841.999395853</v>
      </c>
      <c r="J23" s="307">
        <f t="shared" si="5"/>
        <v>146822.4635587454</v>
      </c>
      <c r="K23" s="302">
        <f>SUM(E23:J23)</f>
        <v>54703386.988218009</v>
      </c>
      <c r="L23" s="303" t="str">
        <f>IF(ABS(K23-D23)&lt;0.01,"ok","err")</f>
        <v>ok</v>
      </c>
      <c r="M23" s="28"/>
      <c r="N23" s="28"/>
    </row>
    <row r="24" spans="1:14" ht="15.75" x14ac:dyDescent="0.25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2" t="s">
        <v>1326</v>
      </c>
      <c r="B25" s="297" t="s">
        <v>553</v>
      </c>
      <c r="C25" s="298"/>
      <c r="D25" s="306">
        <f>'Allocation ProForma'!G740+'Allocation ProForma'!G817</f>
        <v>37450705.839116998</v>
      </c>
      <c r="E25" s="306">
        <f t="shared" ref="E25:J25" si="6">$D$25*(E23/$K$23)</f>
        <v>17795047.911535576</v>
      </c>
      <c r="F25" s="307">
        <f t="shared" si="6"/>
        <v>542383.60155378934</v>
      </c>
      <c r="G25" s="307">
        <f t="shared" si="6"/>
        <v>4961435.7174975155</v>
      </c>
      <c r="H25" s="307">
        <f t="shared" si="6"/>
        <v>5155555.4453204023</v>
      </c>
      <c r="I25" s="307">
        <f t="shared" si="6"/>
        <v>8895766.4457622673</v>
      </c>
      <c r="J25" s="307">
        <f t="shared" si="6"/>
        <v>100516.71744744682</v>
      </c>
      <c r="K25" s="302">
        <f>SUM(E25:J25)</f>
        <v>37450705.839116998</v>
      </c>
      <c r="L25" s="303" t="str">
        <f>IF(ABS(K25-D25)&lt;0.01,"ok","err")</f>
        <v>ok</v>
      </c>
      <c r="M25" s="28"/>
      <c r="N25" s="28"/>
    </row>
    <row r="26" spans="1:14" ht="15.75" x14ac:dyDescent="0.25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2" t="s">
        <v>1327</v>
      </c>
      <c r="B27" s="297" t="s">
        <v>795</v>
      </c>
      <c r="C27" s="298"/>
      <c r="D27" s="306">
        <f>'Allocation ProForma'!G671</f>
        <v>367458385.89354742</v>
      </c>
      <c r="E27" s="306">
        <f>'Allocation ProForma'!G180+'Allocation ProForma'!G181+'Allocation ProForma'!G182</f>
        <v>41725441.405696176</v>
      </c>
      <c r="F27" s="307">
        <f>'Allocation ProForma'!G183</f>
        <v>214989645.98725864</v>
      </c>
      <c r="G27" s="307">
        <f>'Allocation ProForma'!G192</f>
        <v>18726398.027979765</v>
      </c>
      <c r="H27" s="307">
        <f>'Allocation ProForma'!G198+'Allocation ProForma'!G202+'Allocation ProForma'!G204+'Allocation ProForma'!G209</f>
        <v>17939244.600059979</v>
      </c>
      <c r="I27" s="307">
        <f>'Allocation ProForma'!G203+'Allocation ProForma'!G205+'Allocation ProForma'!G210+'Allocation ProForma'!G214+'Allocation ProForma'!G217</f>
        <v>36930528.855151005</v>
      </c>
      <c r="J27" s="307">
        <f>'Allocation ProForma'!G223+'Allocation ProForma'!G226</f>
        <v>37147127.01740174</v>
      </c>
      <c r="K27" s="302">
        <f>SUM(E27:J27)</f>
        <v>367458385.89354736</v>
      </c>
      <c r="L27" s="303" t="str">
        <f>IF(ABS(K27-D27)&lt;0.01,"ok","err")</f>
        <v>ok</v>
      </c>
      <c r="M27" s="28"/>
      <c r="N27" s="28"/>
    </row>
    <row r="28" spans="1:14" ht="15.75" x14ac:dyDescent="0.25">
      <c r="A28" s="362" t="s">
        <v>1895</v>
      </c>
      <c r="B28" s="297" t="s">
        <v>843</v>
      </c>
      <c r="C28" s="298"/>
      <c r="D28" s="306">
        <f>'Allocation ProForma'!G672</f>
        <v>101410554.73229215</v>
      </c>
      <c r="E28" s="306">
        <f>'Allocation ProForma'!G300</f>
        <v>58850232.498803288</v>
      </c>
      <c r="F28" s="307">
        <v>0</v>
      </c>
      <c r="G28" s="307">
        <f>'Allocation ProForma'!G306</f>
        <v>10232821.757226575</v>
      </c>
      <c r="H28" s="307">
        <f>'Allocation ProForma'!G312+'Allocation ProForma'!G316+'Allocation ProForma'!G318+'Allocation ProForma'!G323</f>
        <v>11870816.531474618</v>
      </c>
      <c r="I28" s="307">
        <f>'Allocation ProForma'!G317+'Allocation ProForma'!G319+'Allocation ProForma'!G324+'Allocation ProForma'!G328+'Allocation ProForma'!G331</f>
        <v>20456683.944787666</v>
      </c>
      <c r="J28" s="307">
        <v>0</v>
      </c>
      <c r="K28" s="302">
        <f>SUM(E28:J28)</f>
        <v>101410554.73229215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17253162.295956396</v>
      </c>
      <c r="E29" s="306">
        <f>'Allocation ProForma'!G414+'Allocation ProForma'!G471+'Allocation ProForma'!G357</f>
        <v>8768731.2016934305</v>
      </c>
      <c r="F29" s="307">
        <f>'Allocation ProForma'!G529</f>
        <v>0</v>
      </c>
      <c r="G29" s="307">
        <f>'Allocation ProForma'!G420+'Allocation ProForma'!G477+'Allocation ProForma'!G363</f>
        <v>2160222.5113934637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4001928.2120395154</v>
      </c>
      <c r="J29" s="307">
        <v>0</v>
      </c>
      <c r="K29" s="302">
        <f>SUM(E29:J29)</f>
        <v>17253162.295956396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4" t="s">
        <v>1905</v>
      </c>
      <c r="B35" s="297" t="s">
        <v>1917</v>
      </c>
      <c r="C35" s="298"/>
      <c r="D35" s="306">
        <f>SUM('Allocation ProForma'!G813:G815)-'Allocation ProForma'!G721</f>
        <v>552392.98107048194</v>
      </c>
      <c r="E35" s="306">
        <f t="shared" ref="E35:J35" si="9">(E13/($D$13)*$D$35)</f>
        <v>262474.61413338635</v>
      </c>
      <c r="F35" s="307">
        <f t="shared" si="9"/>
        <v>8000.0867228810093</v>
      </c>
      <c r="G35" s="307">
        <f t="shared" si="9"/>
        <v>73180.523703652492</v>
      </c>
      <c r="H35" s="307">
        <f t="shared" si="9"/>
        <v>76043.764134882877</v>
      </c>
      <c r="I35" s="307">
        <f t="shared" si="9"/>
        <v>131211.38402547248</v>
      </c>
      <c r="J35" s="307">
        <f t="shared" si="9"/>
        <v>1482.6083502068284</v>
      </c>
      <c r="K35" s="302">
        <f t="shared" si="8"/>
        <v>552392.98107048206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1919</v>
      </c>
      <c r="B36" s="297" t="s">
        <v>2444</v>
      </c>
      <c r="C36" s="381"/>
      <c r="D36" s="306">
        <f>-'Allocation ProForma'!G802-'Allocation ProForma'!G803</f>
        <v>-3559496.4761354108</v>
      </c>
      <c r="E36" s="382">
        <f>-'Allocation ProForma'!G802-'Allocation ProForma'!$G$803*(E13/'Res Unit Costs'!$D$13)</f>
        <v>-3549839.023191195</v>
      </c>
      <c r="F36" s="383">
        <f>-'Allocation ProForma'!$G$803*(F13/'Res Unit Costs'!$D$13)</f>
        <v>-266.49039828729332</v>
      </c>
      <c r="G36" s="383">
        <f>-'Allocation ProForma'!$G$803*(G13/'Res Unit Costs'!$D$13)</f>
        <v>-2437.7119379070923</v>
      </c>
      <c r="H36" s="383">
        <f>-'Allocation ProForma'!$G$803*(H13/'Res Unit Costs'!$D$13)</f>
        <v>-2533.0891643474674</v>
      </c>
      <c r="I36" s="383">
        <f>-'Allocation ProForma'!$G$803*(I13/'Res Unit Costs'!$D$13)</f>
        <v>-4370.774367828717</v>
      </c>
      <c r="J36" s="383">
        <f>-'Allocation ProForma'!$G$803*(J13/'Res Unit Costs'!$D$13)</f>
        <v>-49.387075845147834</v>
      </c>
      <c r="K36" s="302">
        <f>SUM(E36:J36)</f>
        <v>-3559496.4761354108</v>
      </c>
      <c r="L36" s="303" t="str">
        <f>IF(ABS(K36-D36)&lt;0.01,"ok","err")</f>
        <v>ok</v>
      </c>
      <c r="M36" s="28"/>
      <c r="N36" s="28"/>
    </row>
    <row r="37" spans="1:14" ht="15.75" x14ac:dyDescent="0.25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2" t="s">
        <v>1920</v>
      </c>
      <c r="B38" s="297" t="s">
        <v>1924</v>
      </c>
      <c r="C38" s="298"/>
      <c r="D38" s="306">
        <f t="shared" ref="D38:J38" si="10">SUM(D31:D36)</f>
        <v>-3007103.4950649291</v>
      </c>
      <c r="E38" s="306">
        <f t="shared" si="10"/>
        <v>-3287364.4090578086</v>
      </c>
      <c r="F38" s="307">
        <f t="shared" si="10"/>
        <v>7733.5963245937164</v>
      </c>
      <c r="G38" s="307">
        <f t="shared" si="10"/>
        <v>70742.811765745399</v>
      </c>
      <c r="H38" s="307">
        <f t="shared" si="10"/>
        <v>73510.674970535416</v>
      </c>
      <c r="I38" s="307">
        <f t="shared" si="10"/>
        <v>126840.60965764376</v>
      </c>
      <c r="J38" s="307">
        <f t="shared" si="10"/>
        <v>1433.2212743616806</v>
      </c>
      <c r="K38" s="302">
        <f t="shared" si="8"/>
        <v>-3007103.4950649287</v>
      </c>
      <c r="L38" s="303" t="str">
        <f t="shared" si="7"/>
        <v>ok</v>
      </c>
      <c r="M38" s="28"/>
      <c r="N38" s="28"/>
    </row>
    <row r="39" spans="1:14" ht="15.75" x14ac:dyDescent="0.25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2" t="s">
        <v>1921</v>
      </c>
      <c r="B40" s="297" t="s">
        <v>1899</v>
      </c>
      <c r="C40" s="313"/>
      <c r="D40" s="306">
        <f>SUM(D27:D30)+D21+D25+D38+D23</f>
        <v>614544081.46225142</v>
      </c>
      <c r="E40" s="306">
        <f t="shared" ref="E40:J40" si="11">SUM(E27:E30)+E21+E25+E38+E23</f>
        <v>168506779.87797531</v>
      </c>
      <c r="F40" s="307">
        <f t="shared" si="11"/>
        <v>216900814.43924564</v>
      </c>
      <c r="G40" s="307">
        <f t="shared" si="11"/>
        <v>48601791.306928903</v>
      </c>
      <c r="H40" s="307">
        <f t="shared" si="11"/>
        <v>50298699.945612743</v>
      </c>
      <c r="I40" s="307">
        <f t="shared" si="11"/>
        <v>92734683.426388919</v>
      </c>
      <c r="J40" s="307">
        <f t="shared" si="11"/>
        <v>37501312.466099896</v>
      </c>
      <c r="K40" s="302">
        <f>SUM(E40:J40)</f>
        <v>614544081.46225131</v>
      </c>
      <c r="L40" s="303" t="str">
        <f>IF(ABS(K40-D40)&lt;0.01,"ok","err")</f>
        <v>ok</v>
      </c>
      <c r="M40" s="28"/>
      <c r="N40" s="28"/>
    </row>
    <row r="41" spans="1:14" ht="15.75" x14ac:dyDescent="0.25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2" t="s">
        <v>1922</v>
      </c>
      <c r="B42" s="297" t="s">
        <v>2432</v>
      </c>
      <c r="C42" s="298"/>
      <c r="D42" s="306">
        <f>-'Allocation ProForma'!G654</f>
        <v>7089945.8663517814</v>
      </c>
      <c r="E42" s="306">
        <f>D42</f>
        <v>7089945.8663517814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7089945.8663517814</v>
      </c>
      <c r="L42" s="303" t="str">
        <f>IF(ABS(K42-D42)&lt;0.01,"ok","err")</f>
        <v>ok</v>
      </c>
      <c r="M42" s="28"/>
      <c r="N42" s="28"/>
    </row>
    <row r="43" spans="1:14" ht="15.75" x14ac:dyDescent="0.25">
      <c r="A43" s="362" t="s">
        <v>1923</v>
      </c>
      <c r="B43" s="297" t="s">
        <v>1925</v>
      </c>
      <c r="C43" s="298"/>
      <c r="D43" s="306">
        <f>-('Allocation ProForma'!G652+'Allocation ProForma'!G653)</f>
        <v>-2827720.4872133331</v>
      </c>
      <c r="E43" s="306">
        <v>0</v>
      </c>
      <c r="F43" s="307">
        <f>D43</f>
        <v>-2827720.4872133331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-2827720.4872133331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-27263055.841389805</v>
      </c>
      <c r="E44" s="306">
        <f t="shared" ref="E44:J44" si="12">(E13/($D$13)*$D$44)</f>
        <v>-12954292.156642575</v>
      </c>
      <c r="F44" s="307">
        <f t="shared" si="12"/>
        <v>-394839.93920269789</v>
      </c>
      <c r="G44" s="307">
        <f t="shared" si="12"/>
        <v>-3611785.0381959556</v>
      </c>
      <c r="H44" s="307">
        <f t="shared" si="12"/>
        <v>-3753098.7160285101</v>
      </c>
      <c r="I44" s="307">
        <f t="shared" si="12"/>
        <v>-6475866.6606881935</v>
      </c>
      <c r="J44" s="307">
        <f t="shared" si="12"/>
        <v>-73173.330631878867</v>
      </c>
      <c r="K44" s="302">
        <f>SUM(E44:J44)</f>
        <v>-27263055.841389809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1928</v>
      </c>
      <c r="B45" s="297" t="s">
        <v>1929</v>
      </c>
      <c r="C45" s="298"/>
      <c r="D45" s="306">
        <f>SUM(D42:D44)</f>
        <v>-23000830.462251358</v>
      </c>
      <c r="E45" s="306">
        <f t="shared" ref="E45:J45" si="13">SUM(E42:E44)</f>
        <v>-5864346.2902907934</v>
      </c>
      <c r="F45" s="307">
        <f t="shared" si="13"/>
        <v>-3222560.4264160311</v>
      </c>
      <c r="G45" s="307">
        <f t="shared" si="13"/>
        <v>-3611785.0381959556</v>
      </c>
      <c r="H45" s="307">
        <f t="shared" si="13"/>
        <v>-3753098.7160285101</v>
      </c>
      <c r="I45" s="307">
        <f t="shared" si="13"/>
        <v>-6475866.6606881935</v>
      </c>
      <c r="J45" s="307">
        <f t="shared" si="13"/>
        <v>-73173.330631878867</v>
      </c>
      <c r="K45" s="302">
        <f>SUM(E45:J45)</f>
        <v>-23000830.462251361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591543251.00000024</v>
      </c>
      <c r="D47" s="306">
        <f>D40+D45</f>
        <v>591543251.00000012</v>
      </c>
      <c r="E47" s="306">
        <f t="shared" ref="E47:J47" si="14">E40+E45</f>
        <v>162642433.58768451</v>
      </c>
      <c r="F47" s="307">
        <f t="shared" si="14"/>
        <v>213678254.0128296</v>
      </c>
      <c r="G47" s="307">
        <f t="shared" si="14"/>
        <v>44990006.26873295</v>
      </c>
      <c r="H47" s="307">
        <f t="shared" si="14"/>
        <v>46545601.229584232</v>
      </c>
      <c r="I47" s="307">
        <f t="shared" si="14"/>
        <v>86258816.765700728</v>
      </c>
      <c r="J47" s="307">
        <f t="shared" si="14"/>
        <v>37428139.135468014</v>
      </c>
      <c r="K47" s="302">
        <f>SUM(E47:J47)</f>
        <v>591543251</v>
      </c>
      <c r="L47" s="303" t="str">
        <f>IF(ABS(K47-D47)&lt;0.01,"ok","err")</f>
        <v>ok</v>
      </c>
      <c r="M47" s="28"/>
      <c r="N47" s="28"/>
    </row>
    <row r="48" spans="1:14" ht="15.75" x14ac:dyDescent="0.25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2" t="s">
        <v>1935</v>
      </c>
      <c r="B49" s="297" t="s">
        <v>1904</v>
      </c>
      <c r="C49" s="298"/>
      <c r="D49" s="316"/>
      <c r="E49" s="317">
        <f>'Billing Det'!C8</f>
        <v>6091971051</v>
      </c>
      <c r="F49" s="318">
        <f>'Billing Det'!C8</f>
        <v>6091971051</v>
      </c>
      <c r="G49" s="318">
        <f>'Billing Det'!C8</f>
        <v>6091971051</v>
      </c>
      <c r="H49" s="318">
        <f>'Billing Det'!C8</f>
        <v>6091971051</v>
      </c>
      <c r="I49" s="318">
        <f>'Allocation ProForma'!G848</f>
        <v>5168140</v>
      </c>
      <c r="J49" s="318">
        <f>I49</f>
        <v>5168140</v>
      </c>
      <c r="K49" s="287"/>
      <c r="L49" s="310"/>
      <c r="M49" s="28"/>
      <c r="N49" s="28"/>
    </row>
    <row r="50" spans="1:16" ht="16.5" thickBot="1" x14ac:dyDescent="0.3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 t="s">
        <v>2454</v>
      </c>
      <c r="O50" s="1">
        <f>J47+I47</f>
        <v>123686955.90116873</v>
      </c>
      <c r="P50" s="392">
        <f>O50/$O$53</f>
        <v>0.20909199063986741</v>
      </c>
    </row>
    <row r="51" spans="1:16" ht="16.5" thickBot="1" x14ac:dyDescent="0.3">
      <c r="A51" s="365" t="s">
        <v>2446</v>
      </c>
      <c r="B51" s="319" t="s">
        <v>1906</v>
      </c>
      <c r="C51" s="320"/>
      <c r="D51" s="321"/>
      <c r="E51" s="322">
        <f t="shared" ref="E51:J51" si="15">E47/E49</f>
        <v>2.6697834284847212E-2</v>
      </c>
      <c r="F51" s="323">
        <f t="shared" si="15"/>
        <v>3.5075388937994743E-2</v>
      </c>
      <c r="G51" s="323">
        <f t="shared" si="15"/>
        <v>7.3851313297603107E-3</v>
      </c>
      <c r="H51" s="323">
        <f t="shared" si="15"/>
        <v>7.6404829963766406E-3</v>
      </c>
      <c r="I51" s="324">
        <f>I47/I49</f>
        <v>16.690495374680392</v>
      </c>
      <c r="J51" s="324">
        <f t="shared" si="15"/>
        <v>7.2420907977469673</v>
      </c>
      <c r="K51" s="325">
        <f>I51+J51</f>
        <v>23.93258617242736</v>
      </c>
      <c r="L51" s="326"/>
      <c r="M51" s="28"/>
      <c r="N51" s="28" t="s">
        <v>2455</v>
      </c>
      <c r="O51" s="1">
        <f>H47+G47+E47</f>
        <v>254178041.08600169</v>
      </c>
      <c r="P51" s="392">
        <f t="shared" ref="P51:P52" si="16">O51/$O$53</f>
        <v>0.42968631736786006</v>
      </c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23.93258617242736</v>
      </c>
      <c r="L52" s="28"/>
      <c r="M52" s="28"/>
      <c r="N52" s="28" t="s">
        <v>2456</v>
      </c>
      <c r="O52" s="1">
        <f>F47</f>
        <v>213678254.0128296</v>
      </c>
      <c r="P52" s="392">
        <f t="shared" si="16"/>
        <v>0.36122169199227261</v>
      </c>
    </row>
    <row r="53" spans="1:16" ht="16.5" thickBot="1" x14ac:dyDescent="0.3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4.1723448610984162E-2</v>
      </c>
      <c r="L53" s="28"/>
      <c r="M53" s="28"/>
      <c r="N53" s="28"/>
      <c r="O53" s="1">
        <f>SUM(O50:O52)</f>
        <v>591543251</v>
      </c>
      <c r="P53">
        <f>SUM(P50:P52)</f>
        <v>1</v>
      </c>
    </row>
    <row r="54" spans="1:16" ht="16.5" thickBot="1" x14ac:dyDescent="0.3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4.8493448610984161E-2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3.5075388937994743E-2</v>
      </c>
      <c r="L56" s="28"/>
      <c r="M56" s="28"/>
      <c r="N56" s="28"/>
    </row>
    <row r="57" spans="1:16" ht="15.75" x14ac:dyDescent="0.25">
      <c r="A57" s="28"/>
      <c r="B57" s="28"/>
      <c r="C57" s="28"/>
      <c r="D57" s="335"/>
      <c r="E57" s="386">
        <f>E47/F57</f>
        <v>12.715749552691955</v>
      </c>
      <c r="F57" s="28">
        <f>G57*0.7751</f>
        <v>12790628.890080076</v>
      </c>
      <c r="G57" s="28">
        <v>16501907.999071185</v>
      </c>
      <c r="H57" s="28">
        <v>16501907.999071185</v>
      </c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75" x14ac:dyDescent="0.25">
      <c r="A59" s="28"/>
      <c r="B59" s="28"/>
      <c r="C59" s="28"/>
      <c r="D59" s="370"/>
      <c r="E59" s="387">
        <v>1.6147020522914697</v>
      </c>
      <c r="F59" s="28"/>
      <c r="G59" s="386">
        <f>G47/G57</f>
        <v>2.7263517813373599</v>
      </c>
      <c r="H59" s="386">
        <f>H47/H57</f>
        <v>2.8206193630581424</v>
      </c>
      <c r="I59" s="28"/>
      <c r="J59" s="373" t="s">
        <v>2435</v>
      </c>
      <c r="K59" s="374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9987875.9011687376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8">
        <f>E57/E59</f>
        <v>7.8749819724615282</v>
      </c>
      <c r="F61" s="28"/>
      <c r="G61" s="387">
        <v>1.6147020522914697</v>
      </c>
      <c r="H61" s="387">
        <v>1.6147020522914697</v>
      </c>
      <c r="I61" s="28"/>
      <c r="J61" s="373" t="s">
        <v>2437</v>
      </c>
      <c r="K61" s="376">
        <f>K60/H49</f>
        <v>1.6395146689886556E-3</v>
      </c>
      <c r="L61" s="28"/>
      <c r="M61" s="28"/>
      <c r="N61" s="28"/>
    </row>
    <row r="62" spans="1:16" ht="15.75" x14ac:dyDescent="0.25">
      <c r="G62" s="28"/>
      <c r="H62" s="28"/>
      <c r="J62" s="373" t="s">
        <v>2440</v>
      </c>
      <c r="K62" s="34">
        <v>6.77E-3</v>
      </c>
    </row>
    <row r="63" spans="1:16" ht="15.75" x14ac:dyDescent="0.25">
      <c r="G63" s="388">
        <f>G59/G61</f>
        <v>1.6884550171149633</v>
      </c>
      <c r="H63" s="388">
        <f>H59/H61</f>
        <v>1.7468358072966597</v>
      </c>
      <c r="J63" s="373" t="s">
        <v>2441</v>
      </c>
      <c r="K63" s="377">
        <f>K61+K62+K53</f>
        <v>5.0132963279972818E-2</v>
      </c>
      <c r="L63" s="380">
        <f>K63+K56</f>
        <v>8.5208352217967562E-2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8" orientation="landscape" r:id="rId1"/>
  <headerFooter>
    <oddHeader>&amp;RExhibit WSS-2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2341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431134547.44267422</v>
      </c>
      <c r="E14" s="300">
        <f>'Allocation ProForma'!H123+'Allocation ProForma'!H124+'Allocation ProForma'!H125</f>
        <v>226982657.97989643</v>
      </c>
      <c r="F14" s="301">
        <f>'Allocation ProForma'!H126</f>
        <v>7201220.8470687065</v>
      </c>
      <c r="G14" s="301">
        <f>'Allocation ProForma'!H135</f>
        <v>55898667.143922657</v>
      </c>
      <c r="H14" s="301">
        <f>'Allocation ProForma'!H145+'Allocation ProForma'!H147+'Allocation ProForma'!H152+'Allocation ProForma'!H141</f>
        <v>49852197.318902433</v>
      </c>
      <c r="I14" s="301">
        <f>'Allocation ProForma'!H146+'Allocation ProForma'!H148+'Allocation ProForma'!H153+'Allocation ProForma'!H157+'Allocation ProForma'!H160+'Allocation ProForma'!H163</f>
        <v>89468818.676827699</v>
      </c>
      <c r="J14" s="301">
        <f>'Allocation ProForma'!H166+'Allocation ProForma'!H169</f>
        <v>1730985.4760562624</v>
      </c>
      <c r="K14" s="302">
        <f>SUM(E14:J14)</f>
        <v>431134547.44267422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431134547.44267422</v>
      </c>
      <c r="E16" s="306">
        <f t="shared" ref="E16:K16" si="1">E14+E15</f>
        <v>226982657.97989643</v>
      </c>
      <c r="F16" s="307">
        <f t="shared" si="1"/>
        <v>7201220.8470687065</v>
      </c>
      <c r="G16" s="307">
        <f t="shared" si="1"/>
        <v>55898667.143922657</v>
      </c>
      <c r="H16" s="307">
        <f t="shared" si="1"/>
        <v>49852197.318902433</v>
      </c>
      <c r="I16" s="307">
        <f t="shared" si="1"/>
        <v>89468818.676827699</v>
      </c>
      <c r="J16" s="307">
        <f t="shared" si="1"/>
        <v>1730985.4760562624</v>
      </c>
      <c r="K16" s="302">
        <f t="shared" si="1"/>
        <v>431134547.44267422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0.10948795972080495</v>
      </c>
      <c r="E18" s="311">
        <f t="shared" ref="E18:J18" si="2">D18</f>
        <v>0.10948795972080495</v>
      </c>
      <c r="F18" s="312">
        <f t="shared" si="2"/>
        <v>0.10948795972080495</v>
      </c>
      <c r="G18" s="312">
        <f t="shared" si="2"/>
        <v>0.10948795972080495</v>
      </c>
      <c r="H18" s="312">
        <f t="shared" si="2"/>
        <v>0.10948795972080495</v>
      </c>
      <c r="I18" s="312">
        <f t="shared" si="2"/>
        <v>0.10948795972080495</v>
      </c>
      <c r="J18" s="312">
        <f t="shared" si="2"/>
        <v>0.10948795972080495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47204041.964650989</v>
      </c>
      <c r="E20" s="306">
        <f t="shared" ref="E20:J20" si="3">E18*E16</f>
        <v>24851868.114224147</v>
      </c>
      <c r="F20" s="307">
        <f t="shared" si="3"/>
        <v>788446.9780444795</v>
      </c>
      <c r="G20" s="307">
        <f t="shared" si="3"/>
        <v>6120231.0167004867</v>
      </c>
      <c r="H20" s="307">
        <f t="shared" si="3"/>
        <v>5458215.3720456101</v>
      </c>
      <c r="I20" s="307">
        <f t="shared" si="3"/>
        <v>9795758.4155565128</v>
      </c>
      <c r="J20" s="307">
        <f t="shared" si="3"/>
        <v>189522.06807974644</v>
      </c>
      <c r="K20" s="302">
        <f>SUM(E20:J20)</f>
        <v>47204041.964650989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10171712.943117669</v>
      </c>
      <c r="E22" s="306">
        <f t="shared" ref="E22:J22" si="4">(E14/$D$14)*$D$22</f>
        <v>5355178.4558493383</v>
      </c>
      <c r="F22" s="307">
        <f t="shared" si="4"/>
        <v>169897.6612541519</v>
      </c>
      <c r="G22" s="307">
        <f t="shared" si="4"/>
        <v>1318811.4927543967</v>
      </c>
      <c r="H22" s="307">
        <f t="shared" si="4"/>
        <v>1176157.7533495156</v>
      </c>
      <c r="I22" s="307">
        <f t="shared" si="4"/>
        <v>2110828.6179769463</v>
      </c>
      <c r="J22" s="307">
        <f t="shared" si="4"/>
        <v>40838.961933319231</v>
      </c>
      <c r="K22" s="302">
        <f>SUM(E22:J22)</f>
        <v>10171712.943117667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37032329.021533318</v>
      </c>
      <c r="E24" s="306">
        <f t="shared" ref="E24:J24" si="5">E20-E22</f>
        <v>19496689.658374809</v>
      </c>
      <c r="F24" s="307">
        <f t="shared" si="5"/>
        <v>618549.31679032766</v>
      </c>
      <c r="G24" s="307">
        <f t="shared" si="5"/>
        <v>4801419.5239460897</v>
      </c>
      <c r="H24" s="307">
        <f t="shared" si="5"/>
        <v>4282057.6186960945</v>
      </c>
      <c r="I24" s="307">
        <f t="shared" si="5"/>
        <v>7684929.797579566</v>
      </c>
      <c r="J24" s="307">
        <f t="shared" si="5"/>
        <v>148683.10614642722</v>
      </c>
      <c r="K24" s="302">
        <f>SUM(E24:J24)</f>
        <v>37032329.02153331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26096537.887982618</v>
      </c>
      <c r="E26" s="306">
        <f t="shared" ref="E26:J26" si="6">$D$26*(E24/$K$24)</f>
        <v>13739241.192855187</v>
      </c>
      <c r="F26" s="307">
        <f t="shared" si="6"/>
        <v>435889.29207823821</v>
      </c>
      <c r="G26" s="307">
        <f t="shared" si="6"/>
        <v>3383541.6198073779</v>
      </c>
      <c r="H26" s="307">
        <f t="shared" si="6"/>
        <v>3017549.3099515676</v>
      </c>
      <c r="I26" s="307">
        <f t="shared" si="6"/>
        <v>5415540.0680418247</v>
      </c>
      <c r="J26" s="307">
        <f t="shared" si="6"/>
        <v>104776.40524842487</v>
      </c>
      <c r="K26" s="302">
        <f>SUM(E26:J26)</f>
        <v>26096537.887982618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107991609.53425992</v>
      </c>
      <c r="E28" s="306">
        <f>'Allocation ProForma'!H180+'Allocation ProForma'!H181+'Allocation ProForma'!H182</f>
        <v>12003021.21227029</v>
      </c>
      <c r="F28" s="307">
        <f>'Allocation ProForma'!H183</f>
        <v>64140962.956733659</v>
      </c>
      <c r="G28" s="307">
        <f>'Allocation ProForma'!H192</f>
        <v>4740964.3054898102</v>
      </c>
      <c r="H28" s="307">
        <f>'Allocation ProForma'!H198+'Allocation ProForma'!H202+'Allocation ProForma'!H204+'Allocation ProForma'!H209</f>
        <v>3964044.9480410982</v>
      </c>
      <c r="I28" s="307">
        <f>'Allocation ProForma'!H203+'Allocation ProForma'!H205+'Allocation ProForma'!H210+'Allocation ProForma'!H214+'Allocation ProForma'!H217</f>
        <v>8767918.7868880909</v>
      </c>
      <c r="J28" s="307">
        <f>'Allocation ProForma'!H223+'Allocation ProForma'!H226</f>
        <v>14374697.324836977</v>
      </c>
      <c r="K28" s="302">
        <f>SUM(E28:J28)</f>
        <v>107991609.53425992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26656293.42828409</v>
      </c>
      <c r="E29" s="306">
        <f>'Allocation ProForma'!H300</f>
        <v>16867470.428001836</v>
      </c>
      <c r="F29" s="307">
        <v>0</v>
      </c>
      <c r="G29" s="307">
        <f>'Allocation ProForma'!H306</f>
        <v>2590644.6409483063</v>
      </c>
      <c r="H29" s="307">
        <f>'Allocation ProForma'!H312+'Allocation ProForma'!H316+'Allocation ProForma'!H318+'Allocation ProForma'!H323</f>
        <v>2578975.3833613363</v>
      </c>
      <c r="I29" s="307">
        <f>'Allocation ProForma'!H317+'Allocation ProForma'!H319+'Allocation ProForma'!H324+'Allocation ProForma'!H328+'Allocation ProForma'!H331</f>
        <v>4619202.9759726115</v>
      </c>
      <c r="J29" s="307">
        <v>0</v>
      </c>
      <c r="K29" s="302">
        <f>SUM(E29:J29)</f>
        <v>26656293.42828409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4468345.3203575686</v>
      </c>
      <c r="E30" s="306">
        <f>'Allocation ProForma'!H414+'Allocation ProForma'!H471+'Allocation ProForma'!H357</f>
        <v>2513266.438474454</v>
      </c>
      <c r="F30" s="307">
        <f>'Allocation ProForma'!H529</f>
        <v>0</v>
      </c>
      <c r="G30" s="307">
        <f>'Allocation ProForma'!H420+'Allocation ProForma'!H477+'Allocation ProForma'!H363</f>
        <v>546903.77739113127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504523.3319674423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903651.77252454043</v>
      </c>
      <c r="J30" s="307">
        <v>0</v>
      </c>
      <c r="K30" s="302">
        <f>SUM(E30:J30)</f>
        <v>4468345.3203575676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285083.51640497783</v>
      </c>
      <c r="E36" s="306">
        <f t="shared" ref="E36:J36" si="9">(E14/($D$14)*$D$36)</f>
        <v>150090.06975591838</v>
      </c>
      <c r="F36" s="307">
        <f t="shared" si="9"/>
        <v>4761.737081077109</v>
      </c>
      <c r="G36" s="307">
        <f t="shared" si="9"/>
        <v>36962.448697896958</v>
      </c>
      <c r="H36" s="307">
        <f t="shared" si="9"/>
        <v>32964.279472586728</v>
      </c>
      <c r="I36" s="307">
        <f t="shared" si="9"/>
        <v>59160.384126676399</v>
      </c>
      <c r="J36" s="307">
        <f t="shared" si="9"/>
        <v>1144.5972708222339</v>
      </c>
      <c r="K36" s="302">
        <f t="shared" si="8"/>
        <v>285083.51640497777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-998295.87117559963</v>
      </c>
      <c r="E37" s="306">
        <f>-'Allocation ProForma'!H802-'Allocation ProForma'!$H$803*(E14/$D$14)</f>
        <v>-997689.63117504225</v>
      </c>
      <c r="F37" s="383">
        <f>-'Allocation ProForma'!$H$803*(F14/$D$14)</f>
        <v>-21.384412075874888</v>
      </c>
      <c r="G37" s="383">
        <f>-'Allocation ProForma'!$H$803*(G14/$D$14)</f>
        <v>-165.99409434643124</v>
      </c>
      <c r="H37" s="383">
        <f>-'Allocation ProForma'!$H$803*(H14/$D$14)</f>
        <v>-148.03877745107346</v>
      </c>
      <c r="I37" s="383">
        <f>-'Allocation ProForma'!$H$803*(I14/$D$14)</f>
        <v>-265.68246234328564</v>
      </c>
      <c r="J37" s="383">
        <f>-'Allocation ProForma'!$H$803*(J14/$D$14)</f>
        <v>-5.1402543406801886</v>
      </c>
      <c r="K37" s="302">
        <f t="shared" si="8"/>
        <v>-998295.87117559952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-713212.35477062175</v>
      </c>
      <c r="E39" s="306">
        <f t="shared" si="10"/>
        <v>-847599.5614191239</v>
      </c>
      <c r="F39" s="307">
        <f t="shared" si="10"/>
        <v>4740.3526690012341</v>
      </c>
      <c r="G39" s="307">
        <f t="shared" si="10"/>
        <v>36796.454603550526</v>
      </c>
      <c r="H39" s="307">
        <f t="shared" si="10"/>
        <v>32816.240695135653</v>
      </c>
      <c r="I39" s="307">
        <f t="shared" si="10"/>
        <v>58894.701664333115</v>
      </c>
      <c r="J39" s="307">
        <f t="shared" si="10"/>
        <v>1139.4570164815536</v>
      </c>
      <c r="K39" s="302">
        <f t="shared" si="8"/>
        <v>-713212.35477062187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211703615.78076452</v>
      </c>
      <c r="E41" s="306">
        <f t="shared" ref="E41:J41" si="11">SUM(E28:E31)+E22+E26+E39+E24</f>
        <v>69127267.824406803</v>
      </c>
      <c r="F41" s="307">
        <f t="shared" si="11"/>
        <v>65370039.579525381</v>
      </c>
      <c r="G41" s="307">
        <f t="shared" si="11"/>
        <v>17419081.814940661</v>
      </c>
      <c r="H41" s="307">
        <f t="shared" si="11"/>
        <v>15556124.586062189</v>
      </c>
      <c r="I41" s="307">
        <f t="shared" si="11"/>
        <v>29560966.720647916</v>
      </c>
      <c r="J41" s="307">
        <f t="shared" si="11"/>
        <v>14670135.255181627</v>
      </c>
      <c r="K41" s="302">
        <f>SUM(E41:J41)</f>
        <v>211703615.78076461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1996214.4752503342</v>
      </c>
      <c r="E43" s="306">
        <f>D43</f>
        <v>1996214.4752503342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1996214.4752503342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-843634.65128500329</v>
      </c>
      <c r="E44" s="306">
        <v>0</v>
      </c>
      <c r="F44" s="307">
        <f>D44</f>
        <v>-843634.65128500329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-843634.65128500329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-2527746.6047300301</v>
      </c>
      <c r="E45" s="306">
        <f t="shared" ref="E45:J45" si="12">(E14/($D$14)*$D$45)</f>
        <v>-1330801.8261226679</v>
      </c>
      <c r="F45" s="307">
        <f t="shared" si="12"/>
        <v>-42220.837216737724</v>
      </c>
      <c r="G45" s="307">
        <f t="shared" si="12"/>
        <v>-327734.50172366947</v>
      </c>
      <c r="H45" s="307">
        <f t="shared" si="12"/>
        <v>-292283.9824798372</v>
      </c>
      <c r="I45" s="307">
        <f t="shared" si="12"/>
        <v>-524556.67025762657</v>
      </c>
      <c r="J45" s="307">
        <f t="shared" si="12"/>
        <v>-10148.78692949096</v>
      </c>
      <c r="K45" s="302">
        <f>SUM(E45:J45)</f>
        <v>-2527746.6047300296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-1375166.780764699</v>
      </c>
      <c r="E46" s="306">
        <f t="shared" ref="E46:J46" si="13">SUM(E43:E45)</f>
        <v>665412.64912766637</v>
      </c>
      <c r="F46" s="307">
        <f t="shared" si="13"/>
        <v>-885855.48850174097</v>
      </c>
      <c r="G46" s="307">
        <f t="shared" si="13"/>
        <v>-327734.50172366947</v>
      </c>
      <c r="H46" s="307">
        <f t="shared" si="13"/>
        <v>-292283.9824798372</v>
      </c>
      <c r="I46" s="307">
        <f t="shared" si="13"/>
        <v>-524556.67025762657</v>
      </c>
      <c r="J46" s="307">
        <f t="shared" si="13"/>
        <v>-10148.78692949096</v>
      </c>
      <c r="K46" s="302">
        <f>SUM(E46:J46)</f>
        <v>-1375166.7807646987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210328448.99999982</v>
      </c>
      <c r="E48" s="306">
        <f t="shared" ref="E48:J48" si="14">E41+E46</f>
        <v>69792680.473534465</v>
      </c>
      <c r="F48" s="307">
        <f t="shared" si="14"/>
        <v>64484184.091023639</v>
      </c>
      <c r="G48" s="307">
        <f t="shared" si="14"/>
        <v>17091347.313216992</v>
      </c>
      <c r="H48" s="307">
        <f t="shared" si="14"/>
        <v>15263840.603582352</v>
      </c>
      <c r="I48" s="307">
        <f t="shared" si="14"/>
        <v>29036410.050390288</v>
      </c>
      <c r="J48" s="307">
        <f t="shared" si="14"/>
        <v>14659986.468252137</v>
      </c>
      <c r="K48" s="302">
        <f>SUM(E48:J48)</f>
        <v>210328448.99999982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1817505618.5675206</v>
      </c>
      <c r="F50" s="318">
        <f>$E$50</f>
        <v>1817505618.5675206</v>
      </c>
      <c r="G50" s="318">
        <f>$E$50</f>
        <v>1817505618.5675206</v>
      </c>
      <c r="H50" s="318">
        <f>$E$50</f>
        <v>1817505618.5675206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3.8400255691392049E-2</v>
      </c>
      <c r="F52" s="323">
        <f t="shared" si="15"/>
        <v>3.5479496422050838E-2</v>
      </c>
      <c r="G52" s="323">
        <f t="shared" si="15"/>
        <v>9.4037383646096533E-3</v>
      </c>
      <c r="H52" s="323">
        <f t="shared" si="15"/>
        <v>8.3982357180346166E-3</v>
      </c>
      <c r="I52" s="324">
        <f>I48/I50</f>
        <v>29.037920022231443</v>
      </c>
      <c r="J52" s="324">
        <f t="shared" si="15"/>
        <v>14.660748827191151</v>
      </c>
      <c r="K52" s="325">
        <f>I52+J52</f>
        <v>43.698668849422596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43.698668849422596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5.6202229774036321E-2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3.5479496422050838E-2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7738266.4386424255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4.2576299955217707E-3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7.0689859769558092E-2</v>
      </c>
      <c r="L62" s="380">
        <f>K62+K56</f>
        <v>0.10616935619160893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2342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28911757.051946387</v>
      </c>
      <c r="E14" s="300">
        <f>'Allocation ProForma'!J123+'Allocation ProForma'!J124+'Allocation ProForma'!J125</f>
        <v>17745342.804097697</v>
      </c>
      <c r="F14" s="301">
        <f>'Allocation ProForma'!J126</f>
        <v>601695.30585474451</v>
      </c>
      <c r="G14" s="301">
        <f>'Allocation ProForma'!J135</f>
        <v>5396437.3818494938</v>
      </c>
      <c r="H14" s="301">
        <f>'Allocation ProForma'!J145+'Allocation ProForma'!J147+'Allocation ProForma'!J152+'Allocation ProForma'!J141</f>
        <v>4279098.2277221512</v>
      </c>
      <c r="I14" s="301">
        <f>'Allocation ProForma'!J146+'Allocation ProForma'!J148+'Allocation ProForma'!J153+'Allocation ProForma'!J157+'Allocation ProForma'!J160+'Allocation ProForma'!J163</f>
        <v>827591.66641758848</v>
      </c>
      <c r="J14" s="301">
        <f>'Allocation ProForma'!J166+'Allocation ProForma'!J169</f>
        <v>61591.666004714061</v>
      </c>
      <c r="K14" s="302">
        <f>SUM(E14:J14)</f>
        <v>28911757.051946387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28911757.051946387</v>
      </c>
      <c r="E16" s="306">
        <f t="shared" ref="E16:K16" si="1">E14+E15</f>
        <v>17745342.804097697</v>
      </c>
      <c r="F16" s="307">
        <f t="shared" si="1"/>
        <v>601695.30585474451</v>
      </c>
      <c r="G16" s="307">
        <f t="shared" si="1"/>
        <v>5396437.3818494938</v>
      </c>
      <c r="H16" s="307">
        <f t="shared" si="1"/>
        <v>4279098.2277221512</v>
      </c>
      <c r="I16" s="307">
        <f t="shared" si="1"/>
        <v>827591.66641758848</v>
      </c>
      <c r="J16" s="307">
        <f t="shared" si="1"/>
        <v>61591.666004714061</v>
      </c>
      <c r="K16" s="302">
        <f t="shared" si="1"/>
        <v>28911757.051946387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7.0743066941832758E-2</v>
      </c>
      <c r="E18" s="311">
        <f t="shared" ref="E18:J18" si="2">D18</f>
        <v>7.0743066941832758E-2</v>
      </c>
      <c r="F18" s="312">
        <f t="shared" si="2"/>
        <v>7.0743066941832758E-2</v>
      </c>
      <c r="G18" s="312">
        <f t="shared" si="2"/>
        <v>7.0743066941832758E-2</v>
      </c>
      <c r="H18" s="312">
        <f t="shared" si="2"/>
        <v>7.0743066941832758E-2</v>
      </c>
      <c r="I18" s="312">
        <f t="shared" si="2"/>
        <v>7.0743066941832758E-2</v>
      </c>
      <c r="J18" s="312">
        <f t="shared" si="2"/>
        <v>7.0743066941832758E-2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2045306.3645318486</v>
      </c>
      <c r="E20" s="306">
        <f t="shared" ref="E20:J20" si="3">E18*E16</f>
        <v>1255359.9738960536</v>
      </c>
      <c r="F20" s="307">
        <f t="shared" si="3"/>
        <v>42565.771300668726</v>
      </c>
      <c r="G20" s="307">
        <f t="shared" si="3"/>
        <v>381760.53095158743</v>
      </c>
      <c r="H20" s="307">
        <f t="shared" si="3"/>
        <v>302716.53237442608</v>
      </c>
      <c r="I20" s="307">
        <f t="shared" si="3"/>
        <v>58546.372657882384</v>
      </c>
      <c r="J20" s="307">
        <f t="shared" si="3"/>
        <v>4357.183351230492</v>
      </c>
      <c r="K20" s="302">
        <f>SUM(E20:J20)</f>
        <v>2045306.3645318488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685012.04152407998</v>
      </c>
      <c r="E22" s="306">
        <f t="shared" ref="E22:J22" si="4">(E14/$D$14)*$D$22</f>
        <v>420443.95572151017</v>
      </c>
      <c r="F22" s="307">
        <f t="shared" si="4"/>
        <v>14256.087206960892</v>
      </c>
      <c r="G22" s="307">
        <f t="shared" si="4"/>
        <v>127858.8700526148</v>
      </c>
      <c r="H22" s="307">
        <f t="shared" si="4"/>
        <v>101385.53003151664</v>
      </c>
      <c r="I22" s="307">
        <f t="shared" si="4"/>
        <v>19608.294851898747</v>
      </c>
      <c r="J22" s="307">
        <f t="shared" si="4"/>
        <v>1459.3036595787971</v>
      </c>
      <c r="K22" s="302">
        <f>SUM(E22:J22)</f>
        <v>685012.04152408009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1360294.3230077685</v>
      </c>
      <c r="E24" s="306">
        <f t="shared" ref="E24:J24" si="5">E20-E22</f>
        <v>834916.01817454351</v>
      </c>
      <c r="F24" s="307">
        <f t="shared" si="5"/>
        <v>28309.684093707834</v>
      </c>
      <c r="G24" s="307">
        <f t="shared" si="5"/>
        <v>253901.66089897262</v>
      </c>
      <c r="H24" s="307">
        <f t="shared" si="5"/>
        <v>201331.00234290946</v>
      </c>
      <c r="I24" s="307">
        <f t="shared" si="5"/>
        <v>38938.077805983638</v>
      </c>
      <c r="J24" s="307">
        <f t="shared" si="5"/>
        <v>2897.8796916516949</v>
      </c>
      <c r="K24" s="302">
        <f>SUM(E24:J24)</f>
        <v>1360294.323007769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942561.78204137133</v>
      </c>
      <c r="E26" s="306">
        <f t="shared" ref="E26:J26" si="6">$D$26*(E24/$K$24)</f>
        <v>578521.80710820272</v>
      </c>
      <c r="F26" s="307">
        <f t="shared" si="6"/>
        <v>19616.068256017505</v>
      </c>
      <c r="G26" s="307">
        <f t="shared" si="6"/>
        <v>175931.04515134613</v>
      </c>
      <c r="H26" s="307">
        <f t="shared" si="6"/>
        <v>139504.3007522898</v>
      </c>
      <c r="I26" s="307">
        <f t="shared" si="6"/>
        <v>26980.590439370597</v>
      </c>
      <c r="J26" s="307">
        <f t="shared" si="6"/>
        <v>2007.9703341444595</v>
      </c>
      <c r="K26" s="302">
        <f>SUM(E26:J26)</f>
        <v>942561.78204137122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7709803.0034730425</v>
      </c>
      <c r="E28" s="306">
        <f>'Allocation ProForma'!J180+'Allocation ProForma'!J181+'Allocation ProForma'!J182</f>
        <v>932275.53339266381</v>
      </c>
      <c r="F28" s="307">
        <f>'Allocation ProForma'!J183</f>
        <v>5359274.093055943</v>
      </c>
      <c r="G28" s="307">
        <f>'Allocation ProForma'!J192</f>
        <v>457691.00251151295</v>
      </c>
      <c r="H28" s="307">
        <f>'Allocation ProForma'!J198+'Allocation ProForma'!J202+'Allocation ProForma'!J204+'Allocation ProForma'!J209</f>
        <v>345250.98622361652</v>
      </c>
      <c r="I28" s="307">
        <f>'Allocation ProForma'!J203+'Allocation ProForma'!J205+'Allocation ProForma'!J210+'Allocation ProForma'!J214+'Allocation ProForma'!J217</f>
        <v>103833.06059856646</v>
      </c>
      <c r="J28" s="307">
        <f>'Allocation ProForma'!J223+'Allocation ProForma'!J226</f>
        <v>511478.32769073959</v>
      </c>
      <c r="K28" s="302">
        <f>SUM(E28:J28)</f>
        <v>7709803.0034730416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1832750.8991063442</v>
      </c>
      <c r="E29" s="306">
        <f>'Allocation ProForma'!J300</f>
        <v>1318741.8895272585</v>
      </c>
      <c r="F29" s="307">
        <v>0</v>
      </c>
      <c r="G29" s="307">
        <f>'Allocation ProForma'!J306</f>
        <v>250099.90931458984</v>
      </c>
      <c r="H29" s="307">
        <f>'Allocation ProForma'!J312+'Allocation ProForma'!J316+'Allocation ProForma'!J318+'Allocation ProForma'!J323</f>
        <v>221340.98347937933</v>
      </c>
      <c r="I29" s="307">
        <f>'Allocation ProForma'!J317+'Allocation ProForma'!J319+'Allocation ProForma'!J324+'Allocation ProForma'!J328+'Allocation ProForma'!J331</f>
        <v>42568.116785116348</v>
      </c>
      <c r="J29" s="307">
        <v>0</v>
      </c>
      <c r="K29" s="302">
        <f>SUM(E29:J29)</f>
        <v>1832750.899106344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300919.85167589068</v>
      </c>
      <c r="E30" s="306">
        <f>'Allocation ProForma'!J414+'Allocation ProForma'!J471+'Allocation ProForma'!J357</f>
        <v>196493.58486243821</v>
      </c>
      <c r="F30" s="307">
        <f>'Allocation ProForma'!J529</f>
        <v>0</v>
      </c>
      <c r="G30" s="307">
        <f>'Allocation ProForma'!J420+'Allocation ProForma'!J477+'Allocation ProForma'!J363</f>
        <v>52797.895538177698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43300.797365664854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8327.5739096099205</v>
      </c>
      <c r="J30" s="307">
        <v>0</v>
      </c>
      <c r="K30" s="302">
        <f>SUM(E30:J30)</f>
        <v>300919.85167589068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17239.640591914336</v>
      </c>
      <c r="E36" s="306">
        <f t="shared" ref="E36:J36" si="9">(E14/($D$14)*$D$36)</f>
        <v>10581.277767840207</v>
      </c>
      <c r="F36" s="307">
        <f t="shared" si="9"/>
        <v>358.78175097211664</v>
      </c>
      <c r="G36" s="307">
        <f t="shared" si="9"/>
        <v>3217.8134581271788</v>
      </c>
      <c r="H36" s="307">
        <f t="shared" si="9"/>
        <v>2551.5611303347323</v>
      </c>
      <c r="I36" s="307">
        <f t="shared" si="9"/>
        <v>493.48031184227813</v>
      </c>
      <c r="J36" s="307">
        <f t="shared" si="9"/>
        <v>36.726172797824319</v>
      </c>
      <c r="K36" s="302">
        <f t="shared" si="8"/>
        <v>17239.64059191434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-75507.890031902018</v>
      </c>
      <c r="E37" s="306">
        <f>-'Allocation ProForma'!J802-'Allocation ProForma'!$J$803*(E14/$D$14)</f>
        <v>-75504.809019873835</v>
      </c>
      <c r="F37" s="383">
        <f>-'Allocation ProForma'!$J$803*(F14/$D$14)</f>
        <v>-0.16601842216230603</v>
      </c>
      <c r="G37" s="383">
        <f>-'Allocation ProForma'!$J$803*(G14/$D$14)</f>
        <v>-1.4889729248587826</v>
      </c>
      <c r="H37" s="383">
        <f>-'Allocation ProForma'!$J$803*(H14/$D$14)</f>
        <v>-1.180679206122063</v>
      </c>
      <c r="I37" s="383">
        <f>-'Allocation ProForma'!$J$803*(I14/$D$14)</f>
        <v>-0.22834724039959559</v>
      </c>
      <c r="J37" s="383">
        <f>-'Allocation ProForma'!$J$803*(J14/$D$14)</f>
        <v>-1.699423463828531E-2</v>
      </c>
      <c r="K37" s="302">
        <f t="shared" si="8"/>
        <v>-75507.890031902018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-58268.249439987681</v>
      </c>
      <c r="E39" s="306">
        <f t="shared" si="10"/>
        <v>-64923.53125203363</v>
      </c>
      <c r="F39" s="307">
        <f t="shared" si="10"/>
        <v>358.61573254995432</v>
      </c>
      <c r="G39" s="307">
        <f t="shared" si="10"/>
        <v>3216.3244852023199</v>
      </c>
      <c r="H39" s="307">
        <f t="shared" si="10"/>
        <v>2550.3804511286103</v>
      </c>
      <c r="I39" s="307">
        <f t="shared" si="10"/>
        <v>493.25196460187851</v>
      </c>
      <c r="J39" s="307">
        <f t="shared" si="10"/>
        <v>36.709178563186036</v>
      </c>
      <c r="K39" s="302">
        <f t="shared" si="8"/>
        <v>-58268.249439987689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12773073.651388507</v>
      </c>
      <c r="E41" s="306">
        <f t="shared" ref="E41:J41" si="11">SUM(E28:E31)+E22+E26+E39+E24</f>
        <v>4216469.2575345831</v>
      </c>
      <c r="F41" s="307">
        <f t="shared" si="11"/>
        <v>5421814.5483451793</v>
      </c>
      <c r="G41" s="307">
        <f t="shared" si="11"/>
        <v>1321496.7079524163</v>
      </c>
      <c r="H41" s="307">
        <f t="shared" si="11"/>
        <v>1054663.9806465053</v>
      </c>
      <c r="I41" s="307">
        <f t="shared" si="11"/>
        <v>240748.9663551476</v>
      </c>
      <c r="J41" s="307">
        <f t="shared" si="11"/>
        <v>517880.19055467774</v>
      </c>
      <c r="K41" s="302">
        <f>SUM(E41:J41)</f>
        <v>12773073.651388509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151165.15694506335</v>
      </c>
      <c r="E43" s="306">
        <f>D43</f>
        <v>151165.15694506335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151165.15694506335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-70489.576741868193</v>
      </c>
      <c r="E44" s="306">
        <v>0</v>
      </c>
      <c r="F44" s="307">
        <f>D44</f>
        <v>-70489.576741868193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-70489.576741868193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-38607.231591703261</v>
      </c>
      <c r="E45" s="306">
        <f t="shared" ref="E45:J45" si="12">(E14/($D$14)*$D$45)</f>
        <v>-23696.192454890694</v>
      </c>
      <c r="F45" s="307">
        <f t="shared" si="12"/>
        <v>-803.47209541908421</v>
      </c>
      <c r="G45" s="307">
        <f t="shared" si="12"/>
        <v>-7206.1171307180139</v>
      </c>
      <c r="H45" s="307">
        <f t="shared" si="12"/>
        <v>-5714.0815061668573</v>
      </c>
      <c r="I45" s="307">
        <f t="shared" si="12"/>
        <v>-1105.1221505265269</v>
      </c>
      <c r="J45" s="307">
        <f t="shared" si="12"/>
        <v>-82.246253982088916</v>
      </c>
      <c r="K45" s="302">
        <f>SUM(E45:J45)</f>
        <v>-38607.231591703268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42068.3486114919</v>
      </c>
      <c r="E46" s="306">
        <f t="shared" ref="E46:J46" si="13">SUM(E43:E45)</f>
        <v>127468.96449017266</v>
      </c>
      <c r="F46" s="307">
        <f t="shared" si="13"/>
        <v>-71293.048837287279</v>
      </c>
      <c r="G46" s="307">
        <f t="shared" si="13"/>
        <v>-7206.1171307180139</v>
      </c>
      <c r="H46" s="307">
        <f t="shared" si="13"/>
        <v>-5714.0815061668573</v>
      </c>
      <c r="I46" s="307">
        <f t="shared" si="13"/>
        <v>-1105.1221505265269</v>
      </c>
      <c r="J46" s="307">
        <f t="shared" si="13"/>
        <v>-82.246253982088916</v>
      </c>
      <c r="K46" s="302">
        <f>SUM(E46:J46)</f>
        <v>42068.348611491892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12815142</v>
      </c>
      <c r="D48" s="306">
        <f>D41+D46</f>
        <v>12815142</v>
      </c>
      <c r="E48" s="306">
        <f t="shared" ref="E48:J48" si="14">E41+E46</f>
        <v>4343938.2220247556</v>
      </c>
      <c r="F48" s="307">
        <f t="shared" si="14"/>
        <v>5350521.4995078919</v>
      </c>
      <c r="G48" s="307">
        <f t="shared" si="14"/>
        <v>1314290.5908216983</v>
      </c>
      <c r="H48" s="307">
        <f t="shared" si="14"/>
        <v>1048949.8991403384</v>
      </c>
      <c r="I48" s="307">
        <f t="shared" si="14"/>
        <v>239643.84420462107</v>
      </c>
      <c r="J48" s="307">
        <f t="shared" si="14"/>
        <v>517797.94430069567</v>
      </c>
      <c r="K48" s="302">
        <f>SUM(E48:J48)</f>
        <v>12815142.000000002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2.8604699179017361E-2</v>
      </c>
      <c r="F52" s="323">
        <f t="shared" si="15"/>
        <v>3.5233019007565418E-2</v>
      </c>
      <c r="G52" s="323">
        <f t="shared" si="15"/>
        <v>8.6545629939332562E-3</v>
      </c>
      <c r="H52" s="323">
        <f t="shared" si="15"/>
        <v>6.907302725125861E-3</v>
      </c>
      <c r="I52" s="324">
        <f>I48/I50</f>
        <v>33.667300394018127</v>
      </c>
      <c r="J52" s="324">
        <f t="shared" si="15"/>
        <v>72.744864329965665</v>
      </c>
      <c r="K52" s="325">
        <f>I52+J52</f>
        <v>106.41216472398379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106.41216472398379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4.4166564898076473E-2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3.5233019007565418E-2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-15928.911494683407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-1.0489139077632445E-4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4.9961673507300144E-2</v>
      </c>
      <c r="L62" s="380">
        <f>K62+K56</f>
        <v>8.5194692514865555E-2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3" t="s">
        <v>1427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3" t="s">
        <v>1911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</row>
    <row r="4" spans="1:14" ht="15.75" x14ac:dyDescent="0.25">
      <c r="A4" s="403" t="s">
        <v>2442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3" t="s">
        <v>1944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1" t="s">
        <v>1907</v>
      </c>
      <c r="F9" s="402"/>
      <c r="G9" s="282" t="s">
        <v>459</v>
      </c>
      <c r="H9" s="401" t="s">
        <v>118</v>
      </c>
      <c r="I9" s="402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338001266.58151203</v>
      </c>
      <c r="E14" s="300">
        <f>'Allocation ProForma'!L123+'Allocation ProForma'!L124+'Allocation ProForma'!L125</f>
        <v>238289952.43392199</v>
      </c>
      <c r="F14" s="301">
        <f>'Allocation ProForma'!L126</f>
        <v>8505117.2649975326</v>
      </c>
      <c r="G14" s="301">
        <f>'Allocation ProForma'!L135</f>
        <v>49280059.501054518</v>
      </c>
      <c r="H14" s="301">
        <f>'Allocation ProForma'!L145+'Allocation ProForma'!L147+'Allocation ProForma'!L152+'Allocation ProForma'!L141</f>
        <v>35016142.815592721</v>
      </c>
      <c r="I14" s="301">
        <f>'Allocation ProForma'!L146+'Allocation ProForma'!L148+'Allocation ProForma'!L153+'Allocation ProForma'!L157+'Allocation ProForma'!L160+'Allocation ProForma'!L163</f>
        <v>6676143.5777334068</v>
      </c>
      <c r="J14" s="301">
        <f>'Allocation ProForma'!L166+'Allocation ProForma'!L169</f>
        <v>233850.98821182753</v>
      </c>
      <c r="K14" s="302">
        <f>SUM(E14:J14)</f>
        <v>338001266.58151197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338001266.58151203</v>
      </c>
      <c r="E16" s="306">
        <f t="shared" ref="E16:K16" si="1">E14+E15</f>
        <v>238289952.43392199</v>
      </c>
      <c r="F16" s="307">
        <f t="shared" si="1"/>
        <v>8505117.2649975326</v>
      </c>
      <c r="G16" s="307">
        <f t="shared" si="1"/>
        <v>49280059.501054518</v>
      </c>
      <c r="H16" s="307">
        <f t="shared" si="1"/>
        <v>35016142.815592721</v>
      </c>
      <c r="I16" s="307">
        <f t="shared" si="1"/>
        <v>6676143.5777334068</v>
      </c>
      <c r="J16" s="307">
        <f t="shared" si="1"/>
        <v>233850.98821182753</v>
      </c>
      <c r="K16" s="302">
        <f t="shared" si="1"/>
        <v>338001266.58151197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0.11508437046921946</v>
      </c>
      <c r="E18" s="311">
        <f t="shared" ref="E18:J18" si="2">D18</f>
        <v>0.11508437046921946</v>
      </c>
      <c r="F18" s="312">
        <f t="shared" si="2"/>
        <v>0.11508437046921946</v>
      </c>
      <c r="G18" s="312">
        <f t="shared" si="2"/>
        <v>0.11508437046921946</v>
      </c>
      <c r="H18" s="312">
        <f t="shared" si="2"/>
        <v>0.11508437046921946</v>
      </c>
      <c r="I18" s="312">
        <f t="shared" si="2"/>
        <v>0.11508437046921946</v>
      </c>
      <c r="J18" s="312">
        <f t="shared" si="2"/>
        <v>0.11508437046921946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38898662.98233214</v>
      </c>
      <c r="E20" s="306">
        <f t="shared" ref="E20:J20" si="3">E18*E16</f>
        <v>27423449.164998163</v>
      </c>
      <c r="F20" s="307">
        <f t="shared" si="3"/>
        <v>978806.06620913057</v>
      </c>
      <c r="G20" s="307">
        <f t="shared" si="3"/>
        <v>5671364.6243645363</v>
      </c>
      <c r="H20" s="307">
        <f t="shared" si="3"/>
        <v>4029810.7521927701</v>
      </c>
      <c r="I20" s="307">
        <f t="shared" si="3"/>
        <v>768319.78080557159</v>
      </c>
      <c r="J20" s="307">
        <f t="shared" si="3"/>
        <v>26912.593761963031</v>
      </c>
      <c r="K20" s="302">
        <f>SUM(E20:J20)</f>
        <v>38898662.98233214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8063116.6367744142</v>
      </c>
      <c r="E22" s="306">
        <f t="shared" ref="E22:J22" si="4">(E14/$D$14)*$D$22</f>
        <v>5684474.7928859824</v>
      </c>
      <c r="F22" s="307">
        <f t="shared" si="4"/>
        <v>202891.99863273519</v>
      </c>
      <c r="G22" s="307">
        <f t="shared" si="4"/>
        <v>1175589.8776443223</v>
      </c>
      <c r="H22" s="307">
        <f t="shared" si="4"/>
        <v>835320.07600920007</v>
      </c>
      <c r="I22" s="307">
        <f t="shared" si="4"/>
        <v>159261.30956712016</v>
      </c>
      <c r="J22" s="307">
        <f t="shared" si="4"/>
        <v>5578.5820350534168</v>
      </c>
      <c r="K22" s="302">
        <f>SUM(E22:J22)</f>
        <v>8063116.6367744142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30835546.345557727</v>
      </c>
      <c r="E24" s="306">
        <f t="shared" ref="E24:J24" si="5">E20-E22</f>
        <v>21738974.372112181</v>
      </c>
      <c r="F24" s="307">
        <f t="shared" si="5"/>
        <v>775914.06757639535</v>
      </c>
      <c r="G24" s="307">
        <f t="shared" si="5"/>
        <v>4495774.7467202134</v>
      </c>
      <c r="H24" s="307">
        <f t="shared" si="5"/>
        <v>3194490.6761835702</v>
      </c>
      <c r="I24" s="307">
        <f t="shared" si="5"/>
        <v>609058.47123845143</v>
      </c>
      <c r="J24" s="307">
        <f t="shared" si="5"/>
        <v>21334.011726909615</v>
      </c>
      <c r="K24" s="302">
        <f>SUM(E24:J24)</f>
        <v>30835546.345557723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21627188.233638678</v>
      </c>
      <c r="E26" s="306">
        <f t="shared" ref="E26:J26" si="6">$D$26*(E24/$K$24)</f>
        <v>15247107.525942998</v>
      </c>
      <c r="F26" s="307">
        <f t="shared" si="6"/>
        <v>544204.38686407288</v>
      </c>
      <c r="G26" s="307">
        <f t="shared" si="6"/>
        <v>3153210.4414087911</v>
      </c>
      <c r="H26" s="307">
        <f t="shared" si="6"/>
        <v>2240526.2546735713</v>
      </c>
      <c r="I26" s="307">
        <f t="shared" si="6"/>
        <v>427176.54667610046</v>
      </c>
      <c r="J26" s="307">
        <f t="shared" si="6"/>
        <v>14963.078073140719</v>
      </c>
      <c r="K26" s="302">
        <f>SUM(E26:J26)</f>
        <v>21627188.233638674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98076797.233538538</v>
      </c>
      <c r="E28" s="306">
        <f>'Allocation ProForma'!L180+'Allocation ProForma'!L181+'Allocation ProForma'!L182</f>
        <v>12647572.197500579</v>
      </c>
      <c r="F28" s="307">
        <f>'Allocation ProForma'!L183</f>
        <v>75754712.016496748</v>
      </c>
      <c r="G28" s="307">
        <f>'Allocation ProForma'!L192</f>
        <v>4179616.7065195292</v>
      </c>
      <c r="H28" s="307">
        <f>'Allocation ProForma'!L198+'Allocation ProForma'!L202+'Allocation ProForma'!L204+'Allocation ProForma'!L209</f>
        <v>2538746.4605451496</v>
      </c>
      <c r="I28" s="307">
        <f>'Allocation ProForma'!L203+'Allocation ProForma'!L205+'Allocation ProForma'!L210+'Allocation ProForma'!L214+'Allocation ProForma'!L217</f>
        <v>1014171.0079644029</v>
      </c>
      <c r="J28" s="307">
        <f>'Allocation ProForma'!L223+'Allocation ProForma'!L226</f>
        <v>1941978.8445121418</v>
      </c>
      <c r="K28" s="302">
        <f>SUM(E28:J28)</f>
        <v>98076797.233538553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22145827.498398248</v>
      </c>
      <c r="E29" s="306">
        <f>'Allocation ProForma'!L300</f>
        <v>17707315.077186372</v>
      </c>
      <c r="F29" s="307">
        <v>0</v>
      </c>
      <c r="G29" s="307">
        <f>'Allocation ProForma'!L306</f>
        <v>2283902.7936625965</v>
      </c>
      <c r="H29" s="307">
        <f>'Allocation ProForma'!L312+'Allocation ProForma'!L316+'Allocation ProForma'!L318+'Allocation ProForma'!L323</f>
        <v>1812469.8221921884</v>
      </c>
      <c r="I29" s="307">
        <f>'Allocation ProForma'!L317+'Allocation ProForma'!L319+'Allocation ProForma'!L324+'Allocation ProForma'!L328+'Allocation ProForma'!L331</f>
        <v>342139.80535709055</v>
      </c>
      <c r="J29" s="307">
        <v>0</v>
      </c>
      <c r="K29" s="302">
        <f>SUM(E29:J29)</f>
        <v>22145827.498398248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3542057.2417751737</v>
      </c>
      <c r="E30" s="306">
        <f>'Allocation ProForma'!L414+'Allocation ProForma'!L471+'Allocation ProForma'!L357</f>
        <v>2638403.9556461913</v>
      </c>
      <c r="F30" s="307">
        <f>'Allocation ProForma'!L529</f>
        <v>0</v>
      </c>
      <c r="G30" s="307">
        <f>'Allocation ProForma'!L420+'Allocation ProForma'!L477+'Allocation ProForma'!L363</f>
        <v>482148.36002787598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354572.33119883592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66932.59490227027</v>
      </c>
      <c r="J30" s="307">
        <v>0</v>
      </c>
      <c r="K30" s="302">
        <f>SUM(E30:J30)</f>
        <v>3542057.2417751737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60676.700469867734</v>
      </c>
      <c r="E36" s="306">
        <f t="shared" ref="E36:J36" si="9">(E14/($D$14)*$D$36)</f>
        <v>42776.904995192621</v>
      </c>
      <c r="F36" s="307">
        <f t="shared" si="9"/>
        <v>1526.8062690081749</v>
      </c>
      <c r="G36" s="307">
        <f t="shared" si="9"/>
        <v>8846.568652610782</v>
      </c>
      <c r="H36" s="307">
        <f t="shared" si="9"/>
        <v>6285.9646377077961</v>
      </c>
      <c r="I36" s="307">
        <f t="shared" si="9"/>
        <v>1198.4758763093892</v>
      </c>
      <c r="J36" s="307">
        <f t="shared" si="9"/>
        <v>41.980039038965408</v>
      </c>
      <c r="K36" s="302">
        <f t="shared" si="8"/>
        <v>60676.700469867726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-986817.24016684946</v>
      </c>
      <c r="E37" s="306">
        <f>-'Allocation ProForma'!L802-'Allocation ProForma'!$L$803*(E14/$D$14)</f>
        <v>-986813.55555406446</v>
      </c>
      <c r="F37" s="383">
        <f>-'Allocation ProForma'!$L$803*(F14/$D$14)</f>
        <v>-0.31428794295412243</v>
      </c>
      <c r="G37" s="383">
        <f>-'Allocation ProForma'!$L$803*(G14/$D$14)</f>
        <v>-1.821036447431942</v>
      </c>
      <c r="H37" s="383">
        <f>-'Allocation ProForma'!$L$803*(H14/$D$14)</f>
        <v>-1.2939447103206523</v>
      </c>
      <c r="I37" s="383">
        <f>-'Allocation ProForma'!$L$803*(I14/$D$14)</f>
        <v>-0.24670223425929647</v>
      </c>
      <c r="J37" s="383">
        <f>-'Allocation ProForma'!$L$803*(J14/$D$14)</f>
        <v>-8.641450053293925E-3</v>
      </c>
      <c r="K37" s="302">
        <f t="shared" si="8"/>
        <v>-986817.24016684946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-926140.53969698166</v>
      </c>
      <c r="E39" s="306">
        <f t="shared" si="10"/>
        <v>-944036.6505588718</v>
      </c>
      <c r="F39" s="307">
        <f t="shared" si="10"/>
        <v>1526.4919810652209</v>
      </c>
      <c r="G39" s="307">
        <f t="shared" si="10"/>
        <v>8844.7476161633494</v>
      </c>
      <c r="H39" s="307">
        <f t="shared" si="10"/>
        <v>6284.6706929974753</v>
      </c>
      <c r="I39" s="307">
        <f t="shared" si="10"/>
        <v>1198.2291740751298</v>
      </c>
      <c r="J39" s="307">
        <f t="shared" si="10"/>
        <v>41.971397588912112</v>
      </c>
      <c r="K39" s="302">
        <f t="shared" si="8"/>
        <v>-926140.53969698155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183364392.64998579</v>
      </c>
      <c r="E41" s="306">
        <f t="shared" ref="E41:J41" si="11">SUM(E28:E31)+E22+E26+E39+E24</f>
        <v>74719811.27071543</v>
      </c>
      <c r="F41" s="307">
        <f t="shared" si="11"/>
        <v>77279248.961550996</v>
      </c>
      <c r="G41" s="307">
        <f t="shared" si="11"/>
        <v>15779087.673599491</v>
      </c>
      <c r="H41" s="307">
        <f t="shared" si="11"/>
        <v>10982410.291495513</v>
      </c>
      <c r="I41" s="307">
        <f t="shared" si="11"/>
        <v>2619937.9648795109</v>
      </c>
      <c r="J41" s="307">
        <f t="shared" si="11"/>
        <v>1983896.4877448345</v>
      </c>
      <c r="K41" s="302">
        <f>SUM(E41:J41)</f>
        <v>183364392.64998576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1975770.427494847</v>
      </c>
      <c r="E43" s="306">
        <f>D43</f>
        <v>1975770.427494847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1975770.427494847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-996388.22227136116</v>
      </c>
      <c r="E44" s="306">
        <v>0</v>
      </c>
      <c r="F44" s="307">
        <f>D44</f>
        <v>-996388.22227136116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-996388.22227136116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-406026.85520932061</v>
      </c>
      <c r="E45" s="306">
        <f t="shared" ref="E45:J45" si="12">(E14/($D$14)*$D$45)</f>
        <v>-286247.80313180067</v>
      </c>
      <c r="F45" s="307">
        <f t="shared" si="12"/>
        <v>-10216.843419610826</v>
      </c>
      <c r="G45" s="307">
        <f t="shared" si="12"/>
        <v>-59198.084628821976</v>
      </c>
      <c r="H45" s="307">
        <f t="shared" si="12"/>
        <v>-42063.435124870695</v>
      </c>
      <c r="I45" s="307">
        <f t="shared" si="12"/>
        <v>-8019.7734440716649</v>
      </c>
      <c r="J45" s="307">
        <f t="shared" si="12"/>
        <v>-280.91546014470998</v>
      </c>
      <c r="K45" s="302">
        <f>SUM(E45:J45)</f>
        <v>-406026.85520932049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573355.35001416528</v>
      </c>
      <c r="E46" s="306">
        <f t="shared" ref="E46:J46" si="13">SUM(E43:E45)</f>
        <v>1689522.6243630464</v>
      </c>
      <c r="F46" s="307">
        <f t="shared" si="13"/>
        <v>-1006605.065690972</v>
      </c>
      <c r="G46" s="307">
        <f t="shared" si="13"/>
        <v>-59198.084628821976</v>
      </c>
      <c r="H46" s="307">
        <f t="shared" si="13"/>
        <v>-42063.435124870695</v>
      </c>
      <c r="I46" s="307">
        <f t="shared" si="13"/>
        <v>-8019.7734440716649</v>
      </c>
      <c r="J46" s="307">
        <f t="shared" si="13"/>
        <v>-280.91546014470998</v>
      </c>
      <c r="K46" s="302">
        <f>SUM(E46:J46)</f>
        <v>573355.35001416528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</v>
      </c>
      <c r="D48" s="306">
        <f>D41+D46</f>
        <v>183937747.99999997</v>
      </c>
      <c r="E48" s="306">
        <f t="shared" ref="E48:J48" si="14">E41+E46</f>
        <v>76409333.89507848</v>
      </c>
      <c r="F48" s="307">
        <f t="shared" si="14"/>
        <v>76272643.895860016</v>
      </c>
      <c r="G48" s="307">
        <f t="shared" si="14"/>
        <v>15719889.588970669</v>
      </c>
      <c r="H48" s="307">
        <f t="shared" si="14"/>
        <v>10940346.856370643</v>
      </c>
      <c r="I48" s="307">
        <f t="shared" si="14"/>
        <v>2611918.191435439</v>
      </c>
      <c r="J48" s="307">
        <f t="shared" si="14"/>
        <v>1983615.5722846899</v>
      </c>
      <c r="K48" s="302">
        <f>SUM(E48:J48)</f>
        <v>183937747.99999991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12.530031323724401</v>
      </c>
      <c r="F52" s="323">
        <f t="shared" si="15"/>
        <v>3.5531935333375585E-2</v>
      </c>
      <c r="G52" s="324">
        <f t="shared" si="15"/>
        <v>2.5778357029752677</v>
      </c>
      <c r="H52" s="324">
        <f t="shared" si="15"/>
        <v>1.7940594664909577</v>
      </c>
      <c r="I52" s="324">
        <f>I48/I50</f>
        <v>48.338420095411017</v>
      </c>
      <c r="J52" s="324">
        <f t="shared" si="15"/>
        <v>36.710507685618126</v>
      </c>
      <c r="K52" s="325">
        <f>I52+J52</f>
        <v>85.048927781029136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85.048927781029136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16.901926493190626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3.5531935333375585E-2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027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CE805AD-0C3D-4818-99DC-3FDF319F4D4F}"/>
</file>

<file path=customXml/itemProps2.xml><?xml version="1.0" encoding="utf-8"?>
<ds:datastoreItem xmlns:ds="http://schemas.openxmlformats.org/officeDocument/2006/customXml" ds:itemID="{FE044541-2CA8-40FD-A20A-AFB3C5EDF1F7}"/>
</file>

<file path=customXml/itemProps3.xml><?xml version="1.0" encoding="utf-8"?>
<ds:datastoreItem xmlns:ds="http://schemas.openxmlformats.org/officeDocument/2006/customXml" ds:itemID="{A141936C-8DE5-43D3-AD3C-628DE7BC2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Jurisdictional Study</vt:lpstr>
      <vt:lpstr>Functional Assignment</vt:lpstr>
      <vt:lpstr>Allocation ProForma</vt:lpstr>
      <vt:lpstr>Summary of Returns</vt:lpstr>
      <vt:lpstr>Billing Det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LE Unit Costs</vt:lpstr>
      <vt:lpstr>TLE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'LE Unit Costs'!Print_Area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'TLE Unit Costs'!Print_Area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2017-02-13T22:37:54Z</dcterms:created>
  <dcterms:modified xsi:type="dcterms:W3CDTF">2017-02-13T22:37:58Z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