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ates Dept\Rate Case 2016 Forward Test Year\2nd data requests KPSC - 1st Intervenors\Spanos\KIUCC\"/>
    </mc:Choice>
  </mc:AlternateContent>
  <bookViews>
    <workbookView xWindow="225" yWindow="435" windowWidth="20730" windowHeight="11760"/>
  </bookViews>
  <sheets>
    <sheet name="KU-2015" sheetId="1" r:id="rId1"/>
    <sheet name="Comparison" sheetId="6" state="hidden" r:id="rId2"/>
    <sheet name="Reserve by Acct" sheetId="4" state="hidden" r:id="rId3"/>
    <sheet name="2006Study" sheetId="7" state="hidden" r:id="rId4"/>
  </sheets>
  <definedNames>
    <definedName name="_xlnm._FilterDatabase" localSheetId="2" hidden="1">'Reserve by Acct'!$A$1:$Q$265</definedName>
    <definedName name="Deprate">#REF!</definedName>
    <definedName name="ExistingEstimates">'2006Study'!$A$1:$W$375</definedName>
    <definedName name="GpBookReserve">'Reserve by Acct'!$A$1:$D$265</definedName>
    <definedName name="GroupNumber">#REF!</definedName>
    <definedName name="_xlnm.Print_Area" localSheetId="1">Comparison!$B$2:$Z$377</definedName>
    <definedName name="_xlnm.Print_Area" localSheetId="0">'KU-2015'!$A$1:$S$427</definedName>
    <definedName name="_xlnm.Print_Titles" localSheetId="1">Comparison!$2:$14</definedName>
    <definedName name="_xlnm.Print_Titles" localSheetId="0">'KU-2015'!$1:$11</definedName>
    <definedName name="RetiredUnitReserve">'Reserve by Acct'!$L$4:$N$8</definedName>
  </definedNames>
  <calcPr calcId="152511"/>
</workbook>
</file>

<file path=xl/calcChain.xml><?xml version="1.0" encoding="utf-8"?>
<calcChain xmlns="http://schemas.openxmlformats.org/spreadsheetml/2006/main">
  <c r="M90" i="1" l="1"/>
  <c r="O90" i="1"/>
  <c r="K90" i="1"/>
  <c r="I90" i="1"/>
  <c r="S90" i="1" l="1"/>
  <c r="Q90" i="1"/>
  <c r="K120" i="1" l="1"/>
  <c r="I407" i="1" l="1"/>
  <c r="I100" i="1" l="1"/>
  <c r="K100" i="1"/>
  <c r="M100" i="1"/>
  <c r="K76" i="1"/>
  <c r="M76" i="1"/>
  <c r="O76" i="1"/>
  <c r="I76" i="1"/>
  <c r="O100" i="1" l="1"/>
  <c r="Q76" i="1"/>
  <c r="S76" i="1"/>
  <c r="Q100" i="1" l="1"/>
  <c r="H399" i="6" l="1"/>
  <c r="H387" i="6"/>
  <c r="F387" i="6"/>
  <c r="F399" i="6"/>
  <c r="D267" i="4" l="1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 l="1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4" i="4"/>
  <c r="A3" i="4"/>
  <c r="A2" i="4"/>
  <c r="N5" i="4"/>
  <c r="H384" i="6" l="1"/>
  <c r="T339" i="7" l="1"/>
  <c r="T337" i="7"/>
  <c r="T336" i="7"/>
  <c r="T335" i="7"/>
  <c r="T333" i="7"/>
  <c r="T332" i="7"/>
  <c r="T244" i="7"/>
  <c r="T111" i="7"/>
  <c r="T71" i="7"/>
  <c r="X21" i="6" l="1"/>
  <c r="V21" i="6"/>
  <c r="T21" i="6"/>
  <c r="H21" i="6"/>
  <c r="F21" i="6"/>
  <c r="X20" i="6"/>
  <c r="V20" i="6"/>
  <c r="T20" i="6"/>
  <c r="R20" i="6"/>
  <c r="H20" i="6"/>
  <c r="F20" i="6"/>
  <c r="X19" i="6"/>
  <c r="V19" i="6"/>
  <c r="T19" i="6"/>
  <c r="R19" i="6"/>
  <c r="H19" i="6"/>
  <c r="F19" i="6"/>
  <c r="M20" i="1" l="1"/>
  <c r="H23" i="6"/>
  <c r="F23" i="6"/>
  <c r="I20" i="1"/>
  <c r="O20" i="1"/>
  <c r="V23" i="6"/>
  <c r="K20" i="1"/>
  <c r="Q20" i="1" l="1"/>
  <c r="H50" i="7"/>
  <c r="H71" i="7"/>
  <c r="H90" i="7"/>
  <c r="H111" i="7"/>
  <c r="J102" i="7"/>
  <c r="J101" i="7"/>
  <c r="J82" i="7"/>
  <c r="J81" i="7"/>
  <c r="J63" i="7"/>
  <c r="J62" i="7"/>
  <c r="J19" i="7"/>
  <c r="J18" i="7"/>
  <c r="J41" i="7"/>
  <c r="J40" i="7"/>
  <c r="V111" i="7"/>
  <c r="V90" i="7"/>
  <c r="V71" i="7"/>
  <c r="V50" i="7"/>
  <c r="V28" i="7"/>
  <c r="V338" i="7"/>
  <c r="A338" i="7"/>
  <c r="F369" i="6"/>
  <c r="F368" i="6"/>
  <c r="F367" i="6"/>
  <c r="F365" i="6"/>
  <c r="F364" i="6"/>
  <c r="F362" i="6"/>
  <c r="F361" i="6"/>
  <c r="F360" i="6"/>
  <c r="F359" i="6"/>
  <c r="F358" i="6"/>
  <c r="F357" i="6"/>
  <c r="F356" i="6"/>
  <c r="F355" i="6"/>
  <c r="F354" i="6"/>
  <c r="H343" i="6"/>
  <c r="F343" i="6"/>
  <c r="H342" i="6"/>
  <c r="F342" i="6"/>
  <c r="H341" i="6"/>
  <c r="F341" i="6"/>
  <c r="H340" i="6"/>
  <c r="F340" i="6"/>
  <c r="H339" i="6"/>
  <c r="F339" i="6"/>
  <c r="H338" i="6"/>
  <c r="F338" i="6"/>
  <c r="H337" i="6"/>
  <c r="F337" i="6"/>
  <c r="H336" i="6"/>
  <c r="F336" i="6"/>
  <c r="H335" i="6"/>
  <c r="F335" i="6"/>
  <c r="H334" i="6"/>
  <c r="F334" i="6"/>
  <c r="H327" i="6"/>
  <c r="F327" i="6"/>
  <c r="H326" i="6"/>
  <c r="F326" i="6"/>
  <c r="H325" i="6"/>
  <c r="F325" i="6"/>
  <c r="H324" i="6"/>
  <c r="F324" i="6"/>
  <c r="H323" i="6"/>
  <c r="F323" i="6"/>
  <c r="H322" i="6"/>
  <c r="F322" i="6"/>
  <c r="H321" i="6"/>
  <c r="F321" i="6"/>
  <c r="H320" i="6"/>
  <c r="F320" i="6"/>
  <c r="H319" i="6"/>
  <c r="F319" i="6"/>
  <c r="H318" i="6"/>
  <c r="F318" i="6"/>
  <c r="H317" i="6"/>
  <c r="F317" i="6"/>
  <c r="H316" i="6"/>
  <c r="F316" i="6"/>
  <c r="H309" i="6"/>
  <c r="F309" i="6"/>
  <c r="H308" i="6"/>
  <c r="F308" i="6"/>
  <c r="H307" i="6"/>
  <c r="F307" i="6"/>
  <c r="H306" i="6"/>
  <c r="F306" i="6"/>
  <c r="H305" i="6"/>
  <c r="F305" i="6"/>
  <c r="H304" i="6"/>
  <c r="F304" i="6"/>
  <c r="H303" i="6"/>
  <c r="F303" i="6"/>
  <c r="H302" i="6"/>
  <c r="F302" i="6"/>
  <c r="H301" i="6"/>
  <c r="F301" i="6"/>
  <c r="H300" i="6"/>
  <c r="F300" i="6"/>
  <c r="H291" i="6"/>
  <c r="F291" i="6"/>
  <c r="H290" i="6"/>
  <c r="F290" i="6"/>
  <c r="H289" i="6"/>
  <c r="F289" i="6"/>
  <c r="H288" i="6"/>
  <c r="F288" i="6"/>
  <c r="H287" i="6"/>
  <c r="F287" i="6"/>
  <c r="H286" i="6"/>
  <c r="F286" i="6"/>
  <c r="H285" i="6"/>
  <c r="F285" i="6"/>
  <c r="H284" i="6"/>
  <c r="F284" i="6"/>
  <c r="H283" i="6"/>
  <c r="F283" i="6"/>
  <c r="H282" i="6"/>
  <c r="F282" i="6"/>
  <c r="H281" i="6"/>
  <c r="F281" i="6"/>
  <c r="H280" i="6"/>
  <c r="F280" i="6"/>
  <c r="H279" i="6"/>
  <c r="F279" i="6"/>
  <c r="H278" i="6"/>
  <c r="F278" i="6"/>
  <c r="H273" i="6"/>
  <c r="F273" i="6"/>
  <c r="H272" i="6"/>
  <c r="F272" i="6"/>
  <c r="H271" i="6"/>
  <c r="F271" i="6"/>
  <c r="H270" i="6"/>
  <c r="F270" i="6"/>
  <c r="H269" i="6"/>
  <c r="F269" i="6"/>
  <c r="H268" i="6"/>
  <c r="F268" i="6"/>
  <c r="H267" i="6"/>
  <c r="F267" i="6"/>
  <c r="H266" i="6"/>
  <c r="F266" i="6"/>
  <c r="H265" i="6"/>
  <c r="F265" i="6"/>
  <c r="H264" i="6"/>
  <c r="F264" i="6"/>
  <c r="H263" i="6"/>
  <c r="F263" i="6"/>
  <c r="H262" i="6"/>
  <c r="F262" i="6"/>
  <c r="H261" i="6"/>
  <c r="F261" i="6"/>
  <c r="H260" i="6"/>
  <c r="F260" i="6"/>
  <c r="H259" i="6"/>
  <c r="F259" i="6"/>
  <c r="H254" i="6"/>
  <c r="F254" i="6"/>
  <c r="H253" i="6"/>
  <c r="F253" i="6"/>
  <c r="H252" i="6"/>
  <c r="F252" i="6"/>
  <c r="H251" i="6"/>
  <c r="F251" i="6"/>
  <c r="H250" i="6"/>
  <c r="F250" i="6"/>
  <c r="H249" i="6"/>
  <c r="F249" i="6"/>
  <c r="H248" i="6"/>
  <c r="F248" i="6"/>
  <c r="H247" i="6"/>
  <c r="F247" i="6"/>
  <c r="H246" i="6"/>
  <c r="F246" i="6"/>
  <c r="H245" i="6"/>
  <c r="F245" i="6"/>
  <c r="H244" i="6"/>
  <c r="F244" i="6"/>
  <c r="H243" i="6"/>
  <c r="F243" i="6"/>
  <c r="H242" i="6"/>
  <c r="F242" i="6"/>
  <c r="H241" i="6"/>
  <c r="F241" i="6"/>
  <c r="H240" i="6"/>
  <c r="F240" i="6"/>
  <c r="H235" i="6"/>
  <c r="F235" i="6"/>
  <c r="H234" i="6"/>
  <c r="F234" i="6"/>
  <c r="H233" i="6"/>
  <c r="F233" i="6"/>
  <c r="H232" i="6"/>
  <c r="F232" i="6"/>
  <c r="H231" i="6"/>
  <c r="F231" i="6"/>
  <c r="H230" i="6"/>
  <c r="F230" i="6"/>
  <c r="H229" i="6"/>
  <c r="F229" i="6"/>
  <c r="H228" i="6"/>
  <c r="F228" i="6"/>
  <c r="H227" i="6"/>
  <c r="F227" i="6"/>
  <c r="H226" i="6"/>
  <c r="F226" i="6"/>
  <c r="H225" i="6"/>
  <c r="F225" i="6"/>
  <c r="H224" i="6"/>
  <c r="F224" i="6"/>
  <c r="H223" i="6"/>
  <c r="F223" i="6"/>
  <c r="H222" i="6"/>
  <c r="F222" i="6"/>
  <c r="H217" i="6"/>
  <c r="F217" i="6"/>
  <c r="H216" i="6"/>
  <c r="F216" i="6"/>
  <c r="H215" i="6"/>
  <c r="F215" i="6"/>
  <c r="H214" i="6"/>
  <c r="F214" i="6"/>
  <c r="H213" i="6"/>
  <c r="F213" i="6"/>
  <c r="H212" i="6"/>
  <c r="F212" i="6"/>
  <c r="H211" i="6"/>
  <c r="F211" i="6"/>
  <c r="H210" i="6"/>
  <c r="F210" i="6"/>
  <c r="H209" i="6"/>
  <c r="F209" i="6"/>
  <c r="H208" i="6"/>
  <c r="F208" i="6"/>
  <c r="H207" i="6"/>
  <c r="F207" i="6"/>
  <c r="H206" i="6"/>
  <c r="F206" i="6"/>
  <c r="H205" i="6"/>
  <c r="F205" i="6"/>
  <c r="H204" i="6"/>
  <c r="F204" i="6"/>
  <c r="H203" i="6"/>
  <c r="F203" i="6"/>
  <c r="H202" i="6"/>
  <c r="F202" i="6"/>
  <c r="H201" i="6"/>
  <c r="F201" i="6"/>
  <c r="H196" i="6"/>
  <c r="F196" i="6"/>
  <c r="H195" i="6"/>
  <c r="F195" i="6"/>
  <c r="H194" i="6"/>
  <c r="F194" i="6"/>
  <c r="H193" i="6"/>
  <c r="F193" i="6"/>
  <c r="H192" i="6"/>
  <c r="F192" i="6"/>
  <c r="H191" i="6"/>
  <c r="F191" i="6"/>
  <c r="H190" i="6"/>
  <c r="F190" i="6"/>
  <c r="H189" i="6"/>
  <c r="F189" i="6"/>
  <c r="H188" i="6"/>
  <c r="F188" i="6"/>
  <c r="H187" i="6"/>
  <c r="F187" i="6"/>
  <c r="H186" i="6"/>
  <c r="F186" i="6"/>
  <c r="H185" i="6"/>
  <c r="F185" i="6"/>
  <c r="H184" i="6"/>
  <c r="F184" i="6"/>
  <c r="H183" i="6"/>
  <c r="F183" i="6"/>
  <c r="H182" i="6"/>
  <c r="F182" i="6"/>
  <c r="H177" i="6"/>
  <c r="H179" i="6" s="1"/>
  <c r="F177" i="6"/>
  <c r="F179" i="6" s="1"/>
  <c r="H167" i="6"/>
  <c r="H169" i="6" s="1"/>
  <c r="F167" i="6"/>
  <c r="F169" i="6" s="1"/>
  <c r="H162" i="6"/>
  <c r="H164" i="6" s="1"/>
  <c r="F162" i="6"/>
  <c r="F164" i="6" s="1"/>
  <c r="H157" i="6"/>
  <c r="H159" i="6" s="1"/>
  <c r="F157" i="6"/>
  <c r="F159" i="6" s="1"/>
  <c r="H152" i="6"/>
  <c r="H154" i="6" s="1"/>
  <c r="F152" i="6"/>
  <c r="F154" i="6" s="1"/>
  <c r="H147" i="6"/>
  <c r="H149" i="6" s="1"/>
  <c r="F147" i="6"/>
  <c r="F149" i="6" s="1"/>
  <c r="H142" i="6"/>
  <c r="H144" i="6" s="1"/>
  <c r="F142" i="6"/>
  <c r="F144" i="6" s="1"/>
  <c r="H137" i="6"/>
  <c r="F137" i="6"/>
  <c r="H128" i="6"/>
  <c r="F128" i="6"/>
  <c r="H127" i="6"/>
  <c r="F127" i="6"/>
  <c r="H126" i="6"/>
  <c r="F126" i="6"/>
  <c r="H125" i="6"/>
  <c r="F125" i="6"/>
  <c r="H124" i="6"/>
  <c r="F124" i="6"/>
  <c r="H123" i="6"/>
  <c r="F123" i="6"/>
  <c r="H122" i="6"/>
  <c r="F122" i="6"/>
  <c r="H121" i="6"/>
  <c r="F121" i="6"/>
  <c r="H120" i="6"/>
  <c r="F120" i="6"/>
  <c r="H119" i="6"/>
  <c r="F119" i="6"/>
  <c r="H118" i="6"/>
  <c r="F118" i="6"/>
  <c r="H117" i="6"/>
  <c r="F117" i="6"/>
  <c r="H116" i="6"/>
  <c r="F116" i="6"/>
  <c r="H115" i="6"/>
  <c r="F115" i="6"/>
  <c r="H114" i="6"/>
  <c r="F114" i="6"/>
  <c r="H109" i="6"/>
  <c r="F109" i="6"/>
  <c r="H108" i="6"/>
  <c r="F108" i="6"/>
  <c r="H107" i="6"/>
  <c r="F107" i="6"/>
  <c r="H106" i="6"/>
  <c r="F106" i="6"/>
  <c r="H105" i="6"/>
  <c r="F105" i="6"/>
  <c r="H104" i="6"/>
  <c r="F104" i="6"/>
  <c r="H103" i="6"/>
  <c r="F103" i="6"/>
  <c r="H102" i="6"/>
  <c r="F102" i="6"/>
  <c r="H101" i="6"/>
  <c r="F101" i="6"/>
  <c r="H100" i="6"/>
  <c r="F100" i="6"/>
  <c r="H99" i="6"/>
  <c r="F99" i="6"/>
  <c r="H98" i="6"/>
  <c r="F98" i="6"/>
  <c r="H97" i="6"/>
  <c r="F97" i="6"/>
  <c r="H96" i="6"/>
  <c r="F96" i="6"/>
  <c r="H95" i="6"/>
  <c r="F95" i="6"/>
  <c r="H94" i="6"/>
  <c r="F94" i="6"/>
  <c r="H93" i="6"/>
  <c r="F93" i="6"/>
  <c r="H92" i="6"/>
  <c r="F92" i="6"/>
  <c r="H87" i="6"/>
  <c r="F87" i="6"/>
  <c r="H86" i="6"/>
  <c r="F86" i="6"/>
  <c r="H85" i="6"/>
  <c r="F85" i="6"/>
  <c r="H84" i="6"/>
  <c r="F84" i="6"/>
  <c r="H83" i="6"/>
  <c r="F83" i="6"/>
  <c r="H82" i="6"/>
  <c r="F82" i="6"/>
  <c r="H81" i="6"/>
  <c r="F81" i="6"/>
  <c r="H80" i="6"/>
  <c r="F80" i="6"/>
  <c r="H79" i="6"/>
  <c r="F79" i="6"/>
  <c r="H78" i="6"/>
  <c r="F78" i="6"/>
  <c r="H77" i="6"/>
  <c r="F77" i="6"/>
  <c r="H76" i="6"/>
  <c r="F76" i="6"/>
  <c r="H71" i="6"/>
  <c r="F71" i="6"/>
  <c r="H70" i="6"/>
  <c r="F70" i="6"/>
  <c r="H69" i="6"/>
  <c r="F69" i="6"/>
  <c r="H68" i="6"/>
  <c r="F68" i="6"/>
  <c r="H67" i="6"/>
  <c r="F67" i="6"/>
  <c r="H66" i="6"/>
  <c r="F66" i="6"/>
  <c r="H65" i="6"/>
  <c r="F65" i="6"/>
  <c r="H64" i="6"/>
  <c r="F64" i="6"/>
  <c r="H63" i="6"/>
  <c r="F63" i="6"/>
  <c r="H62" i="6"/>
  <c r="F62" i="6"/>
  <c r="H61" i="6"/>
  <c r="F61" i="6"/>
  <c r="H60" i="6"/>
  <c r="F60" i="6"/>
  <c r="H59" i="6"/>
  <c r="F59" i="6"/>
  <c r="H58" i="6"/>
  <c r="F58" i="6"/>
  <c r="H57" i="6"/>
  <c r="F57" i="6"/>
  <c r="H56" i="6"/>
  <c r="F56" i="6"/>
  <c r="H55" i="6"/>
  <c r="F55" i="6"/>
  <c r="H54" i="6"/>
  <c r="F54" i="6"/>
  <c r="H53" i="6"/>
  <c r="F53" i="6"/>
  <c r="H52" i="6"/>
  <c r="F52" i="6"/>
  <c r="H47" i="6"/>
  <c r="F47" i="6"/>
  <c r="H46" i="6"/>
  <c r="F46" i="6"/>
  <c r="H45" i="6"/>
  <c r="F45" i="6"/>
  <c r="H44" i="6"/>
  <c r="F44" i="6"/>
  <c r="H43" i="6"/>
  <c r="F43" i="6"/>
  <c r="H42" i="6"/>
  <c r="F42" i="6"/>
  <c r="H41" i="6"/>
  <c r="F41" i="6"/>
  <c r="H40" i="6"/>
  <c r="F40" i="6"/>
  <c r="H39" i="6"/>
  <c r="F39" i="6"/>
  <c r="H38" i="6"/>
  <c r="F38" i="6"/>
  <c r="H37" i="6"/>
  <c r="F37" i="6"/>
  <c r="H36" i="6"/>
  <c r="F36" i="6"/>
  <c r="H35" i="6"/>
  <c r="F35" i="6"/>
  <c r="H34" i="6"/>
  <c r="F34" i="6"/>
  <c r="H33" i="6"/>
  <c r="F33" i="6"/>
  <c r="H32" i="6"/>
  <c r="F32" i="6"/>
  <c r="H31" i="6"/>
  <c r="F31" i="6"/>
  <c r="H30" i="6"/>
  <c r="F30" i="6"/>
  <c r="H29" i="6"/>
  <c r="F29" i="6"/>
  <c r="B39" i="7"/>
  <c r="B40" i="7" s="1"/>
  <c r="B41" i="7" s="1"/>
  <c r="B42" i="7" s="1"/>
  <c r="F366" i="6" l="1"/>
  <c r="F275" i="6"/>
  <c r="F293" i="6"/>
  <c r="H275" i="6"/>
  <c r="H293" i="6"/>
  <c r="F130" i="6"/>
  <c r="F256" i="6"/>
  <c r="H73" i="6"/>
  <c r="H89" i="6"/>
  <c r="H111" i="6"/>
  <c r="H219" i="6"/>
  <c r="H237" i="6"/>
  <c r="H329" i="6"/>
  <c r="H345" i="6"/>
  <c r="F311" i="6"/>
  <c r="H198" i="6"/>
  <c r="F363" i="6"/>
  <c r="H311" i="6"/>
  <c r="F198" i="6"/>
  <c r="H130" i="6"/>
  <c r="H256" i="6"/>
  <c r="F73" i="6"/>
  <c r="F89" i="6"/>
  <c r="F111" i="6"/>
  <c r="F219" i="6"/>
  <c r="F237" i="6"/>
  <c r="F329" i="6"/>
  <c r="F345" i="6"/>
  <c r="F49" i="6"/>
  <c r="F139" i="6"/>
  <c r="F171" i="6" s="1"/>
  <c r="H49" i="6"/>
  <c r="H139" i="6"/>
  <c r="H171" i="6" s="1"/>
  <c r="F371" i="6" l="1"/>
  <c r="F295" i="6"/>
  <c r="H132" i="6"/>
  <c r="H295" i="6"/>
  <c r="F132" i="6"/>
  <c r="H347" i="6" l="1"/>
  <c r="H373" i="6" s="1"/>
  <c r="F347" i="6"/>
  <c r="F373" i="6" s="1"/>
  <c r="B363" i="7"/>
  <c r="A363" i="7" s="1"/>
  <c r="B361" i="7"/>
  <c r="A361" i="7" s="1"/>
  <c r="B354" i="7"/>
  <c r="A354" i="7" s="1"/>
  <c r="B353" i="7"/>
  <c r="A353" i="7" s="1"/>
  <c r="B352" i="7"/>
  <c r="A352" i="7" s="1"/>
  <c r="B351" i="7"/>
  <c r="A351" i="7" s="1"/>
  <c r="B350" i="7"/>
  <c r="A350" i="7" s="1"/>
  <c r="B349" i="7"/>
  <c r="A349" i="7" s="1"/>
  <c r="B348" i="7"/>
  <c r="A348" i="7" s="1"/>
  <c r="B339" i="7"/>
  <c r="A339" i="7" s="1"/>
  <c r="B337" i="7"/>
  <c r="A337" i="7" s="1"/>
  <c r="B336" i="7"/>
  <c r="A336" i="7" s="1"/>
  <c r="B335" i="7"/>
  <c r="A335" i="7" s="1"/>
  <c r="B334" i="7"/>
  <c r="A334" i="7" s="1"/>
  <c r="B333" i="7"/>
  <c r="A333" i="7" s="1"/>
  <c r="B332" i="7"/>
  <c r="A332" i="7" s="1"/>
  <c r="B331" i="7"/>
  <c r="A331" i="7" s="1"/>
  <c r="B330" i="7"/>
  <c r="B329" i="7"/>
  <c r="A329" i="7" s="1"/>
  <c r="B328" i="7"/>
  <c r="A328" i="7" s="1"/>
  <c r="B327" i="7"/>
  <c r="A327" i="7" s="1"/>
  <c r="B326" i="7"/>
  <c r="A326" i="7" s="1"/>
  <c r="B325" i="7"/>
  <c r="A325" i="7" s="1"/>
  <c r="B318" i="7"/>
  <c r="A318" i="7" s="1"/>
  <c r="B317" i="7"/>
  <c r="A317" i="7" s="1"/>
  <c r="B316" i="7"/>
  <c r="A316" i="7" s="1"/>
  <c r="B315" i="7"/>
  <c r="A315" i="7" s="1"/>
  <c r="B314" i="7"/>
  <c r="A314" i="7" s="1"/>
  <c r="B313" i="7"/>
  <c r="A313" i="7" s="1"/>
  <c r="B312" i="7"/>
  <c r="A312" i="7" s="1"/>
  <c r="B311" i="7"/>
  <c r="A311" i="7" s="1"/>
  <c r="B310" i="7"/>
  <c r="A310" i="7" s="1"/>
  <c r="B309" i="7"/>
  <c r="A309" i="7" s="1"/>
  <c r="B308" i="7"/>
  <c r="A308" i="7" s="1"/>
  <c r="B307" i="7"/>
  <c r="A307" i="7" s="1"/>
  <c r="B300" i="7"/>
  <c r="A300" i="7" s="1"/>
  <c r="B299" i="7"/>
  <c r="A299" i="7" s="1"/>
  <c r="B298" i="7"/>
  <c r="A298" i="7" s="1"/>
  <c r="B297" i="7"/>
  <c r="A297" i="7" s="1"/>
  <c r="B296" i="7"/>
  <c r="A296" i="7" s="1"/>
  <c r="B295" i="7"/>
  <c r="A295" i="7" s="1"/>
  <c r="B294" i="7"/>
  <c r="A294" i="7" s="1"/>
  <c r="B293" i="7"/>
  <c r="A293" i="7" s="1"/>
  <c r="B292" i="7"/>
  <c r="A292" i="7" s="1"/>
  <c r="B291" i="7"/>
  <c r="A291" i="7" s="1"/>
  <c r="B268" i="7"/>
  <c r="B269" i="7" s="1"/>
  <c r="B249" i="7"/>
  <c r="B250" i="7" s="1"/>
  <c r="B230" i="7"/>
  <c r="B231" i="7" s="1"/>
  <c r="B224" i="7"/>
  <c r="B225" i="7" s="1"/>
  <c r="B211" i="7"/>
  <c r="B212" i="7" s="1"/>
  <c r="B190" i="7"/>
  <c r="B191" i="7" s="1"/>
  <c r="B171" i="7"/>
  <c r="B172" i="7" s="1"/>
  <c r="B166" i="7"/>
  <c r="B167" i="7" s="1"/>
  <c r="B156" i="7"/>
  <c r="B157" i="7" s="1"/>
  <c r="B151" i="7"/>
  <c r="B152" i="7" s="1"/>
  <c r="B146" i="7"/>
  <c r="B147" i="7" s="1"/>
  <c r="B141" i="7"/>
  <c r="B142" i="7" s="1"/>
  <c r="B136" i="7"/>
  <c r="B137" i="7" s="1"/>
  <c r="B131" i="7"/>
  <c r="B132" i="7" s="1"/>
  <c r="B126" i="7"/>
  <c r="B127" i="7" s="1"/>
  <c r="B100" i="7"/>
  <c r="B101" i="7" s="1"/>
  <c r="B80" i="7"/>
  <c r="B81" i="7" s="1"/>
  <c r="B61" i="7"/>
  <c r="B62" i="7" s="1"/>
  <c r="B17" i="7"/>
  <c r="B18" i="7" s="1"/>
  <c r="N363" i="7"/>
  <c r="N365" i="7" s="1"/>
  <c r="L363" i="7"/>
  <c r="L365" i="7" s="1"/>
  <c r="N356" i="7"/>
  <c r="L354" i="7"/>
  <c r="L353" i="7"/>
  <c r="L352" i="7"/>
  <c r="L349" i="7"/>
  <c r="L348" i="7"/>
  <c r="R341" i="7"/>
  <c r="P341" i="7"/>
  <c r="N341" i="7"/>
  <c r="L341" i="7"/>
  <c r="V339" i="7"/>
  <c r="V337" i="7"/>
  <c r="V336" i="7"/>
  <c r="V335" i="7"/>
  <c r="V334" i="7"/>
  <c r="V333" i="7"/>
  <c r="V332" i="7"/>
  <c r="V331" i="7"/>
  <c r="V330" i="7"/>
  <c r="V329" i="7"/>
  <c r="V328" i="7"/>
  <c r="V327" i="7"/>
  <c r="V326" i="7"/>
  <c r="V325" i="7"/>
  <c r="R320" i="7"/>
  <c r="P320" i="7"/>
  <c r="N320" i="7"/>
  <c r="L320" i="7"/>
  <c r="V318" i="7"/>
  <c r="V317" i="7"/>
  <c r="V316" i="7"/>
  <c r="V315" i="7"/>
  <c r="V314" i="7"/>
  <c r="V313" i="7"/>
  <c r="V312" i="7"/>
  <c r="V311" i="7"/>
  <c r="V310" i="7"/>
  <c r="V309" i="7"/>
  <c r="V308" i="7"/>
  <c r="V307" i="7"/>
  <c r="R302" i="7"/>
  <c r="P302" i="7"/>
  <c r="N302" i="7"/>
  <c r="L302" i="7"/>
  <c r="V300" i="7"/>
  <c r="V299" i="7"/>
  <c r="V298" i="7"/>
  <c r="V297" i="7"/>
  <c r="V296" i="7"/>
  <c r="V295" i="7"/>
  <c r="V294" i="7"/>
  <c r="V293" i="7"/>
  <c r="V292" i="7"/>
  <c r="V291" i="7"/>
  <c r="R284" i="7"/>
  <c r="P284" i="7"/>
  <c r="N284" i="7"/>
  <c r="L284" i="7"/>
  <c r="V281" i="7"/>
  <c r="V280" i="7"/>
  <c r="V279" i="7"/>
  <c r="V278" i="7"/>
  <c r="V277" i="7"/>
  <c r="V276" i="7"/>
  <c r="V275" i="7"/>
  <c r="V274" i="7"/>
  <c r="V273" i="7"/>
  <c r="V272" i="7"/>
  <c r="V271" i="7"/>
  <c r="V270" i="7"/>
  <c r="V269" i="7"/>
  <c r="R266" i="7"/>
  <c r="P266" i="7"/>
  <c r="N266" i="7"/>
  <c r="L266" i="7"/>
  <c r="V263" i="7"/>
  <c r="V262" i="7"/>
  <c r="V261" i="7"/>
  <c r="V260" i="7"/>
  <c r="V259" i="7"/>
  <c r="V258" i="7"/>
  <c r="V257" i="7"/>
  <c r="V256" i="7"/>
  <c r="V255" i="7"/>
  <c r="V254" i="7"/>
  <c r="V253" i="7"/>
  <c r="V252" i="7"/>
  <c r="V251" i="7"/>
  <c r="V250" i="7"/>
  <c r="R247" i="7"/>
  <c r="T247" i="7" s="1"/>
  <c r="P247" i="7"/>
  <c r="N247" i="7"/>
  <c r="L247" i="7"/>
  <c r="V244" i="7"/>
  <c r="V243" i="7"/>
  <c r="V242" i="7"/>
  <c r="V241" i="7"/>
  <c r="V240" i="7"/>
  <c r="V239" i="7"/>
  <c r="V238" i="7"/>
  <c r="V237" i="7"/>
  <c r="V236" i="7"/>
  <c r="V235" i="7"/>
  <c r="V234" i="7"/>
  <c r="V233" i="7"/>
  <c r="V232" i="7"/>
  <c r="V231" i="7"/>
  <c r="R228" i="7"/>
  <c r="P228" i="7"/>
  <c r="N228" i="7"/>
  <c r="L228" i="7"/>
  <c r="V226" i="7"/>
  <c r="V225" i="7"/>
  <c r="V223" i="7"/>
  <c r="V222" i="7"/>
  <c r="V221" i="7"/>
  <c r="V220" i="7"/>
  <c r="V219" i="7"/>
  <c r="V218" i="7"/>
  <c r="V217" i="7"/>
  <c r="V216" i="7"/>
  <c r="V215" i="7"/>
  <c r="V214" i="7"/>
  <c r="V213" i="7"/>
  <c r="V212" i="7"/>
  <c r="R209" i="7"/>
  <c r="P209" i="7"/>
  <c r="N209" i="7"/>
  <c r="L209" i="7"/>
  <c r="V206" i="7"/>
  <c r="V205" i="7"/>
  <c r="V204" i="7"/>
  <c r="V203" i="7"/>
  <c r="V202" i="7"/>
  <c r="V201" i="7"/>
  <c r="V200" i="7"/>
  <c r="V199" i="7"/>
  <c r="V198" i="7"/>
  <c r="V197" i="7"/>
  <c r="V196" i="7"/>
  <c r="V195" i="7"/>
  <c r="V194" i="7"/>
  <c r="V193" i="7"/>
  <c r="V192" i="7"/>
  <c r="V191" i="7"/>
  <c r="R188" i="7"/>
  <c r="T188" i="7" s="1"/>
  <c r="P188" i="7"/>
  <c r="N188" i="7"/>
  <c r="L188" i="7"/>
  <c r="V186" i="7"/>
  <c r="V185" i="7"/>
  <c r="V184" i="7"/>
  <c r="V183" i="7"/>
  <c r="V182" i="7"/>
  <c r="V181" i="7"/>
  <c r="V180" i="7"/>
  <c r="V179" i="7"/>
  <c r="V178" i="7"/>
  <c r="V177" i="7"/>
  <c r="V176" i="7"/>
  <c r="V175" i="7"/>
  <c r="V174" i="7"/>
  <c r="V173" i="7"/>
  <c r="V172" i="7"/>
  <c r="R169" i="7"/>
  <c r="T169" i="7" s="1"/>
  <c r="P169" i="7"/>
  <c r="N169" i="7"/>
  <c r="L169" i="7"/>
  <c r="V167" i="7"/>
  <c r="R159" i="7"/>
  <c r="P159" i="7"/>
  <c r="N159" i="7"/>
  <c r="L159" i="7"/>
  <c r="R154" i="7"/>
  <c r="P154" i="7"/>
  <c r="N154" i="7"/>
  <c r="L154" i="7"/>
  <c r="V152" i="7"/>
  <c r="R149" i="7"/>
  <c r="P149" i="7"/>
  <c r="N149" i="7"/>
  <c r="L149" i="7"/>
  <c r="V147" i="7"/>
  <c r="R144" i="7"/>
  <c r="P144" i="7"/>
  <c r="N144" i="7"/>
  <c r="L144" i="7"/>
  <c r="V142" i="7"/>
  <c r="R139" i="7"/>
  <c r="T139" i="7" s="1"/>
  <c r="P139" i="7"/>
  <c r="N139" i="7"/>
  <c r="L139" i="7"/>
  <c r="V137" i="7"/>
  <c r="R134" i="7"/>
  <c r="T134" i="7" s="1"/>
  <c r="P134" i="7"/>
  <c r="N134" i="7"/>
  <c r="L134" i="7"/>
  <c r="V132" i="7"/>
  <c r="R129" i="7"/>
  <c r="P129" i="7"/>
  <c r="N129" i="7"/>
  <c r="L129" i="7"/>
  <c r="R120" i="7"/>
  <c r="P120" i="7"/>
  <c r="N120" i="7"/>
  <c r="L120" i="7"/>
  <c r="V118" i="7"/>
  <c r="V117" i="7"/>
  <c r="V116" i="7"/>
  <c r="V115" i="7"/>
  <c r="V114" i="7"/>
  <c r="V113" i="7"/>
  <c r="V112" i="7"/>
  <c r="V110" i="7"/>
  <c r="V109" i="7"/>
  <c r="V108" i="7"/>
  <c r="V106" i="7"/>
  <c r="V105" i="7"/>
  <c r="V103" i="7"/>
  <c r="R98" i="7"/>
  <c r="P98" i="7"/>
  <c r="V98" i="7" s="1"/>
  <c r="N98" i="7"/>
  <c r="L98" i="7"/>
  <c r="V96" i="7"/>
  <c r="V95" i="7"/>
  <c r="V94" i="7"/>
  <c r="V93" i="7"/>
  <c r="V92" i="7"/>
  <c r="V89" i="7"/>
  <c r="V88" i="7"/>
  <c r="V87" i="7"/>
  <c r="V86" i="7"/>
  <c r="R78" i="7"/>
  <c r="T78" i="7" s="1"/>
  <c r="P78" i="7"/>
  <c r="N78" i="7"/>
  <c r="L78" i="7"/>
  <c r="V76" i="7"/>
  <c r="V75" i="7"/>
  <c r="V74" i="7"/>
  <c r="V73" i="7"/>
  <c r="V70" i="7"/>
  <c r="V69" i="7"/>
  <c r="V68" i="7"/>
  <c r="V67" i="7"/>
  <c r="V66" i="7"/>
  <c r="V64" i="7"/>
  <c r="R59" i="7"/>
  <c r="P59" i="7"/>
  <c r="N59" i="7"/>
  <c r="L59" i="7"/>
  <c r="V57" i="7"/>
  <c r="V56" i="7"/>
  <c r="V55" i="7"/>
  <c r="V54" i="7"/>
  <c r="V53" i="7"/>
  <c r="V52" i="7"/>
  <c r="V49" i="7"/>
  <c r="V48" i="7"/>
  <c r="V47" i="7"/>
  <c r="V46" i="7"/>
  <c r="V45" i="7"/>
  <c r="V44" i="7"/>
  <c r="V42" i="7"/>
  <c r="R37" i="7"/>
  <c r="P37" i="7"/>
  <c r="V37" i="7" s="1"/>
  <c r="N37" i="7"/>
  <c r="L37" i="7"/>
  <c r="V35" i="7"/>
  <c r="V34" i="7"/>
  <c r="V33" i="7"/>
  <c r="V32" i="7"/>
  <c r="V31" i="7"/>
  <c r="V30" i="7"/>
  <c r="V27" i="7"/>
  <c r="V26" i="7"/>
  <c r="V25" i="7"/>
  <c r="A392" i="6"/>
  <c r="A391" i="6"/>
  <c r="A390" i="6"/>
  <c r="A389" i="6"/>
  <c r="A388" i="6"/>
  <c r="A386" i="6"/>
  <c r="D385" i="6"/>
  <c r="D384" i="6"/>
  <c r="D383" i="6"/>
  <c r="AD369" i="6"/>
  <c r="AG369" i="6" s="1"/>
  <c r="AC369" i="6"/>
  <c r="AD368" i="6"/>
  <c r="AG368" i="6" s="1"/>
  <c r="AC368" i="6"/>
  <c r="AD367" i="6"/>
  <c r="AG367" i="6" s="1"/>
  <c r="AC367" i="6"/>
  <c r="AD366" i="6"/>
  <c r="AG366" i="6" s="1"/>
  <c r="AC366" i="6"/>
  <c r="AD363" i="6"/>
  <c r="AG363" i="6" s="1"/>
  <c r="AC363" i="6"/>
  <c r="AD354" i="6"/>
  <c r="AG354" i="6" s="1"/>
  <c r="AC354" i="6"/>
  <c r="AD343" i="6"/>
  <c r="AC343" i="6"/>
  <c r="X343" i="6"/>
  <c r="V343" i="6"/>
  <c r="T343" i="6"/>
  <c r="R343" i="6"/>
  <c r="AD342" i="6"/>
  <c r="AG342" i="6" s="1"/>
  <c r="AC342" i="6"/>
  <c r="AF342" i="6" s="1"/>
  <c r="X342" i="6"/>
  <c r="V342" i="6"/>
  <c r="T342" i="6"/>
  <c r="R342" i="6"/>
  <c r="AD341" i="6"/>
  <c r="AC341" i="6"/>
  <c r="AF341" i="6" s="1"/>
  <c r="X341" i="6"/>
  <c r="V341" i="6"/>
  <c r="T341" i="6"/>
  <c r="R341" i="6"/>
  <c r="AD340" i="6"/>
  <c r="AC340" i="6"/>
  <c r="X340" i="6"/>
  <c r="V340" i="6"/>
  <c r="T340" i="6"/>
  <c r="R340" i="6"/>
  <c r="AD339" i="6"/>
  <c r="AG339" i="6" s="1"/>
  <c r="AC339" i="6"/>
  <c r="AF339" i="6" s="1"/>
  <c r="X339" i="6"/>
  <c r="V339" i="6"/>
  <c r="T339" i="6"/>
  <c r="R339" i="6"/>
  <c r="AD338" i="6"/>
  <c r="AC338" i="6"/>
  <c r="X338" i="6"/>
  <c r="V338" i="6"/>
  <c r="T338" i="6"/>
  <c r="R338" i="6"/>
  <c r="AD337" i="6"/>
  <c r="AC337" i="6"/>
  <c r="AF337" i="6" s="1"/>
  <c r="X337" i="6"/>
  <c r="V337" i="6"/>
  <c r="T337" i="6"/>
  <c r="R337" i="6"/>
  <c r="AD336" i="6"/>
  <c r="AC336" i="6"/>
  <c r="X336" i="6"/>
  <c r="V336" i="6"/>
  <c r="T336" i="6"/>
  <c r="R336" i="6"/>
  <c r="AD335" i="6"/>
  <c r="AG335" i="6" s="1"/>
  <c r="AC335" i="6"/>
  <c r="AF335" i="6" s="1"/>
  <c r="X335" i="6"/>
  <c r="V335" i="6"/>
  <c r="T335" i="6"/>
  <c r="R335" i="6"/>
  <c r="AD334" i="6"/>
  <c r="AC334" i="6"/>
  <c r="X334" i="6"/>
  <c r="V334" i="6"/>
  <c r="T334" i="6"/>
  <c r="R334" i="6"/>
  <c r="AD327" i="6"/>
  <c r="AC327" i="6"/>
  <c r="AF327" i="6" s="1"/>
  <c r="X327" i="6"/>
  <c r="V327" i="6"/>
  <c r="T327" i="6"/>
  <c r="R327" i="6"/>
  <c r="AD326" i="6"/>
  <c r="AC326" i="6"/>
  <c r="X326" i="6"/>
  <c r="V326" i="6"/>
  <c r="T326" i="6"/>
  <c r="R326" i="6"/>
  <c r="AD325" i="6"/>
  <c r="AG325" i="6" s="1"/>
  <c r="AC325" i="6"/>
  <c r="AF325" i="6" s="1"/>
  <c r="X325" i="6"/>
  <c r="V325" i="6"/>
  <c r="T325" i="6"/>
  <c r="R325" i="6"/>
  <c r="AD324" i="6"/>
  <c r="AG324" i="6" s="1"/>
  <c r="AC324" i="6"/>
  <c r="X324" i="6"/>
  <c r="V324" i="6"/>
  <c r="T324" i="6"/>
  <c r="R324" i="6"/>
  <c r="AD323" i="6"/>
  <c r="AC323" i="6"/>
  <c r="AF323" i="6" s="1"/>
  <c r="X323" i="6"/>
  <c r="V323" i="6"/>
  <c r="T323" i="6"/>
  <c r="R323" i="6"/>
  <c r="AD322" i="6"/>
  <c r="AC322" i="6"/>
  <c r="X322" i="6"/>
  <c r="V322" i="6"/>
  <c r="T322" i="6"/>
  <c r="R322" i="6"/>
  <c r="AD321" i="6"/>
  <c r="AC321" i="6"/>
  <c r="AF321" i="6" s="1"/>
  <c r="X321" i="6"/>
  <c r="V321" i="6"/>
  <c r="T321" i="6"/>
  <c r="R321" i="6"/>
  <c r="AD320" i="6"/>
  <c r="AG320" i="6" s="1"/>
  <c r="AC320" i="6"/>
  <c r="X320" i="6"/>
  <c r="V320" i="6"/>
  <c r="T320" i="6"/>
  <c r="R320" i="6"/>
  <c r="AD319" i="6"/>
  <c r="AC319" i="6"/>
  <c r="AF319" i="6" s="1"/>
  <c r="X319" i="6"/>
  <c r="V319" i="6"/>
  <c r="T319" i="6"/>
  <c r="R319" i="6"/>
  <c r="AD318" i="6"/>
  <c r="AC318" i="6"/>
  <c r="X318" i="6"/>
  <c r="V318" i="6"/>
  <c r="T318" i="6"/>
  <c r="R318" i="6"/>
  <c r="AD317" i="6"/>
  <c r="AG317" i="6" s="1"/>
  <c r="AC317" i="6"/>
  <c r="AF317" i="6" s="1"/>
  <c r="X317" i="6"/>
  <c r="V317" i="6"/>
  <c r="T317" i="6"/>
  <c r="R317" i="6"/>
  <c r="AD316" i="6"/>
  <c r="AG316" i="6" s="1"/>
  <c r="AC316" i="6"/>
  <c r="X316" i="6"/>
  <c r="V316" i="6"/>
  <c r="T316" i="6"/>
  <c r="R316" i="6"/>
  <c r="AD309" i="6"/>
  <c r="AC309" i="6"/>
  <c r="AF309" i="6" s="1"/>
  <c r="X309" i="6"/>
  <c r="V309" i="6"/>
  <c r="T309" i="6"/>
  <c r="R309" i="6"/>
  <c r="AD308" i="6"/>
  <c r="AC308" i="6"/>
  <c r="X308" i="6"/>
  <c r="V308" i="6"/>
  <c r="T308" i="6"/>
  <c r="R308" i="6"/>
  <c r="AD307" i="6"/>
  <c r="AG307" i="6" s="1"/>
  <c r="AC307" i="6"/>
  <c r="AF307" i="6" s="1"/>
  <c r="X307" i="6"/>
  <c r="V307" i="6"/>
  <c r="T307" i="6"/>
  <c r="R307" i="6"/>
  <c r="AD306" i="6"/>
  <c r="AG306" i="6" s="1"/>
  <c r="AC306" i="6"/>
  <c r="X306" i="6"/>
  <c r="V306" i="6"/>
  <c r="T306" i="6"/>
  <c r="R306" i="6"/>
  <c r="AD305" i="6"/>
  <c r="AC305" i="6"/>
  <c r="X305" i="6"/>
  <c r="V305" i="6"/>
  <c r="T305" i="6"/>
  <c r="R305" i="6"/>
  <c r="AD304" i="6"/>
  <c r="AC304" i="6"/>
  <c r="X304" i="6"/>
  <c r="V304" i="6"/>
  <c r="T304" i="6"/>
  <c r="R304" i="6"/>
  <c r="AD303" i="6"/>
  <c r="AG303" i="6" s="1"/>
  <c r="AC303" i="6"/>
  <c r="X303" i="6"/>
  <c r="V303" i="6"/>
  <c r="T303" i="6"/>
  <c r="R303" i="6"/>
  <c r="AD302" i="6"/>
  <c r="AC302" i="6"/>
  <c r="X302" i="6"/>
  <c r="V302" i="6"/>
  <c r="T302" i="6"/>
  <c r="R302" i="6"/>
  <c r="AD301" i="6"/>
  <c r="AC301" i="6"/>
  <c r="AF301" i="6" s="1"/>
  <c r="X301" i="6"/>
  <c r="V301" i="6"/>
  <c r="T301" i="6"/>
  <c r="R301" i="6"/>
  <c r="AD300" i="6"/>
  <c r="AC300" i="6"/>
  <c r="X300" i="6"/>
  <c r="V300" i="6"/>
  <c r="T300" i="6"/>
  <c r="R300" i="6"/>
  <c r="AD293" i="6"/>
  <c r="AG293" i="6" s="1"/>
  <c r="AC293" i="6"/>
  <c r="AD291" i="6"/>
  <c r="AG291" i="6" s="1"/>
  <c r="X291" i="6"/>
  <c r="V291" i="6"/>
  <c r="T291" i="6"/>
  <c r="R291" i="6"/>
  <c r="AD290" i="6"/>
  <c r="X290" i="6"/>
  <c r="V290" i="6"/>
  <c r="T290" i="6"/>
  <c r="R290" i="6"/>
  <c r="AD289" i="6"/>
  <c r="AG289" i="6" s="1"/>
  <c r="X289" i="6"/>
  <c r="V289" i="6"/>
  <c r="T289" i="6"/>
  <c r="R289" i="6"/>
  <c r="AD288" i="6"/>
  <c r="X288" i="6"/>
  <c r="V288" i="6"/>
  <c r="T288" i="6"/>
  <c r="R288" i="6"/>
  <c r="AD287" i="6"/>
  <c r="AG287" i="6" s="1"/>
  <c r="X287" i="6"/>
  <c r="V287" i="6"/>
  <c r="T287" i="6"/>
  <c r="R287" i="6"/>
  <c r="AD286" i="6"/>
  <c r="X286" i="6"/>
  <c r="V286" i="6"/>
  <c r="T286" i="6"/>
  <c r="R286" i="6"/>
  <c r="AD285" i="6"/>
  <c r="X285" i="6"/>
  <c r="V285" i="6"/>
  <c r="T285" i="6"/>
  <c r="R285" i="6"/>
  <c r="AD284" i="6"/>
  <c r="AG284" i="6" s="1"/>
  <c r="X284" i="6"/>
  <c r="V284" i="6"/>
  <c r="T284" i="6"/>
  <c r="R284" i="6"/>
  <c r="AD283" i="6"/>
  <c r="X283" i="6"/>
  <c r="V283" i="6"/>
  <c r="T283" i="6"/>
  <c r="R283" i="6"/>
  <c r="AD282" i="6"/>
  <c r="AG282" i="6" s="1"/>
  <c r="X282" i="6"/>
  <c r="V282" i="6"/>
  <c r="T282" i="6"/>
  <c r="R282" i="6"/>
  <c r="AD281" i="6"/>
  <c r="AG281" i="6" s="1"/>
  <c r="X281" i="6"/>
  <c r="V281" i="6"/>
  <c r="T281" i="6"/>
  <c r="R281" i="6"/>
  <c r="AD280" i="6"/>
  <c r="X280" i="6"/>
  <c r="V280" i="6"/>
  <c r="T280" i="6"/>
  <c r="R280" i="6"/>
  <c r="AD279" i="6"/>
  <c r="X279" i="6"/>
  <c r="V279" i="6"/>
  <c r="T279" i="6"/>
  <c r="R279" i="6"/>
  <c r="AD278" i="6"/>
  <c r="AG278" i="6" s="1"/>
  <c r="X278" i="6"/>
  <c r="V278" i="6"/>
  <c r="T278" i="6"/>
  <c r="R278" i="6"/>
  <c r="AD275" i="6"/>
  <c r="AC275" i="6"/>
  <c r="AD273" i="6"/>
  <c r="X273" i="6"/>
  <c r="V273" i="6"/>
  <c r="T273" i="6"/>
  <c r="R273" i="6"/>
  <c r="AD272" i="6"/>
  <c r="X272" i="6"/>
  <c r="V272" i="6"/>
  <c r="T272" i="6"/>
  <c r="R272" i="6"/>
  <c r="AD271" i="6"/>
  <c r="AG271" i="6" s="1"/>
  <c r="X271" i="6"/>
  <c r="V271" i="6"/>
  <c r="T271" i="6"/>
  <c r="R271" i="6"/>
  <c r="AD270" i="6"/>
  <c r="X270" i="6"/>
  <c r="V270" i="6"/>
  <c r="T270" i="6"/>
  <c r="R270" i="6"/>
  <c r="AD269" i="6"/>
  <c r="X269" i="6"/>
  <c r="V269" i="6"/>
  <c r="T269" i="6"/>
  <c r="R269" i="6"/>
  <c r="AD268" i="6"/>
  <c r="X268" i="6"/>
  <c r="V268" i="6"/>
  <c r="T268" i="6"/>
  <c r="R268" i="6"/>
  <c r="AD267" i="6"/>
  <c r="AG267" i="6" s="1"/>
  <c r="X267" i="6"/>
  <c r="V267" i="6"/>
  <c r="T267" i="6"/>
  <c r="R267" i="6"/>
  <c r="AD266" i="6"/>
  <c r="X266" i="6"/>
  <c r="V266" i="6"/>
  <c r="T266" i="6"/>
  <c r="R266" i="6"/>
  <c r="AD265" i="6"/>
  <c r="AG265" i="6" s="1"/>
  <c r="X265" i="6"/>
  <c r="V265" i="6"/>
  <c r="T265" i="6"/>
  <c r="R265" i="6"/>
  <c r="AD264" i="6"/>
  <c r="AG264" i="6" s="1"/>
  <c r="X264" i="6"/>
  <c r="V264" i="6"/>
  <c r="T264" i="6"/>
  <c r="R264" i="6"/>
  <c r="AD263" i="6"/>
  <c r="AG263" i="6" s="1"/>
  <c r="X263" i="6"/>
  <c r="V263" i="6"/>
  <c r="T263" i="6"/>
  <c r="R263" i="6"/>
  <c r="AD262" i="6"/>
  <c r="X262" i="6"/>
  <c r="V262" i="6"/>
  <c r="T262" i="6"/>
  <c r="R262" i="6"/>
  <c r="AD261" i="6"/>
  <c r="X261" i="6"/>
  <c r="V261" i="6"/>
  <c r="T261" i="6"/>
  <c r="R261" i="6"/>
  <c r="AD260" i="6"/>
  <c r="X260" i="6"/>
  <c r="V260" i="6"/>
  <c r="T260" i="6"/>
  <c r="R260" i="6"/>
  <c r="AD259" i="6"/>
  <c r="AG259" i="6" s="1"/>
  <c r="X259" i="6"/>
  <c r="V259" i="6"/>
  <c r="T259" i="6"/>
  <c r="R259" i="6"/>
  <c r="AD256" i="6"/>
  <c r="AC256" i="6"/>
  <c r="AD254" i="6"/>
  <c r="AG254" i="6" s="1"/>
  <c r="X254" i="6"/>
  <c r="V254" i="6"/>
  <c r="T254" i="6"/>
  <c r="R254" i="6"/>
  <c r="AD253" i="6"/>
  <c r="AG253" i="6" s="1"/>
  <c r="X253" i="6"/>
  <c r="V253" i="6"/>
  <c r="T253" i="6"/>
  <c r="R253" i="6"/>
  <c r="AD252" i="6"/>
  <c r="X252" i="6"/>
  <c r="V252" i="6"/>
  <c r="T252" i="6"/>
  <c r="R252" i="6"/>
  <c r="AD251" i="6"/>
  <c r="X251" i="6"/>
  <c r="V251" i="6"/>
  <c r="T251" i="6"/>
  <c r="R251" i="6"/>
  <c r="AD250" i="6"/>
  <c r="X250" i="6"/>
  <c r="V250" i="6"/>
  <c r="T250" i="6"/>
  <c r="R250" i="6"/>
  <c r="AD249" i="6"/>
  <c r="AG249" i="6" s="1"/>
  <c r="X249" i="6"/>
  <c r="V249" i="6"/>
  <c r="T249" i="6"/>
  <c r="R249" i="6"/>
  <c r="AD248" i="6"/>
  <c r="X248" i="6"/>
  <c r="V248" i="6"/>
  <c r="T248" i="6"/>
  <c r="R248" i="6"/>
  <c r="AD247" i="6"/>
  <c r="AG247" i="6" s="1"/>
  <c r="X247" i="6"/>
  <c r="V247" i="6"/>
  <c r="T247" i="6"/>
  <c r="R247" i="6"/>
  <c r="AD246" i="6"/>
  <c r="X246" i="6"/>
  <c r="V246" i="6"/>
  <c r="T246" i="6"/>
  <c r="R246" i="6"/>
  <c r="AD245" i="6"/>
  <c r="X245" i="6"/>
  <c r="V245" i="6"/>
  <c r="T245" i="6"/>
  <c r="R245" i="6"/>
  <c r="AD244" i="6"/>
  <c r="X244" i="6"/>
  <c r="V244" i="6"/>
  <c r="T244" i="6"/>
  <c r="R244" i="6"/>
  <c r="AD243" i="6"/>
  <c r="AG243" i="6" s="1"/>
  <c r="X243" i="6"/>
  <c r="V243" i="6"/>
  <c r="T243" i="6"/>
  <c r="R243" i="6"/>
  <c r="AD242" i="6"/>
  <c r="AG242" i="6" s="1"/>
  <c r="X242" i="6"/>
  <c r="V242" i="6"/>
  <c r="T242" i="6"/>
  <c r="R242" i="6"/>
  <c r="AD241" i="6"/>
  <c r="X241" i="6"/>
  <c r="V241" i="6"/>
  <c r="T241" i="6"/>
  <c r="R241" i="6"/>
  <c r="AD240" i="6"/>
  <c r="AG240" i="6" s="1"/>
  <c r="X240" i="6"/>
  <c r="V240" i="6"/>
  <c r="T240" i="6"/>
  <c r="R240" i="6"/>
  <c r="AD237" i="6"/>
  <c r="AC237" i="6"/>
  <c r="AD235" i="6"/>
  <c r="X235" i="6"/>
  <c r="V235" i="6"/>
  <c r="T235" i="6"/>
  <c r="R235" i="6"/>
  <c r="AD234" i="6"/>
  <c r="X234" i="6"/>
  <c r="V234" i="6"/>
  <c r="T234" i="6"/>
  <c r="R234" i="6"/>
  <c r="AD233" i="6"/>
  <c r="AG233" i="6" s="1"/>
  <c r="X233" i="6"/>
  <c r="V233" i="6"/>
  <c r="T233" i="6"/>
  <c r="R233" i="6"/>
  <c r="AD232" i="6"/>
  <c r="AG232" i="6" s="1"/>
  <c r="X232" i="6"/>
  <c r="V232" i="6"/>
  <c r="T232" i="6"/>
  <c r="R232" i="6"/>
  <c r="AD231" i="6"/>
  <c r="X231" i="6"/>
  <c r="V231" i="6"/>
  <c r="T231" i="6"/>
  <c r="R231" i="6"/>
  <c r="AD230" i="6"/>
  <c r="X230" i="6"/>
  <c r="V230" i="6"/>
  <c r="T230" i="6"/>
  <c r="R230" i="6"/>
  <c r="AD229" i="6"/>
  <c r="AG229" i="6" s="1"/>
  <c r="X229" i="6"/>
  <c r="V229" i="6"/>
  <c r="T229" i="6"/>
  <c r="R229" i="6"/>
  <c r="AD228" i="6"/>
  <c r="AG228" i="6" s="1"/>
  <c r="X228" i="6"/>
  <c r="V228" i="6"/>
  <c r="T228" i="6"/>
  <c r="R228" i="6"/>
  <c r="AD227" i="6"/>
  <c r="X227" i="6"/>
  <c r="V227" i="6"/>
  <c r="T227" i="6"/>
  <c r="R227" i="6"/>
  <c r="AD226" i="6"/>
  <c r="X226" i="6"/>
  <c r="V226" i="6"/>
  <c r="T226" i="6"/>
  <c r="R226" i="6"/>
  <c r="AD225" i="6"/>
  <c r="AG225" i="6" s="1"/>
  <c r="X225" i="6"/>
  <c r="V225" i="6"/>
  <c r="T225" i="6"/>
  <c r="R225" i="6"/>
  <c r="AD224" i="6"/>
  <c r="AG224" i="6" s="1"/>
  <c r="X224" i="6"/>
  <c r="V224" i="6"/>
  <c r="T224" i="6"/>
  <c r="R224" i="6"/>
  <c r="AD223" i="6"/>
  <c r="X223" i="6"/>
  <c r="V223" i="6"/>
  <c r="T223" i="6"/>
  <c r="R223" i="6"/>
  <c r="AD222" i="6"/>
  <c r="AG222" i="6" s="1"/>
  <c r="X222" i="6"/>
  <c r="V222" i="6"/>
  <c r="T222" i="6"/>
  <c r="R222" i="6"/>
  <c r="AD219" i="6"/>
  <c r="AC219" i="6"/>
  <c r="AD217" i="6"/>
  <c r="X217" i="6"/>
  <c r="V217" i="6"/>
  <c r="T217" i="6"/>
  <c r="R217" i="6"/>
  <c r="AD216" i="6"/>
  <c r="X216" i="6"/>
  <c r="V216" i="6"/>
  <c r="T216" i="6"/>
  <c r="R216" i="6"/>
  <c r="AD215" i="6"/>
  <c r="X215" i="6"/>
  <c r="V215" i="6"/>
  <c r="T215" i="6"/>
  <c r="R215" i="6"/>
  <c r="AD214" i="6"/>
  <c r="AG214" i="6" s="1"/>
  <c r="X214" i="6"/>
  <c r="V214" i="6"/>
  <c r="T214" i="6"/>
  <c r="R214" i="6"/>
  <c r="AD213" i="6"/>
  <c r="X213" i="6"/>
  <c r="V213" i="6"/>
  <c r="T213" i="6"/>
  <c r="R213" i="6"/>
  <c r="AD212" i="6"/>
  <c r="AG212" i="6" s="1"/>
  <c r="X212" i="6"/>
  <c r="V212" i="6"/>
  <c r="T212" i="6"/>
  <c r="R212" i="6"/>
  <c r="AD211" i="6"/>
  <c r="AG211" i="6" s="1"/>
  <c r="X211" i="6"/>
  <c r="V211" i="6"/>
  <c r="T211" i="6"/>
  <c r="R211" i="6"/>
  <c r="AD210" i="6"/>
  <c r="AG210" i="6" s="1"/>
  <c r="X210" i="6"/>
  <c r="V210" i="6"/>
  <c r="T210" i="6"/>
  <c r="R210" i="6"/>
  <c r="AD209" i="6"/>
  <c r="X209" i="6"/>
  <c r="V209" i="6"/>
  <c r="T209" i="6"/>
  <c r="R209" i="6"/>
  <c r="AD208" i="6"/>
  <c r="X208" i="6"/>
  <c r="V208" i="6"/>
  <c r="T208" i="6"/>
  <c r="R208" i="6"/>
  <c r="AD207" i="6"/>
  <c r="X207" i="6"/>
  <c r="V207" i="6"/>
  <c r="T207" i="6"/>
  <c r="R207" i="6"/>
  <c r="AD206" i="6"/>
  <c r="AG206" i="6" s="1"/>
  <c r="X206" i="6"/>
  <c r="V206" i="6"/>
  <c r="T206" i="6"/>
  <c r="R206" i="6"/>
  <c r="AD205" i="6"/>
  <c r="X205" i="6"/>
  <c r="V205" i="6"/>
  <c r="T205" i="6"/>
  <c r="R205" i="6"/>
  <c r="AD204" i="6"/>
  <c r="X204" i="6"/>
  <c r="V204" i="6"/>
  <c r="T204" i="6"/>
  <c r="R204" i="6"/>
  <c r="AD203" i="6"/>
  <c r="X203" i="6"/>
  <c r="V203" i="6"/>
  <c r="T203" i="6"/>
  <c r="R203" i="6"/>
  <c r="AD202" i="6"/>
  <c r="AG202" i="6" s="1"/>
  <c r="X202" i="6"/>
  <c r="V202" i="6"/>
  <c r="T202" i="6"/>
  <c r="R202" i="6"/>
  <c r="AD201" i="6"/>
  <c r="X201" i="6"/>
  <c r="V201" i="6"/>
  <c r="T201" i="6"/>
  <c r="R201" i="6"/>
  <c r="AD198" i="6"/>
  <c r="AC198" i="6"/>
  <c r="AD196" i="6"/>
  <c r="AG196" i="6" s="1"/>
  <c r="X196" i="6"/>
  <c r="V196" i="6"/>
  <c r="T196" i="6"/>
  <c r="R196" i="6"/>
  <c r="AD195" i="6"/>
  <c r="X195" i="6"/>
  <c r="V195" i="6"/>
  <c r="T195" i="6"/>
  <c r="R195" i="6"/>
  <c r="AD194" i="6"/>
  <c r="AG194" i="6" s="1"/>
  <c r="X194" i="6"/>
  <c r="V194" i="6"/>
  <c r="T194" i="6"/>
  <c r="R194" i="6"/>
  <c r="AD193" i="6"/>
  <c r="X193" i="6"/>
  <c r="V193" i="6"/>
  <c r="T193" i="6"/>
  <c r="R193" i="6"/>
  <c r="AD192" i="6"/>
  <c r="AG192" i="6" s="1"/>
  <c r="X192" i="6"/>
  <c r="V192" i="6"/>
  <c r="T192" i="6"/>
  <c r="R192" i="6"/>
  <c r="AD191" i="6"/>
  <c r="X191" i="6"/>
  <c r="V191" i="6"/>
  <c r="T191" i="6"/>
  <c r="R191" i="6"/>
  <c r="AD190" i="6"/>
  <c r="X190" i="6"/>
  <c r="V190" i="6"/>
  <c r="T190" i="6"/>
  <c r="R190" i="6"/>
  <c r="AD189" i="6"/>
  <c r="AG189" i="6" s="1"/>
  <c r="X189" i="6"/>
  <c r="V189" i="6"/>
  <c r="T189" i="6"/>
  <c r="R189" i="6"/>
  <c r="AD188" i="6"/>
  <c r="AG188" i="6" s="1"/>
  <c r="X188" i="6"/>
  <c r="V188" i="6"/>
  <c r="T188" i="6"/>
  <c r="R188" i="6"/>
  <c r="AD187" i="6"/>
  <c r="X187" i="6"/>
  <c r="V187" i="6"/>
  <c r="T187" i="6"/>
  <c r="R187" i="6"/>
  <c r="AD186" i="6"/>
  <c r="AG186" i="6" s="1"/>
  <c r="X186" i="6"/>
  <c r="V186" i="6"/>
  <c r="T186" i="6"/>
  <c r="R186" i="6"/>
  <c r="AD185" i="6"/>
  <c r="AG185" i="6" s="1"/>
  <c r="X185" i="6"/>
  <c r="V185" i="6"/>
  <c r="T185" i="6"/>
  <c r="R185" i="6"/>
  <c r="AD184" i="6"/>
  <c r="AG184" i="6" s="1"/>
  <c r="X184" i="6"/>
  <c r="V184" i="6"/>
  <c r="T184" i="6"/>
  <c r="R184" i="6"/>
  <c r="AD183" i="6"/>
  <c r="X183" i="6"/>
  <c r="V183" i="6"/>
  <c r="T183" i="6"/>
  <c r="R183" i="6"/>
  <c r="AD182" i="6"/>
  <c r="X182" i="6"/>
  <c r="V182" i="6"/>
  <c r="T182" i="6"/>
  <c r="R182" i="6"/>
  <c r="AD179" i="6"/>
  <c r="AC179" i="6"/>
  <c r="X177" i="6"/>
  <c r="V177" i="6"/>
  <c r="T177" i="6"/>
  <c r="AD169" i="6"/>
  <c r="AC169" i="6"/>
  <c r="X167" i="6"/>
  <c r="V167" i="6"/>
  <c r="V169" i="6" s="1"/>
  <c r="T167" i="6"/>
  <c r="R167" i="6"/>
  <c r="AD164" i="6"/>
  <c r="AC164" i="6"/>
  <c r="X162" i="6"/>
  <c r="V162" i="6"/>
  <c r="V164" i="6" s="1"/>
  <c r="T162" i="6"/>
  <c r="R162" i="6"/>
  <c r="AD159" i="6"/>
  <c r="AC159" i="6"/>
  <c r="X157" i="6"/>
  <c r="V157" i="6"/>
  <c r="V159" i="6" s="1"/>
  <c r="T157" i="6"/>
  <c r="R157" i="6"/>
  <c r="AD154" i="6"/>
  <c r="AC154" i="6"/>
  <c r="X152" i="6"/>
  <c r="V152" i="6"/>
  <c r="V154" i="6" s="1"/>
  <c r="T152" i="6"/>
  <c r="R152" i="6"/>
  <c r="AD149" i="6"/>
  <c r="AC149" i="6"/>
  <c r="X147" i="6"/>
  <c r="V147" i="6"/>
  <c r="V149" i="6" s="1"/>
  <c r="T147" i="6"/>
  <c r="R147" i="6"/>
  <c r="AD144" i="6"/>
  <c r="AC144" i="6"/>
  <c r="X142" i="6"/>
  <c r="V142" i="6"/>
  <c r="V144" i="6" s="1"/>
  <c r="T142" i="6"/>
  <c r="R142" i="6"/>
  <c r="AD139" i="6"/>
  <c r="AC139" i="6"/>
  <c r="X137" i="6"/>
  <c r="V137" i="6"/>
  <c r="T137" i="6"/>
  <c r="R137" i="6"/>
  <c r="AD130" i="6"/>
  <c r="AC130" i="6"/>
  <c r="AD128" i="6"/>
  <c r="AG128" i="6" s="1"/>
  <c r="X128" i="6"/>
  <c r="V128" i="6"/>
  <c r="T128" i="6"/>
  <c r="R128" i="6"/>
  <c r="AD127" i="6"/>
  <c r="AG127" i="6" s="1"/>
  <c r="X127" i="6"/>
  <c r="V127" i="6"/>
  <c r="T127" i="6"/>
  <c r="R127" i="6"/>
  <c r="AD126" i="6"/>
  <c r="X126" i="6"/>
  <c r="V126" i="6"/>
  <c r="T126" i="6"/>
  <c r="R126" i="6"/>
  <c r="AD125" i="6"/>
  <c r="X125" i="6"/>
  <c r="V125" i="6"/>
  <c r="T125" i="6"/>
  <c r="R125" i="6"/>
  <c r="AD124" i="6"/>
  <c r="AG124" i="6" s="1"/>
  <c r="X124" i="6"/>
  <c r="V124" i="6"/>
  <c r="T124" i="6"/>
  <c r="R124" i="6"/>
  <c r="AD123" i="6"/>
  <c r="X123" i="6"/>
  <c r="V123" i="6"/>
  <c r="T123" i="6"/>
  <c r="R123" i="6"/>
  <c r="AD122" i="6"/>
  <c r="X122" i="6"/>
  <c r="V122" i="6"/>
  <c r="T122" i="6"/>
  <c r="R122" i="6"/>
  <c r="AD121" i="6"/>
  <c r="AG121" i="6" s="1"/>
  <c r="X121" i="6"/>
  <c r="V121" i="6"/>
  <c r="T121" i="6"/>
  <c r="R121" i="6"/>
  <c r="AD120" i="6"/>
  <c r="AG120" i="6" s="1"/>
  <c r="X120" i="6"/>
  <c r="V120" i="6"/>
  <c r="T120" i="6"/>
  <c r="AD119" i="6"/>
  <c r="AG119" i="6" s="1"/>
  <c r="X119" i="6"/>
  <c r="V119" i="6"/>
  <c r="T119" i="6"/>
  <c r="R119" i="6"/>
  <c r="AD118" i="6"/>
  <c r="X118" i="6"/>
  <c r="V118" i="6"/>
  <c r="T118" i="6"/>
  <c r="R118" i="6"/>
  <c r="AD117" i="6"/>
  <c r="X117" i="6"/>
  <c r="V117" i="6"/>
  <c r="T117" i="6"/>
  <c r="AD116" i="6"/>
  <c r="AG116" i="6" s="1"/>
  <c r="X116" i="6"/>
  <c r="V116" i="6"/>
  <c r="T116" i="6"/>
  <c r="R116" i="6"/>
  <c r="AD115" i="6"/>
  <c r="AG115" i="6" s="1"/>
  <c r="X115" i="6"/>
  <c r="V115" i="6"/>
  <c r="T115" i="6"/>
  <c r="R115" i="6"/>
  <c r="AD114" i="6"/>
  <c r="X114" i="6"/>
  <c r="V114" i="6"/>
  <c r="T114" i="6"/>
  <c r="R114" i="6"/>
  <c r="AD111" i="6"/>
  <c r="AC111" i="6"/>
  <c r="AD109" i="6"/>
  <c r="AG109" i="6" s="1"/>
  <c r="X109" i="6"/>
  <c r="V109" i="6"/>
  <c r="T109" i="6"/>
  <c r="R109" i="6"/>
  <c r="AD108" i="6"/>
  <c r="X108" i="6"/>
  <c r="V108" i="6"/>
  <c r="T108" i="6"/>
  <c r="R108" i="6"/>
  <c r="AD107" i="6"/>
  <c r="X107" i="6"/>
  <c r="V107" i="6"/>
  <c r="T107" i="6"/>
  <c r="R107" i="6"/>
  <c r="AD106" i="6"/>
  <c r="AG106" i="6" s="1"/>
  <c r="X106" i="6"/>
  <c r="V106" i="6"/>
  <c r="T106" i="6"/>
  <c r="R106" i="6"/>
  <c r="AD105" i="6"/>
  <c r="AG105" i="6" s="1"/>
  <c r="X105" i="6"/>
  <c r="V105" i="6"/>
  <c r="T105" i="6"/>
  <c r="R105" i="6"/>
  <c r="AD104" i="6"/>
  <c r="X104" i="6"/>
  <c r="V104" i="6"/>
  <c r="T104" i="6"/>
  <c r="R104" i="6"/>
  <c r="AD103" i="6"/>
  <c r="X103" i="6"/>
  <c r="V103" i="6"/>
  <c r="T103" i="6"/>
  <c r="R103" i="6"/>
  <c r="AD102" i="6"/>
  <c r="AG102" i="6" s="1"/>
  <c r="X102" i="6"/>
  <c r="V102" i="6"/>
  <c r="T102" i="6"/>
  <c r="R102" i="6"/>
  <c r="AD101" i="6"/>
  <c r="AG101" i="6" s="1"/>
  <c r="X101" i="6"/>
  <c r="V101" i="6"/>
  <c r="T101" i="6"/>
  <c r="R101" i="6"/>
  <c r="AD100" i="6"/>
  <c r="X100" i="6"/>
  <c r="V100" i="6"/>
  <c r="T100" i="6"/>
  <c r="R100" i="6"/>
  <c r="AD99" i="6"/>
  <c r="X99" i="6"/>
  <c r="V99" i="6"/>
  <c r="T99" i="6"/>
  <c r="R99" i="6"/>
  <c r="AD98" i="6"/>
  <c r="AG98" i="6" s="1"/>
  <c r="X98" i="6"/>
  <c r="V98" i="6"/>
  <c r="T98" i="6"/>
  <c r="R98" i="6"/>
  <c r="AD97" i="6"/>
  <c r="AG97" i="6" s="1"/>
  <c r="X97" i="6"/>
  <c r="V97" i="6"/>
  <c r="T97" i="6"/>
  <c r="R97" i="6"/>
  <c r="AD96" i="6"/>
  <c r="X96" i="6"/>
  <c r="V96" i="6"/>
  <c r="T96" i="6"/>
  <c r="R96" i="6"/>
  <c r="AD95" i="6"/>
  <c r="X95" i="6"/>
  <c r="V95" i="6"/>
  <c r="T95" i="6"/>
  <c r="AD94" i="6"/>
  <c r="AG94" i="6" s="1"/>
  <c r="X94" i="6"/>
  <c r="V94" i="6"/>
  <c r="T94" i="6"/>
  <c r="R94" i="6"/>
  <c r="AD93" i="6"/>
  <c r="AG93" i="6" s="1"/>
  <c r="X93" i="6"/>
  <c r="V93" i="6"/>
  <c r="T93" i="6"/>
  <c r="R93" i="6"/>
  <c r="AD92" i="6"/>
  <c r="X92" i="6"/>
  <c r="V92" i="6"/>
  <c r="T92" i="6"/>
  <c r="R92" i="6"/>
  <c r="AD89" i="6"/>
  <c r="AC89" i="6"/>
  <c r="AD87" i="6"/>
  <c r="AG87" i="6" s="1"/>
  <c r="X87" i="6"/>
  <c r="V87" i="6"/>
  <c r="T87" i="6"/>
  <c r="R87" i="6"/>
  <c r="AD86" i="6"/>
  <c r="X86" i="6"/>
  <c r="V86" i="6"/>
  <c r="T86" i="6"/>
  <c r="R86" i="6"/>
  <c r="AD85" i="6"/>
  <c r="AG85" i="6" s="1"/>
  <c r="X85" i="6"/>
  <c r="V85" i="6"/>
  <c r="T85" i="6"/>
  <c r="R85" i="6"/>
  <c r="AD84" i="6"/>
  <c r="X84" i="6"/>
  <c r="V84" i="6"/>
  <c r="T84" i="6"/>
  <c r="R84" i="6"/>
  <c r="AD83" i="6"/>
  <c r="AG83" i="6" s="1"/>
  <c r="X83" i="6"/>
  <c r="V83" i="6"/>
  <c r="T83" i="6"/>
  <c r="R83" i="6"/>
  <c r="AD82" i="6"/>
  <c r="X82" i="6"/>
  <c r="V82" i="6"/>
  <c r="T82" i="6"/>
  <c r="R82" i="6"/>
  <c r="AD81" i="6"/>
  <c r="AG81" i="6" s="1"/>
  <c r="X81" i="6"/>
  <c r="V81" i="6"/>
  <c r="T81" i="6"/>
  <c r="R81" i="6"/>
  <c r="AD80" i="6"/>
  <c r="X80" i="6"/>
  <c r="V80" i="6"/>
  <c r="T80" i="6"/>
  <c r="R80" i="6"/>
  <c r="AD79" i="6"/>
  <c r="X79" i="6"/>
  <c r="V79" i="6"/>
  <c r="T79" i="6"/>
  <c r="R79" i="6"/>
  <c r="AD78" i="6"/>
  <c r="AG78" i="6" s="1"/>
  <c r="X78" i="6"/>
  <c r="V78" i="6"/>
  <c r="T78" i="6"/>
  <c r="AD77" i="6"/>
  <c r="AG77" i="6" s="1"/>
  <c r="X77" i="6"/>
  <c r="V77" i="6"/>
  <c r="T77" i="6"/>
  <c r="R77" i="6"/>
  <c r="AD76" i="6"/>
  <c r="X76" i="6"/>
  <c r="V76" i="6"/>
  <c r="T76" i="6"/>
  <c r="R76" i="6"/>
  <c r="AD73" i="6"/>
  <c r="AC73" i="6"/>
  <c r="AD71" i="6"/>
  <c r="AG71" i="6" s="1"/>
  <c r="X71" i="6"/>
  <c r="V71" i="6"/>
  <c r="T71" i="6"/>
  <c r="R71" i="6"/>
  <c r="AD70" i="6"/>
  <c r="X70" i="6"/>
  <c r="V70" i="6"/>
  <c r="T70" i="6"/>
  <c r="R70" i="6"/>
  <c r="AD69" i="6"/>
  <c r="X69" i="6"/>
  <c r="V69" i="6"/>
  <c r="T69" i="6"/>
  <c r="R69" i="6"/>
  <c r="AD68" i="6"/>
  <c r="AG68" i="6" s="1"/>
  <c r="X68" i="6"/>
  <c r="V68" i="6"/>
  <c r="T68" i="6"/>
  <c r="R68" i="6"/>
  <c r="AD67" i="6"/>
  <c r="AG67" i="6" s="1"/>
  <c r="X67" i="6"/>
  <c r="V67" i="6"/>
  <c r="T67" i="6"/>
  <c r="R67" i="6"/>
  <c r="AD66" i="6"/>
  <c r="X66" i="6"/>
  <c r="V66" i="6"/>
  <c r="T66" i="6"/>
  <c r="R66" i="6"/>
  <c r="AD65" i="6"/>
  <c r="X65" i="6"/>
  <c r="V65" i="6"/>
  <c r="T65" i="6"/>
  <c r="R65" i="6"/>
  <c r="AD64" i="6"/>
  <c r="AG64" i="6" s="1"/>
  <c r="X64" i="6"/>
  <c r="V64" i="6"/>
  <c r="T64" i="6"/>
  <c r="R64" i="6"/>
  <c r="AD63" i="6"/>
  <c r="AG63" i="6" s="1"/>
  <c r="X63" i="6"/>
  <c r="V63" i="6"/>
  <c r="T63" i="6"/>
  <c r="R63" i="6"/>
  <c r="AD62" i="6"/>
  <c r="X62" i="6"/>
  <c r="V62" i="6"/>
  <c r="T62" i="6"/>
  <c r="R62" i="6"/>
  <c r="AD61" i="6"/>
  <c r="X61" i="6"/>
  <c r="V61" i="6"/>
  <c r="T61" i="6"/>
  <c r="R61" i="6"/>
  <c r="AD60" i="6"/>
  <c r="AG60" i="6" s="1"/>
  <c r="X60" i="6"/>
  <c r="V60" i="6"/>
  <c r="T60" i="6"/>
  <c r="R60" i="6"/>
  <c r="AD59" i="6"/>
  <c r="AG59" i="6" s="1"/>
  <c r="X59" i="6"/>
  <c r="V59" i="6"/>
  <c r="T59" i="6"/>
  <c r="R59" i="6"/>
  <c r="AD58" i="6"/>
  <c r="X58" i="6"/>
  <c r="V58" i="6"/>
  <c r="T58" i="6"/>
  <c r="AD57" i="6"/>
  <c r="X57" i="6"/>
  <c r="V57" i="6"/>
  <c r="T57" i="6"/>
  <c r="R57" i="6"/>
  <c r="AD56" i="6"/>
  <c r="AG56" i="6" s="1"/>
  <c r="X56" i="6"/>
  <c r="V56" i="6"/>
  <c r="T56" i="6"/>
  <c r="R56" i="6"/>
  <c r="AD55" i="6"/>
  <c r="X55" i="6"/>
  <c r="V55" i="6"/>
  <c r="T55" i="6"/>
  <c r="AD54" i="6"/>
  <c r="AG54" i="6" s="1"/>
  <c r="X54" i="6"/>
  <c r="V54" i="6"/>
  <c r="T54" i="6"/>
  <c r="R54" i="6"/>
  <c r="AD53" i="6"/>
  <c r="X53" i="6"/>
  <c r="V53" i="6"/>
  <c r="T53" i="6"/>
  <c r="R53" i="6"/>
  <c r="AD52" i="6"/>
  <c r="AG52" i="6" s="1"/>
  <c r="X52" i="6"/>
  <c r="V52" i="6"/>
  <c r="T52" i="6"/>
  <c r="R52" i="6"/>
  <c r="AD49" i="6"/>
  <c r="AC49" i="6"/>
  <c r="AD47" i="6"/>
  <c r="X47" i="6"/>
  <c r="V47" i="6"/>
  <c r="T47" i="6"/>
  <c r="R47" i="6"/>
  <c r="AD46" i="6"/>
  <c r="X46" i="6"/>
  <c r="V46" i="6"/>
  <c r="T46" i="6"/>
  <c r="R46" i="6"/>
  <c r="AD45" i="6"/>
  <c r="X45" i="6"/>
  <c r="V45" i="6"/>
  <c r="T45" i="6"/>
  <c r="R45" i="6"/>
  <c r="AD44" i="6"/>
  <c r="AG44" i="6" s="1"/>
  <c r="X44" i="6"/>
  <c r="V44" i="6"/>
  <c r="T44" i="6"/>
  <c r="R44" i="6"/>
  <c r="AD43" i="6"/>
  <c r="AG43" i="6" s="1"/>
  <c r="X43" i="6"/>
  <c r="V43" i="6"/>
  <c r="T43" i="6"/>
  <c r="R43" i="6"/>
  <c r="AD42" i="6"/>
  <c r="X42" i="6"/>
  <c r="V42" i="6"/>
  <c r="T42" i="6"/>
  <c r="R42" i="6"/>
  <c r="AD41" i="6"/>
  <c r="X41" i="6"/>
  <c r="V41" i="6"/>
  <c r="T41" i="6"/>
  <c r="AD40" i="6"/>
  <c r="X40" i="6"/>
  <c r="V40" i="6"/>
  <c r="T40" i="6"/>
  <c r="R40" i="6"/>
  <c r="AD39" i="6"/>
  <c r="AG39" i="6" s="1"/>
  <c r="X39" i="6"/>
  <c r="V39" i="6"/>
  <c r="T39" i="6"/>
  <c r="R39" i="6"/>
  <c r="AD38" i="6"/>
  <c r="X38" i="6"/>
  <c r="V38" i="6"/>
  <c r="T38" i="6"/>
  <c r="R38" i="6"/>
  <c r="AD37" i="6"/>
  <c r="X37" i="6"/>
  <c r="V37" i="6"/>
  <c r="T37" i="6"/>
  <c r="R37" i="6"/>
  <c r="AD36" i="6"/>
  <c r="AG36" i="6" s="1"/>
  <c r="X36" i="6"/>
  <c r="V36" i="6"/>
  <c r="T36" i="6"/>
  <c r="AD35" i="6"/>
  <c r="AG35" i="6" s="1"/>
  <c r="X35" i="6"/>
  <c r="V35" i="6"/>
  <c r="T35" i="6"/>
  <c r="R35" i="6"/>
  <c r="AD34" i="6"/>
  <c r="X34" i="6"/>
  <c r="V34" i="6"/>
  <c r="T34" i="6"/>
  <c r="R34" i="6"/>
  <c r="AD33" i="6"/>
  <c r="X33" i="6"/>
  <c r="V33" i="6"/>
  <c r="T33" i="6"/>
  <c r="AD32" i="6"/>
  <c r="X32" i="6"/>
  <c r="V32" i="6"/>
  <c r="T32" i="6"/>
  <c r="R32" i="6"/>
  <c r="AD31" i="6"/>
  <c r="X31" i="6"/>
  <c r="V31" i="6"/>
  <c r="T31" i="6"/>
  <c r="R31" i="6"/>
  <c r="AD30" i="6"/>
  <c r="X30" i="6"/>
  <c r="V30" i="6"/>
  <c r="T30" i="6"/>
  <c r="R30" i="6"/>
  <c r="AD29" i="6"/>
  <c r="X29" i="6"/>
  <c r="V29" i="6"/>
  <c r="T29" i="6"/>
  <c r="R29" i="6"/>
  <c r="L161" i="7" l="1"/>
  <c r="T37" i="7"/>
  <c r="T144" i="7"/>
  <c r="T266" i="7"/>
  <c r="T59" i="7"/>
  <c r="P161" i="7"/>
  <c r="V209" i="7"/>
  <c r="T284" i="7"/>
  <c r="T154" i="7"/>
  <c r="T209" i="7"/>
  <c r="T98" i="7"/>
  <c r="T228" i="7"/>
  <c r="C113" i="7"/>
  <c r="C91" i="7"/>
  <c r="C69" i="7"/>
  <c r="C102" i="7"/>
  <c r="C62" i="7"/>
  <c r="C275" i="7"/>
  <c r="C263" i="7"/>
  <c r="C255" i="7"/>
  <c r="C243" i="7"/>
  <c r="C235" i="7"/>
  <c r="C222" i="7"/>
  <c r="C214" i="7"/>
  <c r="C202" i="7"/>
  <c r="C194" i="7"/>
  <c r="C183" i="7"/>
  <c r="C175" i="7"/>
  <c r="C142" i="7"/>
  <c r="C106" i="7"/>
  <c r="C86" i="7"/>
  <c r="C174" i="7"/>
  <c r="C137" i="7"/>
  <c r="C112" i="7"/>
  <c r="C90" i="7"/>
  <c r="C52" i="7"/>
  <c r="C101" i="7"/>
  <c r="A101" i="7" s="1"/>
  <c r="C41" i="7"/>
  <c r="A41" i="7" s="1"/>
  <c r="C282" i="7"/>
  <c r="C274" i="7"/>
  <c r="C262" i="7"/>
  <c r="C254" i="7"/>
  <c r="C242" i="7"/>
  <c r="C234" i="7"/>
  <c r="C221" i="7"/>
  <c r="C213" i="7"/>
  <c r="C201" i="7"/>
  <c r="C193" i="7"/>
  <c r="C182" i="7"/>
  <c r="C105" i="7"/>
  <c r="C111" i="7"/>
  <c r="C89" i="7"/>
  <c r="C51" i="7"/>
  <c r="C83" i="7"/>
  <c r="C40" i="7"/>
  <c r="A40" i="7" s="1"/>
  <c r="C281" i="7"/>
  <c r="C273" i="7"/>
  <c r="C261" i="7"/>
  <c r="C253" i="7"/>
  <c r="C241" i="7"/>
  <c r="C233" i="7"/>
  <c r="C220" i="7"/>
  <c r="C212" i="7"/>
  <c r="C200" i="7"/>
  <c r="C192" i="7"/>
  <c r="C181" i="7"/>
  <c r="C173" i="7"/>
  <c r="C132" i="7"/>
  <c r="C104" i="7"/>
  <c r="C84" i="7"/>
  <c r="C157" i="7"/>
  <c r="C110" i="7"/>
  <c r="C74" i="7"/>
  <c r="C50" i="7"/>
  <c r="C30" i="7"/>
  <c r="C82" i="7"/>
  <c r="C19" i="7"/>
  <c r="C280" i="7"/>
  <c r="C272" i="7"/>
  <c r="C260" i="7"/>
  <c r="C252" i="7"/>
  <c r="C240" i="7"/>
  <c r="C232" i="7"/>
  <c r="C219" i="7"/>
  <c r="C207" i="7"/>
  <c r="C199" i="7"/>
  <c r="C191" i="7"/>
  <c r="C180" i="7"/>
  <c r="C172" i="7"/>
  <c r="C127" i="7"/>
  <c r="A127" i="7" s="1"/>
  <c r="C96" i="7"/>
  <c r="C76" i="7"/>
  <c r="C94" i="7"/>
  <c r="C109" i="7"/>
  <c r="C73" i="7"/>
  <c r="C49" i="7"/>
  <c r="C29" i="7"/>
  <c r="C81" i="7"/>
  <c r="C18" i="7"/>
  <c r="C279" i="7"/>
  <c r="C271" i="7"/>
  <c r="C259" i="7"/>
  <c r="C251" i="7"/>
  <c r="C239" i="7"/>
  <c r="C231" i="7"/>
  <c r="C218" i="7"/>
  <c r="C206" i="7"/>
  <c r="C198" i="7"/>
  <c r="C179" i="7"/>
  <c r="C167" i="7"/>
  <c r="A167" i="7" s="1"/>
  <c r="C118" i="7"/>
  <c r="C95" i="7"/>
  <c r="C75" i="7"/>
  <c r="C117" i="7"/>
  <c r="C108" i="7"/>
  <c r="C72" i="7"/>
  <c r="C48" i="7"/>
  <c r="C28" i="7"/>
  <c r="C65" i="7"/>
  <c r="C278" i="7"/>
  <c r="C270" i="7"/>
  <c r="C258" i="7"/>
  <c r="C250" i="7"/>
  <c r="C238" i="7"/>
  <c r="C226" i="7"/>
  <c r="C217" i="7"/>
  <c r="C205" i="7"/>
  <c r="C197" i="7"/>
  <c r="C186" i="7"/>
  <c r="C178" i="7"/>
  <c r="C68" i="7"/>
  <c r="C115" i="7"/>
  <c r="C93" i="7"/>
  <c r="C71" i="7"/>
  <c r="C47" i="7"/>
  <c r="C64" i="7"/>
  <c r="C277" i="7"/>
  <c r="C269" i="7"/>
  <c r="C257" i="7"/>
  <c r="C245" i="7"/>
  <c r="C237" i="7"/>
  <c r="C225" i="7"/>
  <c r="A225" i="7" s="1"/>
  <c r="C216" i="7"/>
  <c r="C204" i="7"/>
  <c r="C196" i="7"/>
  <c r="C185" i="7"/>
  <c r="C177" i="7"/>
  <c r="C152" i="7"/>
  <c r="C116" i="7"/>
  <c r="C88" i="7"/>
  <c r="C67" i="7"/>
  <c r="C85" i="7"/>
  <c r="C114" i="7"/>
  <c r="C92" i="7"/>
  <c r="C70" i="7"/>
  <c r="C103" i="7"/>
  <c r="C63" i="7"/>
  <c r="C276" i="7"/>
  <c r="C264" i="7"/>
  <c r="C256" i="7"/>
  <c r="C244" i="7"/>
  <c r="C236" i="7"/>
  <c r="C223" i="7"/>
  <c r="C215" i="7"/>
  <c r="C203" i="7"/>
  <c r="C195" i="7"/>
  <c r="C184" i="7"/>
  <c r="C176" i="7"/>
  <c r="C147" i="7"/>
  <c r="C107" i="7"/>
  <c r="C87" i="7"/>
  <c r="C66" i="7"/>
  <c r="C42" i="7"/>
  <c r="A42" i="7" s="1"/>
  <c r="T120" i="7"/>
  <c r="V134" i="7"/>
  <c r="T149" i="7"/>
  <c r="V247" i="7"/>
  <c r="A157" i="7"/>
  <c r="C45" i="7"/>
  <c r="H390" i="6"/>
  <c r="F390" i="6"/>
  <c r="F391" i="6"/>
  <c r="H391" i="6"/>
  <c r="F392" i="6"/>
  <c r="H392" i="6"/>
  <c r="H389" i="6"/>
  <c r="F389" i="6"/>
  <c r="H388" i="6"/>
  <c r="F388" i="6"/>
  <c r="F386" i="6"/>
  <c r="H386" i="6"/>
  <c r="A18" i="7"/>
  <c r="B19" i="7"/>
  <c r="V139" i="7"/>
  <c r="L286" i="7"/>
  <c r="L356" i="7"/>
  <c r="N286" i="7"/>
  <c r="N161" i="7"/>
  <c r="R161" i="7"/>
  <c r="V59" i="7"/>
  <c r="V149" i="7"/>
  <c r="V169" i="7"/>
  <c r="V266" i="7"/>
  <c r="P286" i="7"/>
  <c r="R286" i="7"/>
  <c r="V144" i="7"/>
  <c r="P122" i="7"/>
  <c r="V78" i="7"/>
  <c r="N122" i="7"/>
  <c r="L122" i="7"/>
  <c r="B102" i="7"/>
  <c r="A81" i="7"/>
  <c r="B82" i="7"/>
  <c r="B63" i="7"/>
  <c r="A62" i="7"/>
  <c r="V139" i="6"/>
  <c r="V179" i="6"/>
  <c r="B192" i="7"/>
  <c r="A191" i="7"/>
  <c r="B143" i="7"/>
  <c r="B144" i="7" s="1"/>
  <c r="B145" i="7" s="1"/>
  <c r="A142" i="7"/>
  <c r="B213" i="7"/>
  <c r="A212" i="7"/>
  <c r="B43" i="7"/>
  <c r="B148" i="7"/>
  <c r="B149" i="7" s="1"/>
  <c r="B150" i="7" s="1"/>
  <c r="A147" i="7"/>
  <c r="B226" i="7"/>
  <c r="B251" i="7"/>
  <c r="A250" i="7"/>
  <c r="B158" i="7"/>
  <c r="B159" i="7" s="1"/>
  <c r="B160" i="7" s="1"/>
  <c r="B161" i="7" s="1"/>
  <c r="B162" i="7" s="1"/>
  <c r="B163" i="7" s="1"/>
  <c r="B164" i="7" s="1"/>
  <c r="B165" i="7" s="1"/>
  <c r="B270" i="7"/>
  <c r="A269" i="7"/>
  <c r="B128" i="7"/>
  <c r="B129" i="7" s="1"/>
  <c r="B130" i="7" s="1"/>
  <c r="B168" i="7"/>
  <c r="B169" i="7" s="1"/>
  <c r="B170" i="7" s="1"/>
  <c r="B138" i="7"/>
  <c r="B139" i="7" s="1"/>
  <c r="B140" i="7" s="1"/>
  <c r="A137" i="7"/>
  <c r="B153" i="7"/>
  <c r="B154" i="7" s="1"/>
  <c r="B155" i="7" s="1"/>
  <c r="A152" i="7"/>
  <c r="B232" i="7"/>
  <c r="A231" i="7"/>
  <c r="B133" i="7"/>
  <c r="B134" i="7" s="1"/>
  <c r="B135" i="7" s="1"/>
  <c r="A132" i="7"/>
  <c r="B173" i="7"/>
  <c r="A172" i="7"/>
  <c r="V311" i="6"/>
  <c r="AG179" i="6"/>
  <c r="AG42" i="6"/>
  <c r="AG61" i="6"/>
  <c r="AG122" i="6"/>
  <c r="AG37" i="6"/>
  <c r="AF159" i="6"/>
  <c r="AG99" i="6"/>
  <c r="AG107" i="6"/>
  <c r="AF164" i="6"/>
  <c r="AF219" i="6"/>
  <c r="AG343" i="6"/>
  <c r="AG82" i="6"/>
  <c r="AG164" i="6"/>
  <c r="AG280" i="6"/>
  <c r="AG65" i="6"/>
  <c r="AG204" i="6"/>
  <c r="V293" i="6"/>
  <c r="AG301" i="6"/>
  <c r="AG305" i="6"/>
  <c r="AG309" i="6"/>
  <c r="AG327" i="6"/>
  <c r="AG337" i="6"/>
  <c r="AG341" i="6"/>
  <c r="AG45" i="6"/>
  <c r="AG55" i="6"/>
  <c r="AG62" i="6"/>
  <c r="AG79" i="6"/>
  <c r="AG86" i="6"/>
  <c r="AG96" i="6"/>
  <c r="AF154" i="6"/>
  <c r="AG187" i="6"/>
  <c r="AG195" i="6"/>
  <c r="AG205" i="6"/>
  <c r="AG213" i="6"/>
  <c r="AG223" i="6"/>
  <c r="AG241" i="6"/>
  <c r="AG248" i="6"/>
  <c r="AG266" i="6"/>
  <c r="AG290" i="6"/>
  <c r="AF302" i="6"/>
  <c r="AF306" i="6"/>
  <c r="AF320" i="6"/>
  <c r="AF334" i="6"/>
  <c r="AF338" i="6"/>
  <c r="AF368" i="6"/>
  <c r="AG237" i="6"/>
  <c r="AG33" i="6"/>
  <c r="AG190" i="6"/>
  <c r="AG216" i="6"/>
  <c r="AG244" i="6"/>
  <c r="AG251" i="6"/>
  <c r="AG261" i="6"/>
  <c r="AG269" i="6"/>
  <c r="AG279" i="6"/>
  <c r="AG285" i="6"/>
  <c r="V89" i="6"/>
  <c r="AG117" i="6"/>
  <c r="AG208" i="6"/>
  <c r="AG41" i="6"/>
  <c r="AG58" i="6"/>
  <c r="AG66" i="6"/>
  <c r="AG92" i="6"/>
  <c r="AG100" i="6"/>
  <c r="AG108" i="6"/>
  <c r="AG183" i="6"/>
  <c r="AG191" i="6"/>
  <c r="AG201" i="6"/>
  <c r="AG209" i="6"/>
  <c r="AG217" i="6"/>
  <c r="AG227" i="6"/>
  <c r="AG235" i="6"/>
  <c r="AG245" i="6"/>
  <c r="AG252" i="6"/>
  <c r="AG262" i="6"/>
  <c r="AG270" i="6"/>
  <c r="AF293" i="6"/>
  <c r="AG286" i="6"/>
  <c r="AF300" i="6"/>
  <c r="AF304" i="6"/>
  <c r="AF308" i="6"/>
  <c r="AF318" i="6"/>
  <c r="AF326" i="6"/>
  <c r="AF336" i="6"/>
  <c r="AF340" i="6"/>
  <c r="V198" i="6"/>
  <c r="AG40" i="6"/>
  <c r="AG125" i="6"/>
  <c r="AG182" i="6"/>
  <c r="AG275" i="6"/>
  <c r="AG318" i="6"/>
  <c r="AG322" i="6"/>
  <c r="AG326" i="6"/>
  <c r="AG336" i="6"/>
  <c r="AG340" i="6"/>
  <c r="AF367" i="6"/>
  <c r="AG31" i="6"/>
  <c r="AG46" i="6"/>
  <c r="AG126" i="6"/>
  <c r="AF169" i="6"/>
  <c r="AG80" i="6"/>
  <c r="AG169" i="6"/>
  <c r="AG256" i="6"/>
  <c r="AF256" i="6"/>
  <c r="AF324" i="6"/>
  <c r="AF369" i="6"/>
  <c r="AG47" i="6"/>
  <c r="AG95" i="6"/>
  <c r="AG29" i="6"/>
  <c r="AF303" i="6"/>
  <c r="AF343" i="6"/>
  <c r="AF144" i="6"/>
  <c r="AG144" i="6"/>
  <c r="AG154" i="6"/>
  <c r="AG57" i="6"/>
  <c r="AG198" i="6"/>
  <c r="AG334" i="6"/>
  <c r="AG69" i="6"/>
  <c r="AG103" i="6"/>
  <c r="AG288" i="6"/>
  <c r="AF305" i="6"/>
  <c r="AG308" i="6"/>
  <c r="AF322" i="6"/>
  <c r="AG338" i="6"/>
  <c r="AG123" i="6"/>
  <c r="AG250" i="6"/>
  <c r="AG321" i="6"/>
  <c r="AG104" i="6"/>
  <c r="AG118" i="6"/>
  <c r="AF149" i="6"/>
  <c r="AG273" i="6"/>
  <c r="AG53" i="6"/>
  <c r="AG70" i="6"/>
  <c r="AD132" i="6"/>
  <c r="AD347" i="6" s="1"/>
  <c r="AG84" i="6"/>
  <c r="AG149" i="6"/>
  <c r="AF237" i="6"/>
  <c r="AG246" i="6"/>
  <c r="AF366" i="6"/>
  <c r="AG38" i="6"/>
  <c r="AG304" i="6"/>
  <c r="AG30" i="6"/>
  <c r="AF49" i="6"/>
  <c r="AG193" i="6"/>
  <c r="AG231" i="6"/>
  <c r="AF275" i="6"/>
  <c r="AG302" i="6"/>
  <c r="AG323" i="6"/>
  <c r="C44" i="7"/>
  <c r="C43" i="7"/>
  <c r="C54" i="7"/>
  <c r="C57" i="7"/>
  <c r="C53" i="7"/>
  <c r="C46" i="7"/>
  <c r="C55" i="7"/>
  <c r="C56" i="7"/>
  <c r="C32" i="7"/>
  <c r="C33" i="7"/>
  <c r="C22" i="7"/>
  <c r="C26" i="7"/>
  <c r="C23" i="7"/>
  <c r="C24" i="7"/>
  <c r="C25" i="7"/>
  <c r="C27" i="7"/>
  <c r="C34" i="7"/>
  <c r="C20" i="7"/>
  <c r="C35" i="7"/>
  <c r="C21" i="7"/>
  <c r="C31" i="7"/>
  <c r="R122" i="7"/>
  <c r="V188" i="7"/>
  <c r="V228" i="7"/>
  <c r="V120" i="7"/>
  <c r="V154" i="7"/>
  <c r="V284" i="7"/>
  <c r="AG49" i="6"/>
  <c r="AC132" i="6"/>
  <c r="AC347" i="6" s="1"/>
  <c r="V237" i="6"/>
  <c r="AG283" i="6"/>
  <c r="AF316" i="6"/>
  <c r="V345" i="6"/>
  <c r="V49" i="6"/>
  <c r="AG73" i="6"/>
  <c r="AF89" i="6"/>
  <c r="AG159" i="6"/>
  <c r="V219" i="6"/>
  <c r="AG215" i="6"/>
  <c r="AG226" i="6"/>
  <c r="V275" i="6"/>
  <c r="AG268" i="6"/>
  <c r="AG300" i="6"/>
  <c r="AG319" i="6"/>
  <c r="AF73" i="6"/>
  <c r="AF130" i="6"/>
  <c r="AF111" i="6"/>
  <c r="V130" i="6"/>
  <c r="AG207" i="6"/>
  <c r="AG234" i="6"/>
  <c r="AG260" i="6"/>
  <c r="AF354" i="6"/>
  <c r="AG111" i="6"/>
  <c r="AG32" i="6"/>
  <c r="AF139" i="6"/>
  <c r="V256" i="6"/>
  <c r="AG371" i="6"/>
  <c r="AC371" i="6"/>
  <c r="AG89" i="6"/>
  <c r="AG76" i="6"/>
  <c r="V73" i="6"/>
  <c r="AG114" i="6"/>
  <c r="AG130" i="6"/>
  <c r="V329" i="6"/>
  <c r="AF179" i="6"/>
  <c r="AG34" i="6"/>
  <c r="V111" i="6"/>
  <c r="AG219" i="6"/>
  <c r="AG203" i="6"/>
  <c r="AG230" i="6"/>
  <c r="AG272" i="6"/>
  <c r="AF363" i="6"/>
  <c r="AD371" i="6"/>
  <c r="N7" i="4"/>
  <c r="Q7" i="4" s="1"/>
  <c r="N4" i="4"/>
  <c r="H383" i="6" s="1"/>
  <c r="N6" i="4"/>
  <c r="P343" i="7" l="1"/>
  <c r="P367" i="7" s="1"/>
  <c r="N343" i="7"/>
  <c r="N367" i="7" s="1"/>
  <c r="H385" i="6"/>
  <c r="I1" i="4"/>
  <c r="L343" i="7"/>
  <c r="L367" i="7" s="1"/>
  <c r="A19" i="7"/>
  <c r="B20" i="7"/>
  <c r="B21" i="7" s="1"/>
  <c r="B22" i="7" s="1"/>
  <c r="B23" i="7" s="1"/>
  <c r="R343" i="7"/>
  <c r="R367" i="7" s="1"/>
  <c r="B103" i="7"/>
  <c r="A102" i="7"/>
  <c r="B83" i="7"/>
  <c r="A82" i="7"/>
  <c r="A63" i="7"/>
  <c r="B64" i="7"/>
  <c r="V171" i="6"/>
  <c r="B44" i="7"/>
  <c r="A43" i="7"/>
  <c r="B174" i="7"/>
  <c r="A173" i="7"/>
  <c r="B271" i="7"/>
  <c r="A270" i="7"/>
  <c r="B252" i="7"/>
  <c r="A251" i="7"/>
  <c r="B214" i="7"/>
  <c r="A213" i="7"/>
  <c r="B227" i="7"/>
  <c r="B228" i="7" s="1"/>
  <c r="B229" i="7" s="1"/>
  <c r="A226" i="7"/>
  <c r="B233" i="7"/>
  <c r="A232" i="7"/>
  <c r="B193" i="7"/>
  <c r="A192" i="7"/>
  <c r="AD373" i="6"/>
  <c r="F394" i="6"/>
  <c r="F397" i="6" s="1"/>
  <c r="V295" i="6"/>
  <c r="AF371" i="6"/>
  <c r="AG139" i="6"/>
  <c r="AC373" i="6"/>
  <c r="AG132" i="6"/>
  <c r="V132" i="6"/>
  <c r="AF198" i="6"/>
  <c r="AF132" i="6"/>
  <c r="V347" i="6" l="1"/>
  <c r="V373" i="6" s="1"/>
  <c r="F400" i="6"/>
  <c r="A21" i="7"/>
  <c r="H394" i="6"/>
  <c r="H397" i="6" s="1"/>
  <c r="A20" i="7"/>
  <c r="A103" i="7"/>
  <c r="B104" i="7"/>
  <c r="A83" i="7"/>
  <c r="B84" i="7"/>
  <c r="B65" i="7"/>
  <c r="A64" i="7"/>
  <c r="B194" i="7"/>
  <c r="A193" i="7"/>
  <c r="B215" i="7"/>
  <c r="A214" i="7"/>
  <c r="A22" i="7"/>
  <c r="B45" i="7"/>
  <c r="A44" i="7"/>
  <c r="B175" i="7"/>
  <c r="A174" i="7"/>
  <c r="B253" i="7"/>
  <c r="A252" i="7"/>
  <c r="B234" i="7"/>
  <c r="A233" i="7"/>
  <c r="B272" i="7"/>
  <c r="A271" i="7"/>
  <c r="AG347" i="6"/>
  <c r="AG373" i="6" s="1"/>
  <c r="AF347" i="6"/>
  <c r="AF373" i="6" s="1"/>
  <c r="H400" i="6" l="1"/>
  <c r="A104" i="7"/>
  <c r="B105" i="7"/>
  <c r="B85" i="7"/>
  <c r="A84" i="7"/>
  <c r="A65" i="7"/>
  <c r="B66" i="7"/>
  <c r="B254" i="7"/>
  <c r="A253" i="7"/>
  <c r="B216" i="7"/>
  <c r="A215" i="7"/>
  <c r="B176" i="7"/>
  <c r="A175" i="7"/>
  <c r="B273" i="7"/>
  <c r="A272" i="7"/>
  <c r="B46" i="7"/>
  <c r="B47" i="7" s="1"/>
  <c r="A45" i="7"/>
  <c r="B235" i="7"/>
  <c r="A234" i="7"/>
  <c r="A23" i="7"/>
  <c r="B24" i="7"/>
  <c r="B195" i="7"/>
  <c r="A194" i="7"/>
  <c r="A47" i="7" l="1"/>
  <c r="B48" i="7"/>
  <c r="B106" i="7"/>
  <c r="A105" i="7"/>
  <c r="B86" i="7"/>
  <c r="A85" i="7"/>
  <c r="B67" i="7"/>
  <c r="A66" i="7"/>
  <c r="A46" i="7"/>
  <c r="B196" i="7"/>
  <c r="A195" i="7"/>
  <c r="B274" i="7"/>
  <c r="A273" i="7"/>
  <c r="B217" i="7"/>
  <c r="A216" i="7"/>
  <c r="B177" i="7"/>
  <c r="A176" i="7"/>
  <c r="B236" i="7"/>
  <c r="A235" i="7"/>
  <c r="A24" i="7"/>
  <c r="B25" i="7"/>
  <c r="B255" i="7"/>
  <c r="A254" i="7"/>
  <c r="B49" i="7" l="1"/>
  <c r="A48" i="7"/>
  <c r="B107" i="7"/>
  <c r="B108" i="7" s="1"/>
  <c r="A106" i="7"/>
  <c r="B87" i="7"/>
  <c r="A86" i="7"/>
  <c r="A67" i="7"/>
  <c r="B68" i="7"/>
  <c r="B69" i="7" s="1"/>
  <c r="B237" i="7"/>
  <c r="A236" i="7"/>
  <c r="B197" i="7"/>
  <c r="A196" i="7"/>
  <c r="B218" i="7"/>
  <c r="A217" i="7"/>
  <c r="B275" i="7"/>
  <c r="A274" i="7"/>
  <c r="B256" i="7"/>
  <c r="A255" i="7"/>
  <c r="B26" i="7"/>
  <c r="A25" i="7"/>
  <c r="B178" i="7"/>
  <c r="A177" i="7"/>
  <c r="H261" i="4" l="1"/>
  <c r="H253" i="4"/>
  <c r="H245" i="4"/>
  <c r="H237" i="4"/>
  <c r="H229" i="4"/>
  <c r="H192" i="4"/>
  <c r="H97" i="4"/>
  <c r="H3" i="4"/>
  <c r="H251" i="4"/>
  <c r="H235" i="4"/>
  <c r="H161" i="4"/>
  <c r="H233" i="4"/>
  <c r="H14" i="4"/>
  <c r="H256" i="4"/>
  <c r="H232" i="4"/>
  <c r="H6" i="4"/>
  <c r="H247" i="4"/>
  <c r="H223" i="4"/>
  <c r="H262" i="4"/>
  <c r="H230" i="4"/>
  <c r="H4" i="4"/>
  <c r="H260" i="4"/>
  <c r="H252" i="4"/>
  <c r="H244" i="4"/>
  <c r="H236" i="4"/>
  <c r="H228" i="4"/>
  <c r="H176" i="4"/>
  <c r="H75" i="4"/>
  <c r="H2" i="4"/>
  <c r="H259" i="4"/>
  <c r="H243" i="4"/>
  <c r="H227" i="4"/>
  <c r="H59" i="4"/>
  <c r="H127" i="4"/>
  <c r="H264" i="4"/>
  <c r="H240" i="4"/>
  <c r="H125" i="4"/>
  <c r="H255" i="4"/>
  <c r="H231" i="4"/>
  <c r="H5" i="4"/>
  <c r="H238" i="4"/>
  <c r="H115" i="4"/>
  <c r="H258" i="4"/>
  <c r="H250" i="4"/>
  <c r="H242" i="4"/>
  <c r="H234" i="4"/>
  <c r="H226" i="4"/>
  <c r="H143" i="4"/>
  <c r="H37" i="4"/>
  <c r="H265" i="4"/>
  <c r="H257" i="4"/>
  <c r="H249" i="4"/>
  <c r="H241" i="4"/>
  <c r="H225" i="4"/>
  <c r="H248" i="4"/>
  <c r="H224" i="4"/>
  <c r="H263" i="4"/>
  <c r="H239" i="4"/>
  <c r="H123" i="4"/>
  <c r="H254" i="4"/>
  <c r="H208" i="4"/>
  <c r="H246" i="4"/>
  <c r="H16" i="4"/>
  <c r="H81" i="4"/>
  <c r="H138" i="4"/>
  <c r="H219" i="4"/>
  <c r="H55" i="4"/>
  <c r="H119" i="4"/>
  <c r="H199" i="4"/>
  <c r="H216" i="4"/>
  <c r="H58" i="4"/>
  <c r="H131" i="4"/>
  <c r="H60" i="4"/>
  <c r="H124" i="4"/>
  <c r="H188" i="4"/>
  <c r="H120" i="4"/>
  <c r="H201" i="4"/>
  <c r="H27" i="4"/>
  <c r="H29" i="4"/>
  <c r="H101" i="4"/>
  <c r="H173" i="4"/>
  <c r="H40" i="4"/>
  <c r="H113" i="4"/>
  <c r="H162" i="4"/>
  <c r="H20" i="4"/>
  <c r="H86" i="4"/>
  <c r="H150" i="4"/>
  <c r="H214" i="4"/>
  <c r="H154" i="4"/>
  <c r="H148" i="4"/>
  <c r="H82" i="4"/>
  <c r="H133" i="4"/>
  <c r="H217" i="4"/>
  <c r="H110" i="4"/>
  <c r="H144" i="4"/>
  <c r="H23" i="4"/>
  <c r="H64" i="4"/>
  <c r="H28" i="4"/>
  <c r="H220" i="4"/>
  <c r="H179" i="4"/>
  <c r="H205" i="4"/>
  <c r="H91" i="4"/>
  <c r="H182" i="4"/>
  <c r="H47" i="4"/>
  <c r="H26" i="4"/>
  <c r="H180" i="4"/>
  <c r="H21" i="4"/>
  <c r="H73" i="4"/>
  <c r="H142" i="4"/>
  <c r="H48" i="4"/>
  <c r="H121" i="4"/>
  <c r="H170" i="4"/>
  <c r="H22" i="4"/>
  <c r="H63" i="4"/>
  <c r="H135" i="4"/>
  <c r="H207" i="4"/>
  <c r="H33" i="4"/>
  <c r="H90" i="4"/>
  <c r="H163" i="4"/>
  <c r="H68" i="4"/>
  <c r="H132" i="4"/>
  <c r="H196" i="4"/>
  <c r="H152" i="4"/>
  <c r="H18" i="4"/>
  <c r="H67" i="4"/>
  <c r="H45" i="4"/>
  <c r="H109" i="4"/>
  <c r="H181" i="4"/>
  <c r="H72" i="4"/>
  <c r="H145" i="4"/>
  <c r="H194" i="4"/>
  <c r="H30" i="4"/>
  <c r="H94" i="4"/>
  <c r="H158" i="4"/>
  <c r="H222" i="4"/>
  <c r="H105" i="4"/>
  <c r="H84" i="4"/>
  <c r="H25" i="4"/>
  <c r="H61" i="4"/>
  <c r="H136" i="4"/>
  <c r="H46" i="4"/>
  <c r="H10" i="4"/>
  <c r="H87" i="4"/>
  <c r="H137" i="4"/>
  <c r="H92" i="4"/>
  <c r="H57" i="4"/>
  <c r="H69" i="4"/>
  <c r="H168" i="4"/>
  <c r="H54" i="4"/>
  <c r="H49" i="4"/>
  <c r="H111" i="4"/>
  <c r="H83" i="4"/>
  <c r="H88" i="4"/>
  <c r="H93" i="4"/>
  <c r="H130" i="4"/>
  <c r="H206" i="4"/>
  <c r="H80" i="4"/>
  <c r="H153" i="4"/>
  <c r="H202" i="4"/>
  <c r="H7" i="4"/>
  <c r="H71" i="4"/>
  <c r="H151" i="4"/>
  <c r="H215" i="4"/>
  <c r="H65" i="4"/>
  <c r="H122" i="4"/>
  <c r="H195" i="4"/>
  <c r="H76" i="4"/>
  <c r="H140" i="4"/>
  <c r="H204" i="4"/>
  <c r="H200" i="4"/>
  <c r="H50" i="4"/>
  <c r="H107" i="4"/>
  <c r="H53" i="4"/>
  <c r="H117" i="4"/>
  <c r="H189" i="4"/>
  <c r="H104" i="4"/>
  <c r="H185" i="4"/>
  <c r="H11" i="4"/>
  <c r="H38" i="4"/>
  <c r="H102" i="4"/>
  <c r="H166" i="4"/>
  <c r="H112" i="4"/>
  <c r="H193" i="4"/>
  <c r="H19" i="4"/>
  <c r="H15" i="4"/>
  <c r="H79" i="4"/>
  <c r="H159" i="4"/>
  <c r="H32" i="4"/>
  <c r="H12" i="4"/>
  <c r="H212" i="4"/>
  <c r="H147" i="4"/>
  <c r="H197" i="4"/>
  <c r="H43" i="4"/>
  <c r="H174" i="4"/>
  <c r="H51" i="4"/>
  <c r="H167" i="4"/>
  <c r="H186" i="4"/>
  <c r="H156" i="4"/>
  <c r="H114" i="4"/>
  <c r="H141" i="4"/>
  <c r="H34" i="4"/>
  <c r="H118" i="4"/>
  <c r="H106" i="4"/>
  <c r="H191" i="4"/>
  <c r="H52" i="4"/>
  <c r="H210" i="4"/>
  <c r="H8" i="4"/>
  <c r="H78" i="4"/>
  <c r="H184" i="4"/>
  <c r="H42" i="4"/>
  <c r="H99" i="4"/>
  <c r="H31" i="4"/>
  <c r="H95" i="4"/>
  <c r="H175" i="4"/>
  <c r="H96" i="4"/>
  <c r="H177" i="4"/>
  <c r="H218" i="4"/>
  <c r="H36" i="4"/>
  <c r="H100" i="4"/>
  <c r="H164" i="4"/>
  <c r="H24" i="4"/>
  <c r="H89" i="4"/>
  <c r="H146" i="4"/>
  <c r="H211" i="4"/>
  <c r="H77" i="4"/>
  <c r="H149" i="4"/>
  <c r="H213" i="4"/>
  <c r="H9" i="4"/>
  <c r="H66" i="4"/>
  <c r="H139" i="4"/>
  <c r="H62" i="4"/>
  <c r="H126" i="4"/>
  <c r="H190" i="4"/>
  <c r="H17" i="4"/>
  <c r="H74" i="4"/>
  <c r="H155" i="4"/>
  <c r="H39" i="4"/>
  <c r="H103" i="4"/>
  <c r="H183" i="4"/>
  <c r="H128" i="4"/>
  <c r="H209" i="4"/>
  <c r="H35" i="4"/>
  <c r="H44" i="4"/>
  <c r="H108" i="4"/>
  <c r="H172" i="4"/>
  <c r="H56" i="4"/>
  <c r="H129" i="4"/>
  <c r="H178" i="4"/>
  <c r="H13" i="4"/>
  <c r="H85" i="4"/>
  <c r="H157" i="4"/>
  <c r="H221" i="4"/>
  <c r="H41" i="4"/>
  <c r="H98" i="4"/>
  <c r="H171" i="4"/>
  <c r="H70" i="4"/>
  <c r="H134" i="4"/>
  <c r="H198" i="4"/>
  <c r="H187" i="4"/>
  <c r="H160" i="4"/>
  <c r="H116" i="4"/>
  <c r="H169" i="4"/>
  <c r="H165" i="4"/>
  <c r="H203" i="4"/>
  <c r="A69" i="7"/>
  <c r="B70" i="7"/>
  <c r="B109" i="7"/>
  <c r="A108" i="7"/>
  <c r="A49" i="7"/>
  <c r="B50" i="7"/>
  <c r="A107" i="7"/>
  <c r="B88" i="7"/>
  <c r="B89" i="7" s="1"/>
  <c r="A87" i="7"/>
  <c r="A68" i="7"/>
  <c r="B179" i="7"/>
  <c r="A178" i="7"/>
  <c r="B276" i="7"/>
  <c r="A275" i="7"/>
  <c r="B219" i="7"/>
  <c r="A218" i="7"/>
  <c r="B198" i="7"/>
  <c r="A197" i="7"/>
  <c r="B27" i="7"/>
  <c r="B28" i="7" s="1"/>
  <c r="B29" i="7" s="1"/>
  <c r="A26" i="7"/>
  <c r="B257" i="7"/>
  <c r="A256" i="7"/>
  <c r="B238" i="7"/>
  <c r="A237" i="7"/>
  <c r="H1" i="4" l="1"/>
  <c r="B90" i="7"/>
  <c r="A89" i="7"/>
  <c r="A50" i="7"/>
  <c r="B51" i="7"/>
  <c r="B110" i="7"/>
  <c r="A109" i="7"/>
  <c r="B71" i="7"/>
  <c r="A70" i="7"/>
  <c r="A29" i="7"/>
  <c r="B30" i="7"/>
  <c r="A30" i="7" s="1"/>
  <c r="A28" i="7"/>
  <c r="A88" i="7"/>
  <c r="A27" i="7"/>
  <c r="B220" i="7"/>
  <c r="A219" i="7"/>
  <c r="B199" i="7"/>
  <c r="A198" i="7"/>
  <c r="B258" i="7"/>
  <c r="A257" i="7"/>
  <c r="B277" i="7"/>
  <c r="A276" i="7"/>
  <c r="B180" i="7"/>
  <c r="A179" i="7"/>
  <c r="B239" i="7"/>
  <c r="A238" i="7"/>
  <c r="M206" i="1"/>
  <c r="M201" i="1"/>
  <c r="M196" i="1"/>
  <c r="I196" i="1"/>
  <c r="M191" i="1"/>
  <c r="I191" i="1"/>
  <c r="M186" i="1"/>
  <c r="I186" i="1"/>
  <c r="M181" i="1"/>
  <c r="I181" i="1"/>
  <c r="K48" i="1"/>
  <c r="I48" i="1"/>
  <c r="K145" i="1" l="1"/>
  <c r="M145" i="1"/>
  <c r="M167" i="1"/>
  <c r="K167" i="1"/>
  <c r="O167" i="1"/>
  <c r="I167" i="1"/>
  <c r="I145" i="1"/>
  <c r="O145" i="1"/>
  <c r="K235" i="1"/>
  <c r="I58" i="1"/>
  <c r="O58" i="1"/>
  <c r="M58" i="1"/>
  <c r="K58" i="1"/>
  <c r="M48" i="1"/>
  <c r="O48" i="1"/>
  <c r="M235" i="1"/>
  <c r="O235" i="1"/>
  <c r="I235" i="1"/>
  <c r="O258" i="1"/>
  <c r="M258" i="1"/>
  <c r="I258" i="1"/>
  <c r="K258" i="1"/>
  <c r="K191" i="1"/>
  <c r="O196" i="1"/>
  <c r="K196" i="1"/>
  <c r="O181" i="1"/>
  <c r="O374" i="1"/>
  <c r="K186" i="1"/>
  <c r="O191" i="1"/>
  <c r="O206" i="1"/>
  <c r="K181" i="1"/>
  <c r="O186" i="1"/>
  <c r="O201" i="1"/>
  <c r="O297" i="1"/>
  <c r="O336" i="1"/>
  <c r="B72" i="7"/>
  <c r="A71" i="7"/>
  <c r="A110" i="7"/>
  <c r="B111" i="7"/>
  <c r="A51" i="7"/>
  <c r="B52" i="7"/>
  <c r="A52" i="7" s="1"/>
  <c r="A90" i="7"/>
  <c r="B91" i="7"/>
  <c r="B181" i="7"/>
  <c r="A180" i="7"/>
  <c r="B221" i="7"/>
  <c r="A220" i="7"/>
  <c r="B259" i="7"/>
  <c r="A258" i="7"/>
  <c r="B278" i="7"/>
  <c r="A277" i="7"/>
  <c r="B31" i="7"/>
  <c r="B240" i="7"/>
  <c r="A239" i="7"/>
  <c r="B200" i="7"/>
  <c r="A199" i="7"/>
  <c r="M317" i="1"/>
  <c r="I277" i="1"/>
  <c r="I297" i="1"/>
  <c r="I336" i="1"/>
  <c r="O277" i="1"/>
  <c r="O317" i="1"/>
  <c r="K297" i="1"/>
  <c r="K277" i="1"/>
  <c r="K317" i="1"/>
  <c r="M277" i="1"/>
  <c r="M297" i="1"/>
  <c r="K336" i="1"/>
  <c r="I317" i="1"/>
  <c r="M374" i="1"/>
  <c r="O138" i="1"/>
  <c r="M353" i="1"/>
  <c r="K112" i="1"/>
  <c r="I374" i="1"/>
  <c r="I159" i="1"/>
  <c r="I201" i="1"/>
  <c r="I206" i="1"/>
  <c r="K201" i="1"/>
  <c r="K206" i="1"/>
  <c r="O353" i="1"/>
  <c r="Q353" i="1" s="1"/>
  <c r="K374" i="1"/>
  <c r="K393" i="1"/>
  <c r="M112" i="1"/>
  <c r="I353" i="1"/>
  <c r="M393" i="1"/>
  <c r="O112" i="1"/>
  <c r="K353" i="1"/>
  <c r="O393" i="1"/>
  <c r="Q393" i="1" s="1"/>
  <c r="K159" i="1"/>
  <c r="M159" i="1"/>
  <c r="K138" i="1"/>
  <c r="O159" i="1"/>
  <c r="M336" i="1"/>
  <c r="I138" i="1"/>
  <c r="I112" i="1"/>
  <c r="M138" i="1"/>
  <c r="I393" i="1"/>
  <c r="K40" i="1"/>
  <c r="I176" i="1"/>
  <c r="K215" i="1"/>
  <c r="M40" i="1"/>
  <c r="I40" i="1"/>
  <c r="K176" i="1"/>
  <c r="M215" i="1"/>
  <c r="O176" i="1"/>
  <c r="O40" i="1"/>
  <c r="I215" i="1"/>
  <c r="M176" i="1"/>
  <c r="M208" i="1" s="1"/>
  <c r="O215" i="1"/>
  <c r="Q374" i="1" l="1"/>
  <c r="Q48" i="1"/>
  <c r="Q167" i="1"/>
  <c r="Q145" i="1"/>
  <c r="Q58" i="1"/>
  <c r="S48" i="1"/>
  <c r="Q181" i="1"/>
  <c r="S206" i="1"/>
  <c r="S191" i="1"/>
  <c r="S186" i="1"/>
  <c r="Q191" i="1"/>
  <c r="S196" i="1"/>
  <c r="S336" i="1"/>
  <c r="Q186" i="1"/>
  <c r="S201" i="1"/>
  <c r="Q196" i="1"/>
  <c r="S297" i="1"/>
  <c r="S181" i="1"/>
  <c r="S235" i="1"/>
  <c r="A72" i="7"/>
  <c r="B73" i="7"/>
  <c r="A91" i="7"/>
  <c r="B92" i="7"/>
  <c r="A111" i="7"/>
  <c r="B112" i="7"/>
  <c r="B241" i="7"/>
  <c r="A240" i="7"/>
  <c r="B222" i="7"/>
  <c r="A221" i="7"/>
  <c r="B53" i="7"/>
  <c r="B32" i="7"/>
  <c r="A31" i="7"/>
  <c r="B279" i="7"/>
  <c r="A278" i="7"/>
  <c r="B201" i="7"/>
  <c r="A200" i="7"/>
  <c r="B260" i="7"/>
  <c r="A259" i="7"/>
  <c r="B182" i="7"/>
  <c r="A181" i="7"/>
  <c r="Q277" i="1"/>
  <c r="S277" i="1"/>
  <c r="Q297" i="1"/>
  <c r="Q336" i="1"/>
  <c r="S317" i="1"/>
  <c r="Q317" i="1"/>
  <c r="Q235" i="1"/>
  <c r="Q206" i="1"/>
  <c r="S138" i="1"/>
  <c r="Q112" i="1"/>
  <c r="M169" i="1"/>
  <c r="S112" i="1"/>
  <c r="Q138" i="1"/>
  <c r="Q201" i="1"/>
  <c r="K169" i="1"/>
  <c r="O208" i="1"/>
  <c r="Q208" i="1" s="1"/>
  <c r="Q176" i="1"/>
  <c r="S176" i="1" s="1"/>
  <c r="K208" i="1"/>
  <c r="I169" i="1"/>
  <c r="I338" i="1"/>
  <c r="I208" i="1"/>
  <c r="K338" i="1"/>
  <c r="M338" i="1"/>
  <c r="S215" i="1"/>
  <c r="Q215" i="1"/>
  <c r="O338" i="1"/>
  <c r="O169" i="1"/>
  <c r="Q169" i="1" s="1"/>
  <c r="Q258" i="1"/>
  <c r="S159" i="1"/>
  <c r="Q159" i="1"/>
  <c r="S40" i="1"/>
  <c r="S258" i="1"/>
  <c r="Q40" i="1"/>
  <c r="Q338" i="1" l="1"/>
  <c r="I395" i="1"/>
  <c r="K395" i="1"/>
  <c r="K409" i="1" s="1"/>
  <c r="M395" i="1"/>
  <c r="O395" i="1"/>
  <c r="A92" i="7"/>
  <c r="B93" i="7"/>
  <c r="A93" i="7" s="1"/>
  <c r="B74" i="7"/>
  <c r="A74" i="7" s="1"/>
  <c r="A73" i="7"/>
  <c r="A112" i="7"/>
  <c r="B113" i="7"/>
  <c r="B202" i="7"/>
  <c r="A201" i="7"/>
  <c r="B223" i="7"/>
  <c r="A223" i="7" s="1"/>
  <c r="A222" i="7"/>
  <c r="B261" i="7"/>
  <c r="A260" i="7"/>
  <c r="B54" i="7"/>
  <c r="A53" i="7"/>
  <c r="B280" i="7"/>
  <c r="A279" i="7"/>
  <c r="B183" i="7"/>
  <c r="A182" i="7"/>
  <c r="B33" i="7"/>
  <c r="A32" i="7"/>
  <c r="B242" i="7"/>
  <c r="A241" i="7"/>
  <c r="O409" i="1" l="1"/>
  <c r="Q395" i="1"/>
  <c r="M409" i="1"/>
  <c r="I409" i="1"/>
  <c r="A113" i="7"/>
  <c r="B114" i="7"/>
  <c r="B94" i="7"/>
  <c r="B75" i="7"/>
  <c r="B243" i="7"/>
  <c r="A242" i="7"/>
  <c r="B281" i="7"/>
  <c r="A280" i="7"/>
  <c r="A33" i="7"/>
  <c r="B34" i="7"/>
  <c r="B55" i="7"/>
  <c r="A54" i="7"/>
  <c r="B184" i="7"/>
  <c r="A183" i="7"/>
  <c r="B262" i="7"/>
  <c r="A261" i="7"/>
  <c r="B203" i="7"/>
  <c r="A202" i="7"/>
  <c r="B115" i="7" l="1"/>
  <c r="A115" i="7" s="1"/>
  <c r="A114" i="7"/>
  <c r="B95" i="7"/>
  <c r="A94" i="7"/>
  <c r="B76" i="7"/>
  <c r="A75" i="7"/>
  <c r="B56" i="7"/>
  <c r="A55" i="7"/>
  <c r="B35" i="7"/>
  <c r="A34" i="7"/>
  <c r="B204" i="7"/>
  <c r="A203" i="7"/>
  <c r="B185" i="7"/>
  <c r="A184" i="7"/>
  <c r="B282" i="7"/>
  <c r="A281" i="7"/>
  <c r="B244" i="7"/>
  <c r="A243" i="7"/>
  <c r="B263" i="7"/>
  <c r="A262" i="7"/>
  <c r="B116" i="7" l="1"/>
  <c r="A95" i="7"/>
  <c r="B96" i="7"/>
  <c r="B77" i="7"/>
  <c r="B78" i="7" s="1"/>
  <c r="B79" i="7" s="1"/>
  <c r="A76" i="7"/>
  <c r="B245" i="7"/>
  <c r="A244" i="7"/>
  <c r="A282" i="7"/>
  <c r="A35" i="7"/>
  <c r="B36" i="7"/>
  <c r="B37" i="7" s="1"/>
  <c r="B38" i="7" s="1"/>
  <c r="B205" i="7"/>
  <c r="A204" i="7"/>
  <c r="B264" i="7"/>
  <c r="A263" i="7"/>
  <c r="B186" i="7"/>
  <c r="A185" i="7"/>
  <c r="B57" i="7"/>
  <c r="A56" i="7"/>
  <c r="B117" i="7" l="1"/>
  <c r="A116" i="7"/>
  <c r="B97" i="7"/>
  <c r="B98" i="7" s="1"/>
  <c r="B99" i="7" s="1"/>
  <c r="A96" i="7"/>
  <c r="B265" i="7"/>
  <c r="B266" i="7" s="1"/>
  <c r="B267" i="7" s="1"/>
  <c r="A264" i="7"/>
  <c r="B206" i="7"/>
  <c r="A205" i="7"/>
  <c r="B58" i="7"/>
  <c r="B59" i="7" s="1"/>
  <c r="B60" i="7" s="1"/>
  <c r="A57" i="7"/>
  <c r="B187" i="7"/>
  <c r="B188" i="7" s="1"/>
  <c r="B189" i="7" s="1"/>
  <c r="A186" i="7"/>
  <c r="B246" i="7"/>
  <c r="B247" i="7" s="1"/>
  <c r="B248" i="7" s="1"/>
  <c r="A245" i="7"/>
  <c r="B118" i="7" l="1"/>
  <c r="A117" i="7"/>
  <c r="B207" i="7"/>
  <c r="A206" i="7"/>
  <c r="L104" i="6" l="1"/>
  <c r="L108" i="6" s="1"/>
  <c r="J128" i="6"/>
  <c r="A118" i="7"/>
  <c r="B119" i="7"/>
  <c r="B120" i="7" s="1"/>
  <c r="B121" i="7" s="1"/>
  <c r="B122" i="7" s="1"/>
  <c r="B123" i="7" s="1"/>
  <c r="B124" i="7" s="1"/>
  <c r="B125" i="7" s="1"/>
  <c r="B208" i="7"/>
  <c r="B209" i="7" s="1"/>
  <c r="B210" i="7" s="1"/>
  <c r="A207" i="7"/>
  <c r="P246" i="6" l="1"/>
  <c r="K81" i="6"/>
  <c r="J86" i="6"/>
  <c r="K122" i="6"/>
  <c r="K106" i="6"/>
  <c r="L77" i="6"/>
  <c r="K85" i="6"/>
  <c r="J106" i="6"/>
  <c r="K86" i="6"/>
  <c r="L86" i="6"/>
  <c r="J124" i="6"/>
  <c r="L118" i="6"/>
  <c r="L125" i="6"/>
  <c r="J63" i="6"/>
  <c r="P29" i="6"/>
  <c r="P66" i="6"/>
  <c r="N66" i="6" s="1"/>
  <c r="Z66" i="6" s="1"/>
  <c r="P61" i="6"/>
  <c r="N61" i="6" s="1"/>
  <c r="Z61" i="6" s="1"/>
  <c r="J37" i="6"/>
  <c r="P32" i="6"/>
  <c r="N32" i="6" s="1"/>
  <c r="Z32" i="6" s="1"/>
  <c r="K43" i="6"/>
  <c r="P33" i="6"/>
  <c r="N33" i="6" s="1"/>
  <c r="Z33" i="6" s="1"/>
  <c r="K60" i="6"/>
  <c r="J33" i="6"/>
  <c r="P102" i="6"/>
  <c r="P118" i="6"/>
  <c r="N118" i="6" s="1"/>
  <c r="Z118" i="6" s="1"/>
  <c r="P80" i="6"/>
  <c r="N80" i="6" s="1"/>
  <c r="Z80" i="6" s="1"/>
  <c r="P104" i="6"/>
  <c r="N104" i="6" s="1"/>
  <c r="Z104" i="6" s="1"/>
  <c r="J97" i="6"/>
  <c r="L94" i="6"/>
  <c r="J87" i="6"/>
  <c r="K125" i="6"/>
  <c r="J98" i="6"/>
  <c r="J117" i="6"/>
  <c r="K31" i="6"/>
  <c r="P31" i="6"/>
  <c r="N31" i="6" s="1"/>
  <c r="Z31" i="6" s="1"/>
  <c r="L36" i="6"/>
  <c r="J44" i="6"/>
  <c r="L66" i="6"/>
  <c r="L70" i="6" s="1"/>
  <c r="P85" i="6"/>
  <c r="N85" i="6" s="1"/>
  <c r="Z85" i="6" s="1"/>
  <c r="P114" i="6"/>
  <c r="N114" i="6" s="1"/>
  <c r="K77" i="6"/>
  <c r="L85" i="6"/>
  <c r="L99" i="6"/>
  <c r="K87" i="6"/>
  <c r="L106" i="6"/>
  <c r="K63" i="6"/>
  <c r="K64" i="6"/>
  <c r="J46" i="6"/>
  <c r="P126" i="6"/>
  <c r="N126" i="6" s="1"/>
  <c r="Z126" i="6" s="1"/>
  <c r="P96" i="6"/>
  <c r="N96" i="6" s="1"/>
  <c r="Z96" i="6" s="1"/>
  <c r="L103" i="6"/>
  <c r="L107" i="6" s="1"/>
  <c r="J103" i="6"/>
  <c r="J107" i="6" s="1"/>
  <c r="P87" i="6"/>
  <c r="N87" i="6" s="1"/>
  <c r="Z87" i="6" s="1"/>
  <c r="L97" i="6"/>
  <c r="K105" i="6"/>
  <c r="K109" i="6" s="1"/>
  <c r="K104" i="6"/>
  <c r="K108" i="6" s="1"/>
  <c r="J105" i="6"/>
  <c r="J109" i="6" s="1"/>
  <c r="J121" i="6"/>
  <c r="L42" i="6"/>
  <c r="J42" i="6"/>
  <c r="K45" i="6"/>
  <c r="P94" i="6"/>
  <c r="N94" i="6" s="1"/>
  <c r="Z94" i="6" s="1"/>
  <c r="P82" i="6"/>
  <c r="N82" i="6" s="1"/>
  <c r="Z82" i="6" s="1"/>
  <c r="K127" i="6"/>
  <c r="L78" i="6"/>
  <c r="J118" i="6"/>
  <c r="K82" i="6"/>
  <c r="L121" i="6"/>
  <c r="P41" i="6"/>
  <c r="K42" i="6"/>
  <c r="P43" i="6"/>
  <c r="N43" i="6" s="1"/>
  <c r="Z43" i="6" s="1"/>
  <c r="J57" i="6"/>
  <c r="P117" i="6"/>
  <c r="N117" i="6" s="1"/>
  <c r="Z117" i="6" s="1"/>
  <c r="P84" i="6"/>
  <c r="N84" i="6" s="1"/>
  <c r="Z84" i="6" s="1"/>
  <c r="L95" i="6"/>
  <c r="K78" i="6"/>
  <c r="P59" i="6"/>
  <c r="N59" i="6" s="1"/>
  <c r="Z59" i="6" s="1"/>
  <c r="K83" i="6"/>
  <c r="L102" i="6"/>
  <c r="L120" i="6"/>
  <c r="L119" i="6"/>
  <c r="L80" i="6"/>
  <c r="L116" i="6"/>
  <c r="J81" i="6"/>
  <c r="L82" i="6"/>
  <c r="K97" i="6"/>
  <c r="L126" i="6"/>
  <c r="K123" i="6"/>
  <c r="J80" i="6"/>
  <c r="J100" i="6"/>
  <c r="L122" i="6"/>
  <c r="J99" i="6"/>
  <c r="L43" i="6"/>
  <c r="P55" i="6"/>
  <c r="N55" i="6" s="1"/>
  <c r="Z55" i="6" s="1"/>
  <c r="L55" i="6"/>
  <c r="K33" i="6"/>
  <c r="L54" i="6"/>
  <c r="K54" i="6"/>
  <c r="K98" i="6"/>
  <c r="J127" i="6"/>
  <c r="J122" i="6"/>
  <c r="K121" i="6"/>
  <c r="K80" i="6"/>
  <c r="K126" i="6"/>
  <c r="J126" i="6"/>
  <c r="L123" i="6"/>
  <c r="J77" i="6"/>
  <c r="L61" i="6"/>
  <c r="J32" i="6"/>
  <c r="L60" i="6"/>
  <c r="P45" i="6"/>
  <c r="N45" i="6" s="1"/>
  <c r="Z45" i="6" s="1"/>
  <c r="J61" i="6"/>
  <c r="P60" i="6"/>
  <c r="N60" i="6" s="1"/>
  <c r="Z60" i="6" s="1"/>
  <c r="K95" i="6"/>
  <c r="L37" i="6"/>
  <c r="J54" i="6"/>
  <c r="J36" i="6"/>
  <c r="P93" i="6"/>
  <c r="N93" i="6" s="1"/>
  <c r="Z93" i="6" s="1"/>
  <c r="P120" i="6"/>
  <c r="N120" i="6" s="1"/>
  <c r="Z120" i="6" s="1"/>
  <c r="P86" i="6"/>
  <c r="N86" i="6" s="1"/>
  <c r="Z86" i="6" s="1"/>
  <c r="P122" i="6"/>
  <c r="N122" i="6" s="1"/>
  <c r="Z122" i="6" s="1"/>
  <c r="P97" i="6"/>
  <c r="N97" i="6" s="1"/>
  <c r="Z97" i="6" s="1"/>
  <c r="K117" i="6"/>
  <c r="L98" i="6"/>
  <c r="J95" i="6"/>
  <c r="J84" i="6"/>
  <c r="K103" i="6"/>
  <c r="K107" i="6" s="1"/>
  <c r="K102" i="6"/>
  <c r="K79" i="6"/>
  <c r="J102" i="6"/>
  <c r="J94" i="6"/>
  <c r="K119" i="6"/>
  <c r="J104" i="6"/>
  <c r="J108" i="6" s="1"/>
  <c r="K99" i="6"/>
  <c r="K32" i="6"/>
  <c r="K38" i="6"/>
  <c r="P124" i="6"/>
  <c r="N124" i="6" s="1"/>
  <c r="Z124" i="6" s="1"/>
  <c r="L124" i="6"/>
  <c r="L100" i="6"/>
  <c r="J83" i="6"/>
  <c r="L79" i="6"/>
  <c r="K96" i="6"/>
  <c r="J116" i="6"/>
  <c r="L46" i="6"/>
  <c r="P30" i="6"/>
  <c r="L63" i="6"/>
  <c r="P46" i="6"/>
  <c r="N46" i="6" s="1"/>
  <c r="Z46" i="6" s="1"/>
  <c r="P100" i="6"/>
  <c r="N100" i="6" s="1"/>
  <c r="Z100" i="6" s="1"/>
  <c r="K124" i="6"/>
  <c r="J79" i="6"/>
  <c r="P56" i="6"/>
  <c r="N56" i="6" s="1"/>
  <c r="Z56" i="6" s="1"/>
  <c r="L117" i="6"/>
  <c r="K118" i="6"/>
  <c r="P54" i="6"/>
  <c r="N54" i="6" s="1"/>
  <c r="Z54" i="6" s="1"/>
  <c r="K84" i="6"/>
  <c r="J125" i="6"/>
  <c r="L87" i="6"/>
  <c r="K46" i="6"/>
  <c r="J82" i="6"/>
  <c r="K116" i="6"/>
  <c r="P78" i="6"/>
  <c r="N78" i="6" s="1"/>
  <c r="Z78" i="6" s="1"/>
  <c r="J78" i="6"/>
  <c r="J119" i="6"/>
  <c r="P79" i="6"/>
  <c r="N79" i="6" s="1"/>
  <c r="Z79" i="6" s="1"/>
  <c r="J120" i="6"/>
  <c r="L96" i="6"/>
  <c r="L84" i="6"/>
  <c r="L105" i="6"/>
  <c r="L109" i="6" s="1"/>
  <c r="P123" i="6"/>
  <c r="N123" i="6" s="1"/>
  <c r="Z123" i="6" s="1"/>
  <c r="K94" i="6"/>
  <c r="P105" i="6"/>
  <c r="N105" i="6" s="1"/>
  <c r="Z105" i="6" s="1"/>
  <c r="L83" i="6"/>
  <c r="K100" i="6"/>
  <c r="P127" i="6"/>
  <c r="N127" i="6" s="1"/>
  <c r="Z127" i="6" s="1"/>
  <c r="K120" i="6"/>
  <c r="L127" i="6"/>
  <c r="K59" i="6"/>
  <c r="P83" i="6"/>
  <c r="N83" i="6" s="1"/>
  <c r="Z83" i="6" s="1"/>
  <c r="P58" i="6"/>
  <c r="N58" i="6" s="1"/>
  <c r="Z58" i="6" s="1"/>
  <c r="P53" i="6"/>
  <c r="P37" i="6"/>
  <c r="N37" i="6" s="1"/>
  <c r="Z37" i="6" s="1"/>
  <c r="K34" i="6"/>
  <c r="J64" i="6"/>
  <c r="J60" i="6"/>
  <c r="J31" i="6"/>
  <c r="P119" i="6"/>
  <c r="N119" i="6" s="1"/>
  <c r="Z119" i="6" s="1"/>
  <c r="K128" i="6"/>
  <c r="K36" i="6"/>
  <c r="P121" i="6"/>
  <c r="N121" i="6" s="1"/>
  <c r="Z121" i="6" s="1"/>
  <c r="J67" i="6"/>
  <c r="J71" i="6" s="1"/>
  <c r="L45" i="6"/>
  <c r="J68" i="6"/>
  <c r="P34" i="6"/>
  <c r="N34" i="6" s="1"/>
  <c r="Z34" i="6" s="1"/>
  <c r="P67" i="6"/>
  <c r="N67" i="6" s="1"/>
  <c r="Z67" i="6" s="1"/>
  <c r="L65" i="6"/>
  <c r="L69" i="6" s="1"/>
  <c r="P42" i="6"/>
  <c r="P106" i="6"/>
  <c r="N106" i="6" s="1"/>
  <c r="Z106" i="6" s="1"/>
  <c r="L128" i="6"/>
  <c r="K37" i="6"/>
  <c r="P95" i="6"/>
  <c r="N95" i="6" s="1"/>
  <c r="Z95" i="6" s="1"/>
  <c r="L34" i="6"/>
  <c r="P76" i="6"/>
  <c r="K68" i="6"/>
  <c r="L44" i="6"/>
  <c r="P64" i="6"/>
  <c r="N64" i="6" s="1"/>
  <c r="Z64" i="6" s="1"/>
  <c r="J65" i="6"/>
  <c r="J69" i="6" s="1"/>
  <c r="L59" i="6"/>
  <c r="P81" i="6"/>
  <c r="N81" i="6" s="1"/>
  <c r="Z81" i="6" s="1"/>
  <c r="P128" i="6"/>
  <c r="N128" i="6" s="1"/>
  <c r="Z128" i="6" s="1"/>
  <c r="P44" i="6"/>
  <c r="N44" i="6" s="1"/>
  <c r="Z44" i="6" s="1"/>
  <c r="P92" i="6"/>
  <c r="N92" i="6" s="1"/>
  <c r="K39" i="6"/>
  <c r="P98" i="6"/>
  <c r="N98" i="6" s="1"/>
  <c r="Z98" i="6" s="1"/>
  <c r="J55" i="6"/>
  <c r="P38" i="6"/>
  <c r="N38" i="6" s="1"/>
  <c r="Z38" i="6" s="1"/>
  <c r="P36" i="6"/>
  <c r="N36" i="6" s="1"/>
  <c r="Z36" i="6" s="1"/>
  <c r="K56" i="6"/>
  <c r="P63" i="6"/>
  <c r="N63" i="6" s="1"/>
  <c r="Z63" i="6" s="1"/>
  <c r="P125" i="6"/>
  <c r="N125" i="6" s="1"/>
  <c r="Z125" i="6" s="1"/>
  <c r="L58" i="6"/>
  <c r="L81" i="6"/>
  <c r="P116" i="6"/>
  <c r="N116" i="6" s="1"/>
  <c r="Z116" i="6" s="1"/>
  <c r="L64" i="6"/>
  <c r="P62" i="6"/>
  <c r="N62" i="6" s="1"/>
  <c r="Z62" i="6" s="1"/>
  <c r="L31" i="6"/>
  <c r="P103" i="6"/>
  <c r="N103" i="6" s="1"/>
  <c r="Z103" i="6" s="1"/>
  <c r="L57" i="6"/>
  <c r="K44" i="6"/>
  <c r="K65" i="6"/>
  <c r="K69" i="6" s="1"/>
  <c r="J56" i="6"/>
  <c r="J35" i="6"/>
  <c r="L33" i="6"/>
  <c r="L35" i="6"/>
  <c r="J85" i="6"/>
  <c r="P68" i="6"/>
  <c r="N68" i="6" s="1"/>
  <c r="Z68" i="6" s="1"/>
  <c r="P99" i="6"/>
  <c r="N99" i="6" s="1"/>
  <c r="Z99" i="6" s="1"/>
  <c r="P65" i="6"/>
  <c r="K57" i="6"/>
  <c r="L68" i="6"/>
  <c r="J45" i="6"/>
  <c r="J66" i="6"/>
  <c r="J70" i="6" s="1"/>
  <c r="J96" i="6"/>
  <c r="L32" i="6"/>
  <c r="K58" i="6"/>
  <c r="K61" i="6"/>
  <c r="J34" i="6"/>
  <c r="J39" i="6"/>
  <c r="J38" i="6"/>
  <c r="L38" i="6"/>
  <c r="J43" i="6"/>
  <c r="L39" i="6"/>
  <c r="L67" i="6"/>
  <c r="L71" i="6" s="1"/>
  <c r="J123" i="6"/>
  <c r="P77" i="6"/>
  <c r="N77" i="6" s="1"/>
  <c r="Z77" i="6" s="1"/>
  <c r="L56" i="6"/>
  <c r="P52" i="6"/>
  <c r="N52" i="6" s="1"/>
  <c r="K55" i="6"/>
  <c r="P101" i="6"/>
  <c r="P35" i="6"/>
  <c r="N35" i="6" s="1"/>
  <c r="Z35" i="6" s="1"/>
  <c r="K67" i="6"/>
  <c r="K71" i="6" s="1"/>
  <c r="K35" i="6"/>
  <c r="P57" i="6"/>
  <c r="N57" i="6" s="1"/>
  <c r="Z57" i="6" s="1"/>
  <c r="J59" i="6"/>
  <c r="K66" i="6"/>
  <c r="K70" i="6" s="1"/>
  <c r="P40" i="6"/>
  <c r="P39" i="6"/>
  <c r="N39" i="6" s="1"/>
  <c r="Z39" i="6" s="1"/>
  <c r="J58" i="6"/>
  <c r="P302" i="6"/>
  <c r="P284" i="6"/>
  <c r="P327" i="6"/>
  <c r="P337" i="6"/>
  <c r="N337" i="6" s="1"/>
  <c r="Z337" i="6" s="1"/>
  <c r="P250" i="6"/>
  <c r="P321" i="6"/>
  <c r="P204" i="6"/>
  <c r="P217" i="6"/>
  <c r="P182" i="6"/>
  <c r="N182" i="6" s="1"/>
  <c r="P185" i="6"/>
  <c r="P152" i="6"/>
  <c r="P162" i="6"/>
  <c r="P324" i="6"/>
  <c r="N324" i="6" s="1"/>
  <c r="Z324" i="6" s="1"/>
  <c r="P251" i="6"/>
  <c r="P253" i="6"/>
  <c r="P222" i="6"/>
  <c r="N222" i="6" s="1"/>
  <c r="P261" i="6"/>
  <c r="P202" i="6"/>
  <c r="P285" i="6"/>
  <c r="N285" i="6" s="1"/>
  <c r="Z285" i="6" s="1"/>
  <c r="P188" i="6"/>
  <c r="N188" i="6" s="1"/>
  <c r="Z188" i="6" s="1"/>
  <c r="P268" i="6"/>
  <c r="P283" i="6"/>
  <c r="P338" i="6"/>
  <c r="P308" i="6"/>
  <c r="P323" i="6"/>
  <c r="P226" i="6"/>
  <c r="P305" i="6"/>
  <c r="P316" i="6"/>
  <c r="N316" i="6" s="1"/>
  <c r="P259" i="6"/>
  <c r="N259" i="6" s="1"/>
  <c r="P147" i="6"/>
  <c r="P254" i="6"/>
  <c r="P273" i="6"/>
  <c r="P210" i="6"/>
  <c r="N210" i="6" s="1"/>
  <c r="Z210" i="6" s="1"/>
  <c r="P240" i="6"/>
  <c r="P265" i="6"/>
  <c r="P186" i="6"/>
  <c r="P300" i="6"/>
  <c r="N300" i="6" s="1"/>
  <c r="P157" i="6"/>
  <c r="P263" i="6"/>
  <c r="P319" i="6"/>
  <c r="N319" i="6" s="1"/>
  <c r="Z319" i="6" s="1"/>
  <c r="P289" i="6"/>
  <c r="N289" i="6" s="1"/>
  <c r="Z289" i="6" s="1"/>
  <c r="P266" i="6"/>
  <c r="P241" i="6"/>
  <c r="P187" i="6"/>
  <c r="N187" i="6" s="1"/>
  <c r="Z187" i="6" s="1"/>
  <c r="P264" i="6"/>
  <c r="N264" i="6" s="1"/>
  <c r="Z264" i="6" s="1"/>
  <c r="P201" i="6"/>
  <c r="P228" i="6"/>
  <c r="P235" i="6"/>
  <c r="P193" i="6"/>
  <c r="N193" i="6" s="1"/>
  <c r="Z193" i="6" s="1"/>
  <c r="P195" i="6"/>
  <c r="P214" i="6"/>
  <c r="N214" i="6" s="1"/>
  <c r="Z214" i="6" s="1"/>
  <c r="P260" i="6"/>
  <c r="P232" i="6"/>
  <c r="N232" i="6" s="1"/>
  <c r="Z232" i="6" s="1"/>
  <c r="P224" i="6"/>
  <c r="P271" i="6"/>
  <c r="P190" i="6"/>
  <c r="P318" i="6"/>
  <c r="N318" i="6" s="1"/>
  <c r="Z318" i="6" s="1"/>
  <c r="P177" i="6"/>
  <c r="P288" i="6"/>
  <c r="N288" i="6" s="1"/>
  <c r="Z288" i="6" s="1"/>
  <c r="P212" i="6"/>
  <c r="N212" i="6" s="1"/>
  <c r="Z212" i="6" s="1"/>
  <c r="P205" i="6"/>
  <c r="N205" i="6" s="1"/>
  <c r="Z205" i="6" s="1"/>
  <c r="P194" i="6"/>
  <c r="P303" i="6"/>
  <c r="P167" i="6"/>
  <c r="P340" i="6"/>
  <c r="N340" i="6" s="1"/>
  <c r="Z340" i="6" s="1"/>
  <c r="P301" i="6"/>
  <c r="P206" i="6"/>
  <c r="P21" i="6"/>
  <c r="N21" i="6" s="1"/>
  <c r="Z21" i="6" s="1"/>
  <c r="P317" i="6"/>
  <c r="P269" i="6"/>
  <c r="P279" i="6"/>
  <c r="P245" i="6"/>
  <c r="N245" i="6" s="1"/>
  <c r="Z245" i="6" s="1"/>
  <c r="P309" i="6"/>
  <c r="P234" i="6"/>
  <c r="P282" i="6"/>
  <c r="N282" i="6" s="1"/>
  <c r="Z282" i="6" s="1"/>
  <c r="P270" i="6"/>
  <c r="P335" i="6"/>
  <c r="N335" i="6" s="1"/>
  <c r="Z335" i="6" s="1"/>
  <c r="P281" i="6"/>
  <c r="P306" i="6"/>
  <c r="P115" i="6"/>
  <c r="P209" i="6"/>
  <c r="P184" i="6"/>
  <c r="P341" i="6"/>
  <c r="P211" i="6"/>
  <c r="N211" i="6" s="1"/>
  <c r="Z211" i="6" s="1"/>
  <c r="P242" i="6"/>
  <c r="N242" i="6" s="1"/>
  <c r="Z242" i="6" s="1"/>
  <c r="P137" i="6"/>
  <c r="P231" i="6"/>
  <c r="P183" i="6"/>
  <c r="P307" i="6"/>
  <c r="P216" i="6"/>
  <c r="P249" i="6"/>
  <c r="N249" i="6" s="1"/>
  <c r="Z249" i="6" s="1"/>
  <c r="P227" i="6"/>
  <c r="N227" i="6" s="1"/>
  <c r="Z227" i="6" s="1"/>
  <c r="P334" i="6"/>
  <c r="N334" i="6" s="1"/>
  <c r="P278" i="6"/>
  <c r="P291" i="6"/>
  <c r="P280" i="6"/>
  <c r="N280" i="6" s="1"/>
  <c r="Z280" i="6" s="1"/>
  <c r="P267" i="6"/>
  <c r="P290" i="6"/>
  <c r="P247" i="6"/>
  <c r="N247" i="6" s="1"/>
  <c r="Z247" i="6" s="1"/>
  <c r="P262" i="6"/>
  <c r="N262" i="6" s="1"/>
  <c r="Z262" i="6" s="1"/>
  <c r="P320" i="6"/>
  <c r="N320" i="6" s="1"/>
  <c r="Z320" i="6" s="1"/>
  <c r="P142" i="6"/>
  <c r="P192" i="6"/>
  <c r="P322" i="6"/>
  <c r="N322" i="6" s="1"/>
  <c r="Z322" i="6" s="1"/>
  <c r="P343" i="6"/>
  <c r="N343" i="6" s="1"/>
  <c r="Z343" i="6" s="1"/>
  <c r="P225" i="6"/>
  <c r="P336" i="6"/>
  <c r="N336" i="6" s="1"/>
  <c r="Z336" i="6" s="1"/>
  <c r="P19" i="6"/>
  <c r="N19" i="6" s="1"/>
  <c r="P229" i="6"/>
  <c r="N229" i="6" s="1"/>
  <c r="Z229" i="6" s="1"/>
  <c r="P189" i="6"/>
  <c r="P252" i="6"/>
  <c r="P287" i="6"/>
  <c r="P272" i="6"/>
  <c r="P191" i="6"/>
  <c r="P243" i="6"/>
  <c r="P20" i="6"/>
  <c r="P207" i="6"/>
  <c r="N207" i="6" s="1"/>
  <c r="Z207" i="6" s="1"/>
  <c r="P339" i="6"/>
  <c r="P203" i="6"/>
  <c r="P213" i="6"/>
  <c r="N213" i="6" s="1"/>
  <c r="Z213" i="6" s="1"/>
  <c r="P223" i="6"/>
  <c r="N223" i="6" s="1"/>
  <c r="Z223" i="6" s="1"/>
  <c r="P326" i="6"/>
  <c r="P304" i="6"/>
  <c r="N304" i="6" s="1"/>
  <c r="Z304" i="6" s="1"/>
  <c r="P325" i="6"/>
  <c r="N325" i="6" s="1"/>
  <c r="Z325" i="6" s="1"/>
  <c r="P215" i="6"/>
  <c r="N215" i="6" s="1"/>
  <c r="Z215" i="6" s="1"/>
  <c r="P248" i="6"/>
  <c r="P244" i="6"/>
  <c r="P342" i="6"/>
  <c r="P230" i="6"/>
  <c r="N230" i="6" s="1"/>
  <c r="Z230" i="6" s="1"/>
  <c r="P196" i="6"/>
  <c r="P208" i="6"/>
  <c r="N208" i="6" s="1"/>
  <c r="Z208" i="6" s="1"/>
  <c r="P233" i="6"/>
  <c r="N233" i="6" s="1"/>
  <c r="Z233" i="6" s="1"/>
  <c r="P286" i="6"/>
  <c r="N286" i="6" s="1"/>
  <c r="Z286" i="6" s="1"/>
  <c r="L20" i="6"/>
  <c r="J20" i="6"/>
  <c r="L19" i="6"/>
  <c r="L21" i="6"/>
  <c r="J21" i="6"/>
  <c r="K21" i="6"/>
  <c r="N20" i="6"/>
  <c r="Z20" i="6" s="1"/>
  <c r="K20" i="6"/>
  <c r="K19" i="6"/>
  <c r="K207" i="6"/>
  <c r="K230" i="6"/>
  <c r="J207" i="6"/>
  <c r="L207" i="6"/>
  <c r="L210" i="6"/>
  <c r="K189" i="6"/>
  <c r="J204" i="6"/>
  <c r="J193" i="6"/>
  <c r="K167" i="6"/>
  <c r="N185" i="6"/>
  <c r="Z185" i="6" s="1"/>
  <c r="K211" i="6"/>
  <c r="K206" i="6"/>
  <c r="K202" i="6"/>
  <c r="J215" i="6"/>
  <c r="N152" i="6"/>
  <c r="J182" i="6"/>
  <c r="N142" i="6"/>
  <c r="J206" i="6"/>
  <c r="L217" i="6"/>
  <c r="J189" i="6"/>
  <c r="J195" i="6"/>
  <c r="J142" i="6"/>
  <c r="N183" i="6"/>
  <c r="Z183" i="6" s="1"/>
  <c r="L193" i="6"/>
  <c r="J192" i="6"/>
  <c r="L185" i="6"/>
  <c r="K188" i="6"/>
  <c r="K205" i="6"/>
  <c r="L203" i="6"/>
  <c r="J191" i="6"/>
  <c r="J201" i="6"/>
  <c r="K193" i="6"/>
  <c r="N194" i="6"/>
  <c r="Z194" i="6" s="1"/>
  <c r="N204" i="6"/>
  <c r="Z204" i="6" s="1"/>
  <c r="N167" i="6"/>
  <c r="N203" i="6"/>
  <c r="Z203" i="6" s="1"/>
  <c r="J190" i="6"/>
  <c r="L202" i="6"/>
  <c r="K215" i="6"/>
  <c r="N157" i="6"/>
  <c r="J202" i="6"/>
  <c r="L208" i="6"/>
  <c r="L209" i="6"/>
  <c r="J194" i="6"/>
  <c r="J147" i="6"/>
  <c r="K182" i="6"/>
  <c r="N184" i="6"/>
  <c r="Z184" i="6" s="1"/>
  <c r="K152" i="6"/>
  <c r="J214" i="6"/>
  <c r="L206" i="6"/>
  <c r="L196" i="6"/>
  <c r="N195" i="6"/>
  <c r="Z195" i="6" s="1"/>
  <c r="J208" i="6"/>
  <c r="N191" i="6"/>
  <c r="Z191" i="6" s="1"/>
  <c r="L187" i="6"/>
  <c r="J203" i="6"/>
  <c r="L167" i="6"/>
  <c r="J183" i="6"/>
  <c r="K203" i="6"/>
  <c r="L215" i="6"/>
  <c r="N192" i="6"/>
  <c r="Z192" i="6" s="1"/>
  <c r="L186" i="6"/>
  <c r="L195" i="6"/>
  <c r="N189" i="6"/>
  <c r="Z189" i="6" s="1"/>
  <c r="L152" i="6"/>
  <c r="N196" i="6"/>
  <c r="Z196" i="6" s="1"/>
  <c r="J210" i="6"/>
  <c r="J205" i="6"/>
  <c r="K115" i="6"/>
  <c r="K162" i="6"/>
  <c r="L213" i="6"/>
  <c r="N162" i="6"/>
  <c r="K142" i="6"/>
  <c r="J177" i="6"/>
  <c r="J184" i="6"/>
  <c r="L115" i="6"/>
  <c r="K208" i="6"/>
  <c r="L177" i="6"/>
  <c r="J185" i="6"/>
  <c r="K217" i="6"/>
  <c r="K186" i="6"/>
  <c r="K209" i="6"/>
  <c r="K213" i="6"/>
  <c r="N115" i="6"/>
  <c r="Z115" i="6" s="1"/>
  <c r="L205" i="6"/>
  <c r="L188" i="6"/>
  <c r="L214" i="6"/>
  <c r="L212" i="6"/>
  <c r="J217" i="6"/>
  <c r="N201" i="6"/>
  <c r="L190" i="6"/>
  <c r="K194" i="6"/>
  <c r="K187" i="6"/>
  <c r="K195" i="6"/>
  <c r="N217" i="6"/>
  <c r="Z217" i="6" s="1"/>
  <c r="N190" i="6"/>
  <c r="Z190" i="6" s="1"/>
  <c r="J209" i="6"/>
  <c r="L189" i="6"/>
  <c r="J115" i="6"/>
  <c r="J162" i="6"/>
  <c r="K212" i="6"/>
  <c r="N202" i="6"/>
  <c r="Z202" i="6" s="1"/>
  <c r="J211" i="6"/>
  <c r="N137" i="6"/>
  <c r="L147" i="6"/>
  <c r="J188" i="6"/>
  <c r="K183" i="6"/>
  <c r="J137" i="6"/>
  <c r="L191" i="6"/>
  <c r="L182" i="6"/>
  <c r="J157" i="6"/>
  <c r="L192" i="6"/>
  <c r="J152" i="6"/>
  <c r="K214" i="6"/>
  <c r="K210" i="6"/>
  <c r="L184" i="6"/>
  <c r="K137" i="6"/>
  <c r="N209" i="6"/>
  <c r="Z209" i="6" s="1"/>
  <c r="K191" i="6"/>
  <c r="J167" i="6"/>
  <c r="L142" i="6"/>
  <c r="N147" i="6"/>
  <c r="L204" i="6"/>
  <c r="J212" i="6"/>
  <c r="L194" i="6"/>
  <c r="L157" i="6"/>
  <c r="L183" i="6"/>
  <c r="L137" i="6"/>
  <c r="L201" i="6"/>
  <c r="K204" i="6"/>
  <c r="K201" i="6"/>
  <c r="K190" i="6"/>
  <c r="K185" i="6"/>
  <c r="L162" i="6"/>
  <c r="K196" i="6"/>
  <c r="N177" i="6"/>
  <c r="N179" i="6" s="1"/>
  <c r="K147" i="6"/>
  <c r="K157" i="6"/>
  <c r="K177" i="6"/>
  <c r="J196" i="6"/>
  <c r="K184" i="6"/>
  <c r="K192" i="6"/>
  <c r="N186" i="6"/>
  <c r="Z186" i="6" s="1"/>
  <c r="L211" i="6"/>
  <c r="J186" i="6"/>
  <c r="J187" i="6"/>
  <c r="J213" i="6"/>
  <c r="N206" i="6"/>
  <c r="Z206" i="6" s="1"/>
  <c r="L253" i="6"/>
  <c r="J247" i="6"/>
  <c r="L287" i="6"/>
  <c r="K240" i="6"/>
  <c r="J320" i="6"/>
  <c r="K261" i="6"/>
  <c r="K216" i="6"/>
  <c r="K281" i="6"/>
  <c r="K227" i="6"/>
  <c r="L288" i="6"/>
  <c r="K233" i="6"/>
  <c r="K222" i="6"/>
  <c r="L325" i="6"/>
  <c r="L337" i="6"/>
  <c r="J263" i="6"/>
  <c r="K269" i="6"/>
  <c r="K270" i="6"/>
  <c r="J309" i="6"/>
  <c r="L114" i="6"/>
  <c r="J271" i="6"/>
  <c r="N40" i="6"/>
  <c r="Z40" i="6" s="1"/>
  <c r="K284" i="6"/>
  <c r="K268" i="6"/>
  <c r="J254" i="6"/>
  <c r="L250" i="6"/>
  <c r="K30" i="6"/>
  <c r="K280" i="6"/>
  <c r="K260" i="6"/>
  <c r="L281" i="6"/>
  <c r="J279" i="6"/>
  <c r="K62" i="6"/>
  <c r="L40" i="6"/>
  <c r="K289" i="6"/>
  <c r="K243" i="6"/>
  <c r="K41" i="6"/>
  <c r="J40" i="6"/>
  <c r="K223" i="6"/>
  <c r="N30" i="6"/>
  <c r="Z30" i="6" s="1"/>
  <c r="J30" i="6"/>
  <c r="N326" i="6"/>
  <c r="Z326" i="6" s="1"/>
  <c r="L245" i="6"/>
  <c r="L271" i="6"/>
  <c r="J290" i="6"/>
  <c r="K53" i="6"/>
  <c r="K278" i="6"/>
  <c r="K291" i="6"/>
  <c r="K241" i="6"/>
  <c r="K283" i="6"/>
  <c r="K273" i="6"/>
  <c r="K286" i="6"/>
  <c r="L341" i="6"/>
  <c r="K52" i="6"/>
  <c r="L29" i="6"/>
  <c r="K101" i="6"/>
  <c r="K272" i="6"/>
  <c r="K229" i="6"/>
  <c r="K254" i="6"/>
  <c r="K271" i="6"/>
  <c r="K282" i="6"/>
  <c r="K242" i="6"/>
  <c r="K250" i="6"/>
  <c r="J41" i="6"/>
  <c r="K253" i="6"/>
  <c r="K251" i="6"/>
  <c r="K259" i="6"/>
  <c r="K234" i="6"/>
  <c r="L41" i="6"/>
  <c r="K285" i="6"/>
  <c r="K266" i="6"/>
  <c r="K287" i="6"/>
  <c r="K244" i="6"/>
  <c r="K29" i="6"/>
  <c r="K252" i="6"/>
  <c r="K262" i="6"/>
  <c r="K76" i="6"/>
  <c r="K225" i="6"/>
  <c r="J282" i="6"/>
  <c r="N291" i="6"/>
  <c r="Z291" i="6" s="1"/>
  <c r="L265" i="6"/>
  <c r="L247" i="6"/>
  <c r="J234" i="6"/>
  <c r="L282" i="6"/>
  <c r="K114" i="6"/>
  <c r="K40" i="6"/>
  <c r="K263" i="6"/>
  <c r="K228" i="6"/>
  <c r="K235" i="6"/>
  <c r="K249" i="6"/>
  <c r="K246" i="6"/>
  <c r="K267" i="6"/>
  <c r="K226" i="6"/>
  <c r="J251" i="6"/>
  <c r="N306" i="6"/>
  <c r="Z306" i="6" s="1"/>
  <c r="K231" i="6"/>
  <c r="K247" i="6"/>
  <c r="K248" i="6"/>
  <c r="K92" i="6"/>
  <c r="K264" i="6"/>
  <c r="N41" i="6"/>
  <c r="Z41" i="6" s="1"/>
  <c r="J29" i="6"/>
  <c r="K290" i="6"/>
  <c r="J246" i="6"/>
  <c r="K232" i="6"/>
  <c r="K265" i="6"/>
  <c r="N29" i="6"/>
  <c r="L30" i="6"/>
  <c r="K224" i="6"/>
  <c r="K93" i="6"/>
  <c r="K288" i="6"/>
  <c r="K245" i="6"/>
  <c r="K279" i="6"/>
  <c r="J301" i="6"/>
  <c r="L284" i="6"/>
  <c r="L62" i="6"/>
  <c r="J270" i="6"/>
  <c r="L260" i="6"/>
  <c r="J243" i="6"/>
  <c r="L242" i="6"/>
  <c r="J340" i="6"/>
  <c r="L233" i="6"/>
  <c r="L225" i="6"/>
  <c r="L308" i="6"/>
  <c r="L244" i="6"/>
  <c r="N252" i="6"/>
  <c r="Z252" i="6" s="1"/>
  <c r="L234" i="6"/>
  <c r="N301" i="6"/>
  <c r="Z301" i="6" s="1"/>
  <c r="L76" i="6"/>
  <c r="N339" i="6"/>
  <c r="Z339" i="6" s="1"/>
  <c r="L246" i="6"/>
  <c r="J306" i="6"/>
  <c r="L280" i="6"/>
  <c r="N308" i="6"/>
  <c r="Z308" i="6" s="1"/>
  <c r="N338" i="6"/>
  <c r="Z338" i="6" s="1"/>
  <c r="J265" i="6"/>
  <c r="L285" i="6"/>
  <c r="L259" i="6"/>
  <c r="J249" i="6"/>
  <c r="J280" i="6"/>
  <c r="L249" i="6"/>
  <c r="N283" i="6"/>
  <c r="Z283" i="6" s="1"/>
  <c r="N266" i="6"/>
  <c r="Z266" i="6" s="1"/>
  <c r="N279" i="6"/>
  <c r="Z279" i="6" s="1"/>
  <c r="N225" i="6"/>
  <c r="Z225" i="6" s="1"/>
  <c r="J305" i="6"/>
  <c r="J269" i="6"/>
  <c r="L223" i="6"/>
  <c r="L323" i="6"/>
  <c r="L251" i="6"/>
  <c r="L268" i="6"/>
  <c r="N251" i="6"/>
  <c r="Z251" i="6" s="1"/>
  <c r="L230" i="6"/>
  <c r="L262" i="6"/>
  <c r="L303" i="6"/>
  <c r="J337" i="6"/>
  <c r="L222" i="6"/>
  <c r="J225" i="6"/>
  <c r="J230" i="6"/>
  <c r="L101" i="6"/>
  <c r="J339" i="6"/>
  <c r="N263" i="6"/>
  <c r="Z263" i="6" s="1"/>
  <c r="L264" i="6"/>
  <c r="L343" i="6"/>
  <c r="J338" i="6"/>
  <c r="N307" i="6"/>
  <c r="Z307" i="6" s="1"/>
  <c r="J253" i="6"/>
  <c r="L334" i="6"/>
  <c r="L304" i="6"/>
  <c r="L283" i="6"/>
  <c r="J53" i="6"/>
  <c r="J288" i="6"/>
  <c r="N253" i="6"/>
  <c r="Z253" i="6" s="1"/>
  <c r="N241" i="6"/>
  <c r="Z241" i="6" s="1"/>
  <c r="J268" i="6"/>
  <c r="L316" i="6"/>
  <c r="J302" i="6"/>
  <c r="L232" i="6"/>
  <c r="J289" i="6"/>
  <c r="N224" i="6"/>
  <c r="Z224" i="6" s="1"/>
  <c r="L340" i="6"/>
  <c r="L270" i="6"/>
  <c r="L261" i="6"/>
  <c r="N234" i="6"/>
  <c r="Z234" i="6" s="1"/>
  <c r="L229" i="6"/>
  <c r="N254" i="6"/>
  <c r="Z254" i="6" s="1"/>
  <c r="L324" i="6"/>
  <c r="L53" i="6"/>
  <c r="J248" i="6"/>
  <c r="J76" i="6"/>
  <c r="L338" i="6"/>
  <c r="L290" i="6"/>
  <c r="J287" i="6"/>
  <c r="L252" i="6"/>
  <c r="J303" i="6"/>
  <c r="N309" i="6"/>
  <c r="Z309" i="6" s="1"/>
  <c r="J259" i="6"/>
  <c r="N240" i="6"/>
  <c r="L327" i="6"/>
  <c r="J285" i="6"/>
  <c r="J233" i="6"/>
  <c r="J334" i="6"/>
  <c r="N269" i="6"/>
  <c r="Z269" i="6" s="1"/>
  <c r="L307" i="6"/>
  <c r="J324" i="6"/>
  <c r="L254" i="6"/>
  <c r="L319" i="6"/>
  <c r="J319" i="6"/>
  <c r="N278" i="6"/>
  <c r="L52" i="6"/>
  <c r="J261" i="6"/>
  <c r="J62" i="6"/>
  <c r="J262" i="6"/>
  <c r="J308" i="6"/>
  <c r="L216" i="6"/>
  <c r="J286" i="6"/>
  <c r="N305" i="6"/>
  <c r="Z305" i="6" s="1"/>
  <c r="J304" i="6"/>
  <c r="N268" i="6"/>
  <c r="Z268" i="6" s="1"/>
  <c r="N231" i="6"/>
  <c r="Z231" i="6" s="1"/>
  <c r="L305" i="6"/>
  <c r="N271" i="6"/>
  <c r="Z271" i="6" s="1"/>
  <c r="L335" i="6"/>
  <c r="J316" i="6"/>
  <c r="J260" i="6"/>
  <c r="L241" i="6"/>
  <c r="J114" i="6"/>
  <c r="J318" i="6"/>
  <c r="L302" i="6"/>
  <c r="N265" i="6"/>
  <c r="Z265" i="6" s="1"/>
  <c r="J343" i="6"/>
  <c r="J235" i="6"/>
  <c r="J283" i="6"/>
  <c r="N76" i="6"/>
  <c r="J227" i="6"/>
  <c r="J216" i="6"/>
  <c r="L301" i="6"/>
  <c r="J335" i="6"/>
  <c r="L273" i="6"/>
  <c r="N287" i="6"/>
  <c r="Z287" i="6" s="1"/>
  <c r="L279" i="6"/>
  <c r="J317" i="6"/>
  <c r="L306" i="6"/>
  <c r="L263" i="6"/>
  <c r="N260" i="6"/>
  <c r="Z260" i="6" s="1"/>
  <c r="L224" i="6"/>
  <c r="L336" i="6"/>
  <c r="J250" i="6"/>
  <c r="J223" i="6"/>
  <c r="J242" i="6"/>
  <c r="N53" i="6"/>
  <c r="Z53" i="6" s="1"/>
  <c r="J325" i="6"/>
  <c r="N303" i="6"/>
  <c r="Z303" i="6" s="1"/>
  <c r="L318" i="6"/>
  <c r="J267" i="6"/>
  <c r="L278" i="6"/>
  <c r="J284" i="6"/>
  <c r="J300" i="6"/>
  <c r="L227" i="6"/>
  <c r="J278" i="6"/>
  <c r="L243" i="6"/>
  <c r="N281" i="6"/>
  <c r="Z281" i="6" s="1"/>
  <c r="J307" i="6"/>
  <c r="N243" i="6"/>
  <c r="Z243" i="6" s="1"/>
  <c r="L286" i="6"/>
  <c r="N317" i="6"/>
  <c r="Z317" i="6" s="1"/>
  <c r="J336" i="6"/>
  <c r="N235" i="6"/>
  <c r="Z235" i="6" s="1"/>
  <c r="L320" i="6"/>
  <c r="J273" i="6"/>
  <c r="N216" i="6"/>
  <c r="Z216" i="6" s="1"/>
  <c r="L228" i="6"/>
  <c r="J326" i="6"/>
  <c r="N250" i="6"/>
  <c r="Z250" i="6" s="1"/>
  <c r="N323" i="6"/>
  <c r="Z323" i="6" s="1"/>
  <c r="J281" i="6"/>
  <c r="J266" i="6"/>
  <c r="J93" i="6"/>
  <c r="J101" i="6"/>
  <c r="J264" i="6"/>
  <c r="L326" i="6"/>
  <c r="L231" i="6"/>
  <c r="J241" i="6"/>
  <c r="L92" i="6"/>
  <c r="J231" i="6"/>
  <c r="J224" i="6"/>
  <c r="N261" i="6"/>
  <c r="Z261" i="6" s="1"/>
  <c r="L272" i="6"/>
  <c r="J52" i="6"/>
  <c r="N244" i="6"/>
  <c r="Z244" i="6" s="1"/>
  <c r="L93" i="6"/>
  <c r="L300" i="6"/>
  <c r="L235" i="6"/>
  <c r="L266" i="6"/>
  <c r="L248" i="6"/>
  <c r="J232" i="6"/>
  <c r="L240" i="6"/>
  <c r="N101" i="6"/>
  <c r="Z101" i="6" s="1"/>
  <c r="J229" i="6"/>
  <c r="J244" i="6"/>
  <c r="J240" i="6"/>
  <c r="J327" i="6"/>
  <c r="J228" i="6"/>
  <c r="L267" i="6"/>
  <c r="N270" i="6"/>
  <c r="Z270" i="6" s="1"/>
  <c r="N248" i="6"/>
  <c r="Z248" i="6" s="1"/>
  <c r="L289" i="6"/>
  <c r="J291" i="6"/>
  <c r="J252" i="6"/>
  <c r="L322" i="6"/>
  <c r="L342" i="6"/>
  <c r="N228" i="6"/>
  <c r="Z228" i="6" s="1"/>
  <c r="N284" i="6"/>
  <c r="Z284" i="6" s="1"/>
  <c r="N302" i="6"/>
  <c r="Z302" i="6" s="1"/>
  <c r="J92" i="6"/>
  <c r="N267" i="6"/>
  <c r="Z267" i="6" s="1"/>
  <c r="L309" i="6"/>
  <c r="J245" i="6"/>
  <c r="J322" i="6"/>
  <c r="N273" i="6"/>
  <c r="Z273" i="6" s="1"/>
  <c r="J272" i="6"/>
  <c r="L339" i="6"/>
  <c r="N327" i="6"/>
  <c r="Z327" i="6" s="1"/>
  <c r="N272" i="6"/>
  <c r="Z272" i="6" s="1"/>
  <c r="N226" i="6"/>
  <c r="Z226" i="6" s="1"/>
  <c r="J226" i="6"/>
  <c r="L317" i="6"/>
  <c r="L291" i="6"/>
  <c r="N341" i="6"/>
  <c r="Z341" i="6" s="1"/>
  <c r="L226" i="6"/>
  <c r="J341" i="6"/>
  <c r="J222" i="6"/>
  <c r="J321" i="6"/>
  <c r="N321" i="6"/>
  <c r="Z321" i="6" s="1"/>
  <c r="N342" i="6"/>
  <c r="Z342" i="6" s="1"/>
  <c r="J342" i="6"/>
  <c r="L269" i="6"/>
  <c r="J323" i="6"/>
  <c r="N290" i="6"/>
  <c r="Z290" i="6" s="1"/>
  <c r="L321" i="6"/>
  <c r="N246" i="6"/>
  <c r="Z246" i="6" s="1"/>
  <c r="P107" i="6" l="1"/>
  <c r="N102" i="6"/>
  <c r="Z102" i="6" s="1"/>
  <c r="P69" i="6"/>
  <c r="N65" i="6"/>
  <c r="Z65" i="6" s="1"/>
  <c r="P47" i="6"/>
  <c r="N47" i="6" s="1"/>
  <c r="Z47" i="6" s="1"/>
  <c r="N42" i="6"/>
  <c r="Z42" i="6" s="1"/>
  <c r="Z19" i="6"/>
  <c r="N23" i="6"/>
  <c r="Z201" i="6"/>
  <c r="Z219" i="6" s="1"/>
  <c r="N219" i="6"/>
  <c r="Z259" i="6"/>
  <c r="Z275" i="6" s="1"/>
  <c r="N275" i="6"/>
  <c r="Z177" i="6"/>
  <c r="Z179" i="6" s="1"/>
  <c r="Z300" i="6"/>
  <c r="Z311" i="6" s="1"/>
  <c r="N311" i="6"/>
  <c r="Z278" i="6"/>
  <c r="Z293" i="6" s="1"/>
  <c r="N293" i="6"/>
  <c r="Z316" i="6"/>
  <c r="Z329" i="6" s="1"/>
  <c r="N329" i="6"/>
  <c r="Z240" i="6"/>
  <c r="Z256" i="6" s="1"/>
  <c r="N256" i="6"/>
  <c r="Z222" i="6"/>
  <c r="Z237" i="6" s="1"/>
  <c r="N237" i="6"/>
  <c r="Z182" i="6"/>
  <c r="Z198" i="6" s="1"/>
  <c r="N198" i="6"/>
  <c r="Z142" i="6"/>
  <c r="Z144" i="6" s="1"/>
  <c r="N144" i="6"/>
  <c r="Z114" i="6"/>
  <c r="Z130" i="6" s="1"/>
  <c r="N130" i="6"/>
  <c r="Z152" i="6"/>
  <c r="Z154" i="6" s="1"/>
  <c r="N154" i="6"/>
  <c r="Z167" i="6"/>
  <c r="Z169" i="6" s="1"/>
  <c r="N169" i="6"/>
  <c r="Z76" i="6"/>
  <c r="Z89" i="6" s="1"/>
  <c r="N89" i="6"/>
  <c r="Z52" i="6"/>
  <c r="Z73" i="6" s="1"/>
  <c r="N73" i="6"/>
  <c r="Z147" i="6"/>
  <c r="Z149" i="6" s="1"/>
  <c r="N149" i="6"/>
  <c r="Z92" i="6"/>
  <c r="Z111" i="6" s="1"/>
  <c r="N111" i="6"/>
  <c r="Z137" i="6"/>
  <c r="N139" i="6"/>
  <c r="Z162" i="6"/>
  <c r="Z164" i="6" s="1"/>
  <c r="N164" i="6"/>
  <c r="Z157" i="6"/>
  <c r="Z159" i="6" s="1"/>
  <c r="N159" i="6"/>
  <c r="Z334" i="6"/>
  <c r="Z345" i="6" s="1"/>
  <c r="N345" i="6"/>
  <c r="Z29" i="6"/>
  <c r="N49" i="6"/>
  <c r="P70" i="6" l="1"/>
  <c r="N69" i="6"/>
  <c r="Z69" i="6" s="1"/>
  <c r="P108" i="6"/>
  <c r="N107" i="6"/>
  <c r="Z107" i="6" s="1"/>
  <c r="Z23" i="6"/>
  <c r="N132" i="6"/>
  <c r="N295" i="6"/>
  <c r="Z295" i="6"/>
  <c r="N171" i="6"/>
  <c r="Z49" i="6"/>
  <c r="Z139" i="6"/>
  <c r="Z171" i="6" s="1"/>
  <c r="P109" i="6" l="1"/>
  <c r="N109" i="6" s="1"/>
  <c r="Z109" i="6" s="1"/>
  <c r="N108" i="6"/>
  <c r="Z108" i="6" s="1"/>
  <c r="P71" i="6"/>
  <c r="N71" i="6" s="1"/>
  <c r="Z71" i="6" s="1"/>
  <c r="N70" i="6"/>
  <c r="Z70" i="6" s="1"/>
  <c r="N347" i="6"/>
  <c r="Z132" i="6"/>
  <c r="Z347" i="6" l="1"/>
  <c r="Z373" i="6" s="1"/>
</calcChain>
</file>

<file path=xl/sharedStrings.xml><?xml version="1.0" encoding="utf-8"?>
<sst xmlns="http://schemas.openxmlformats.org/spreadsheetml/2006/main" count="2834" uniqueCount="723">
  <si>
    <t>SUMMARY OF ESTIMATED SURVIVOR CURVES, NET SALVAGE, ORIGINAL COST, BOOK DEPRECIATION RESERVE AND</t>
  </si>
  <si>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</si>
  <si>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</si>
  <si>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</si>
  <si>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</si>
  <si>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</si>
  <si>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</si>
  <si>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</si>
  <si>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</si>
  <si>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</si>
  <si>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</si>
  <si>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</si>
  <si>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</si>
  <si>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</si>
  <si>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</si>
  <si>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</si>
  <si>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</si>
  <si>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</si>
  <si>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</si>
  <si>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</si>
  <si>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</si>
  <si>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</si>
  <si>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</si>
  <si>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</si>
  <si>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</si>
  <si>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</si>
  <si>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</si>
  <si>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</si>
  <si>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</si>
  <si>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</si>
  <si>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</si>
  <si>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</si>
  <si>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</si>
  <si>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</si>
  <si>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</si>
  <si>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</si>
  <si>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</si>
  <si>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OTHER PRODUCTION PLANT</t>
  </si>
  <si>
    <t>STRUCTURES AND IMPROVEMENTS</t>
  </si>
  <si>
    <t>TOTAL ACCOUNT 341 - STRUCTURES AND IMPROVEMENTS</t>
  </si>
  <si>
    <t xml:space="preserve">GENERATORS                                    </t>
  </si>
  <si>
    <t>TOTAL ACCOUNT 344 - GENERATORS</t>
  </si>
  <si>
    <t xml:space="preserve">ACCESSORY ELECTRIC EQUIPMENT                  </t>
  </si>
  <si>
    <t>TOTAL ACCOUNT 345 - ACCESSORY ELECTRIC EQUIPMENT</t>
  </si>
  <si>
    <t xml:space="preserve">MISCELLANEOUS PLANT EQUIPMENT                 </t>
  </si>
  <si>
    <t>TOTAL ACCOUNT 346 - MISCELLANEOUS PLANT EQUIPMENT</t>
  </si>
  <si>
    <t xml:space="preserve">    TOTAL OTHER PRODUCTION PLANT </t>
  </si>
  <si>
    <t xml:space="preserve">TRANSMISSION PLANT </t>
  </si>
  <si>
    <t xml:space="preserve">    TOTAL TRANSMISSION PLANT </t>
  </si>
  <si>
    <t xml:space="preserve">DISTRIBUTION PLANT </t>
  </si>
  <si>
    <t xml:space="preserve">    TOTAL DISTRIBUTION PLANT </t>
  </si>
  <si>
    <t xml:space="preserve">GENERAL PLANT </t>
  </si>
  <si>
    <t xml:space="preserve">    TOTAL GENERAL PLANT </t>
  </si>
  <si>
    <t xml:space="preserve">    TOTAL ELECTRIC PLANT </t>
  </si>
  <si>
    <t xml:space="preserve">NONDEPRECIABLE PLANT </t>
  </si>
  <si>
    <t>FRANCHISE AND CONSENTS</t>
  </si>
  <si>
    <t>MISCELLANEOUS INTANGIBLE PLANT</t>
  </si>
  <si>
    <t>LAND</t>
  </si>
  <si>
    <t xml:space="preserve">LAND </t>
  </si>
  <si>
    <t xml:space="preserve">    TOTAL NONDEPRECIABLE PLANT </t>
  </si>
  <si>
    <t>*  LIFE SPAN PROCEDURE IS USED.  CURVE SHOWN IS INTERIM SURVIVOR CURVE</t>
  </si>
  <si>
    <t>KENTUCKY UTILITIES</t>
  </si>
  <si>
    <t xml:space="preserve">    TOTAL DEPRECIABLE PLANT </t>
  </si>
  <si>
    <t xml:space="preserve">DEPRECIABLE PLANT </t>
  </si>
  <si>
    <t>HYDROELECTRIC PRODUCTION PLANT</t>
  </si>
  <si>
    <t xml:space="preserve">  DIX DAM  </t>
  </si>
  <si>
    <t xml:space="preserve">  DIX DAM                  </t>
  </si>
  <si>
    <t>RESERVOIRS, DAMS &amp; WATERWAY</t>
  </si>
  <si>
    <t xml:space="preserve">  DIX DAM                   </t>
  </si>
  <si>
    <t>ACCESSORY ELECTRIC EQUIPMENT</t>
  </si>
  <si>
    <t>TOTAL ACCOUNT 336 - ROADS, RAILROADS &amp; BRIDGES</t>
  </si>
  <si>
    <t xml:space="preserve">    TOTAL HYDROELECTRIC PRODUCTION PLANT </t>
  </si>
  <si>
    <t xml:space="preserve">  TRIMBLE COUNTY CT PIPELINE</t>
  </si>
  <si>
    <t xml:space="preserve">LAND AND LAND RIGHTS        </t>
  </si>
  <si>
    <t>PRIME MOVERS</t>
  </si>
  <si>
    <t>TOTAL ACCOUNT 343 - PRIME MOVERS</t>
  </si>
  <si>
    <t>*</t>
  </si>
  <si>
    <t>TOTAL ACCOUNT 330.1 - LAND RIGHTS</t>
  </si>
  <si>
    <t>TOTAL ACCOUNT 331 - STRUCTURES AND IMPROVEMENTS</t>
  </si>
  <si>
    <t>TOTAL ACCOUNT 332 - RESERVOIRS, DAMS &amp; WATERWAYS</t>
  </si>
  <si>
    <t>WATER WHEELS, TURBINES &amp; GENERATORS</t>
  </si>
  <si>
    <t>TOTAL ACCOUNT 333 - WATER WHEELS, TURBINES &amp; GENERATORS</t>
  </si>
  <si>
    <t>TOTAL ACCOUNT 334 - ACCESSORY ELECTRIC EQUIPMENT</t>
  </si>
  <si>
    <t>TOTAL ACCOUNT 335 - MISCELLANEOUS POWER PLANT EQUIPMENT</t>
  </si>
  <si>
    <t>MISCELLANEOUS POWER PLANT EQUIPMENT</t>
  </si>
  <si>
    <t xml:space="preserve">STRUCTURES &amp; IMPROVEMENTS - SYS CONTROL/COM  </t>
  </si>
  <si>
    <t xml:space="preserve">STATION EQUIPMENT - NON SYS CONTROL/COM      </t>
  </si>
  <si>
    <t xml:space="preserve">STATION EQUIPMENT - SYS CONTROL/COM          </t>
  </si>
  <si>
    <t xml:space="preserve">TOWERS AND FIXTURES                          </t>
  </si>
  <si>
    <t xml:space="preserve">POLES AND FIXTURES                           </t>
  </si>
  <si>
    <t xml:space="preserve">OVERHEAD CONDUCTORS AND DEVICES              </t>
  </si>
  <si>
    <t xml:space="preserve">UNDERGROUND CONDUIT                          </t>
  </si>
  <si>
    <t xml:space="preserve">UNDERGROUND CONDUCTORS AND DEVICES           </t>
  </si>
  <si>
    <t xml:space="preserve">LAND AND LAND RIGHTS               </t>
  </si>
  <si>
    <t xml:space="preserve">STATION EQUIPMENT                  </t>
  </si>
  <si>
    <t xml:space="preserve">POLES, TOWERS, AND FIXTURES        </t>
  </si>
  <si>
    <t xml:space="preserve">OVERHEAD CONDUCTORS AND DEVICES    </t>
  </si>
  <si>
    <t xml:space="preserve">UNDERGOUND CONDUIT                 </t>
  </si>
  <si>
    <t xml:space="preserve">UNDERGROUND CONDUCTORS AND DEVICES </t>
  </si>
  <si>
    <t xml:space="preserve">LINE TRANSFORMERS                  </t>
  </si>
  <si>
    <t xml:space="preserve">SERVICES                           </t>
  </si>
  <si>
    <t xml:space="preserve">METERS                             </t>
  </si>
  <si>
    <t xml:space="preserve">INSTALLATIONS ON CUSTOMER PREMISES </t>
  </si>
  <si>
    <t xml:space="preserve">STREET LIGHTING AND SIGNAL SYSTEMS </t>
  </si>
  <si>
    <t xml:space="preserve">OFFICE FURNITURE AND EQUIPMENT               </t>
  </si>
  <si>
    <t xml:space="preserve">NON PC COMPUTER EQUIPMENT                    </t>
  </si>
  <si>
    <t xml:space="preserve">STORES EQUIPMENT                             </t>
  </si>
  <si>
    <t xml:space="preserve">TOOLS, SHOP AND GARAGE EQUIPMENT             </t>
  </si>
  <si>
    <t xml:space="preserve">LABORATORY EQUIPMENT                         </t>
  </si>
  <si>
    <t xml:space="preserve">POWER OPERATED EQUIPMENT                     </t>
  </si>
  <si>
    <t>ORGANIZATION</t>
  </si>
  <si>
    <t>FUEL HOLDERS, PRODUCERS AND ACCESSORIES</t>
  </si>
  <si>
    <t>TOTAL ACCOUNT 342 - FULE HOLDERS, PRODUCERS AND ACCESSORIES</t>
  </si>
  <si>
    <t>TOTAL ACCOUNT 340.1 - LAND AND LAND RIGHTS</t>
  </si>
  <si>
    <t>ROADS, RAILROADS &amp; BRIDGES</t>
  </si>
  <si>
    <t xml:space="preserve">STRUCTURES AND IMPROVEMENTS         </t>
  </si>
  <si>
    <t>STRUCTURES AND IMPROVEMENTS - LEASEHOLDS</t>
  </si>
  <si>
    <t xml:space="preserve">311.00 5591         </t>
  </si>
  <si>
    <t xml:space="preserve">311.00 5603         </t>
  </si>
  <si>
    <t xml:space="preserve">311.00 5604         </t>
  </si>
  <si>
    <t xml:space="preserve">311.00 5613         </t>
  </si>
  <si>
    <t xml:space="preserve">311.00 5614         </t>
  </si>
  <si>
    <t xml:space="preserve">311.00 5615         </t>
  </si>
  <si>
    <t xml:space="preserve">311.00 5621         </t>
  </si>
  <si>
    <t xml:space="preserve">311.00 5622         </t>
  </si>
  <si>
    <t xml:space="preserve">311.00 5623         </t>
  </si>
  <si>
    <t xml:space="preserve">311.00 5630         </t>
  </si>
  <si>
    <t xml:space="preserve">311.00 5643         </t>
  </si>
  <si>
    <t xml:space="preserve">311.00 5650         </t>
  </si>
  <si>
    <t xml:space="preserve">311.00 5651         </t>
  </si>
  <si>
    <t xml:space="preserve">311.00 5652         </t>
  </si>
  <si>
    <t xml:space="preserve">311.00 5653         </t>
  </si>
  <si>
    <t xml:space="preserve">311.00 5654         </t>
  </si>
  <si>
    <t xml:space="preserve">311.00 5658         </t>
  </si>
  <si>
    <t xml:space="preserve">312.00 5603         </t>
  </si>
  <si>
    <t xml:space="preserve">312.00 5604         </t>
  </si>
  <si>
    <t xml:space="preserve">312.00 5613         </t>
  </si>
  <si>
    <t xml:space="preserve">312.00 5614         </t>
  </si>
  <si>
    <t xml:space="preserve">312.00 5615         </t>
  </si>
  <si>
    <t xml:space="preserve">312.00 5621         </t>
  </si>
  <si>
    <t xml:space="preserve">312.00 5622         </t>
  </si>
  <si>
    <t xml:space="preserve">312.00 5623         </t>
  </si>
  <si>
    <t xml:space="preserve">312.00 5630         </t>
  </si>
  <si>
    <t xml:space="preserve">312.00 5643         </t>
  </si>
  <si>
    <t xml:space="preserve">312.00 5650         </t>
  </si>
  <si>
    <t xml:space="preserve">312.00 5651         </t>
  </si>
  <si>
    <t xml:space="preserve">312.00 5652         </t>
  </si>
  <si>
    <t xml:space="preserve">312.00 5653         </t>
  </si>
  <si>
    <t xml:space="preserve">312.00 5654         </t>
  </si>
  <si>
    <t xml:space="preserve">312.00 5658         </t>
  </si>
  <si>
    <t xml:space="preserve">312.00 5660         </t>
  </si>
  <si>
    <t xml:space="preserve">312.00 5661         </t>
  </si>
  <si>
    <t xml:space="preserve">314.00 5603         </t>
  </si>
  <si>
    <t xml:space="preserve">314.00 5604         </t>
  </si>
  <si>
    <t xml:space="preserve">314.00 5613         </t>
  </si>
  <si>
    <t xml:space="preserve">314.00 5614         </t>
  </si>
  <si>
    <t xml:space="preserve">314.00 5621         </t>
  </si>
  <si>
    <t xml:space="preserve">314.00 5622         </t>
  </si>
  <si>
    <t xml:space="preserve">314.00 5623         </t>
  </si>
  <si>
    <t xml:space="preserve">314.00 5651         </t>
  </si>
  <si>
    <t xml:space="preserve">314.00 5652         </t>
  </si>
  <si>
    <t xml:space="preserve">314.00 5653         </t>
  </si>
  <si>
    <t xml:space="preserve">314.00 5654         </t>
  </si>
  <si>
    <t xml:space="preserve">315.00 5603         </t>
  </si>
  <si>
    <t xml:space="preserve">315.00 5604         </t>
  </si>
  <si>
    <t xml:space="preserve">315.00 5613         </t>
  </si>
  <si>
    <t xml:space="preserve">315.00 5614         </t>
  </si>
  <si>
    <t xml:space="preserve">315.00 5621         </t>
  </si>
  <si>
    <t xml:space="preserve">315.00 5622         </t>
  </si>
  <si>
    <t xml:space="preserve">315.00 5623         </t>
  </si>
  <si>
    <t xml:space="preserve">315.00 5630         </t>
  </si>
  <si>
    <t xml:space="preserve">315.00 5650         </t>
  </si>
  <si>
    <t xml:space="preserve">315.00 5651         </t>
  </si>
  <si>
    <t xml:space="preserve">315.00 5652         </t>
  </si>
  <si>
    <t xml:space="preserve">315.00 5653         </t>
  </si>
  <si>
    <t xml:space="preserve">315.00 5654         </t>
  </si>
  <si>
    <t xml:space="preserve">315.00 5658         </t>
  </si>
  <si>
    <t xml:space="preserve">315.00 5660         </t>
  </si>
  <si>
    <t xml:space="preserve">315.00 5661         </t>
  </si>
  <si>
    <t xml:space="preserve">316.00 0321         </t>
  </si>
  <si>
    <t xml:space="preserve">316.00 5591         </t>
  </si>
  <si>
    <t xml:space="preserve">316.00 5603         </t>
  </si>
  <si>
    <t xml:space="preserve">316.00 5604         </t>
  </si>
  <si>
    <t xml:space="preserve">316.00 5613         </t>
  </si>
  <si>
    <t xml:space="preserve">316.00 5614         </t>
  </si>
  <si>
    <t xml:space="preserve">316.00 5615         </t>
  </si>
  <si>
    <t xml:space="preserve">316.00 5621         </t>
  </si>
  <si>
    <t xml:space="preserve">316.00 5622         </t>
  </si>
  <si>
    <t xml:space="preserve">316.00 5623         </t>
  </si>
  <si>
    <t xml:space="preserve">316.00 5650         </t>
  </si>
  <si>
    <t xml:space="preserve">316.00 5651         </t>
  </si>
  <si>
    <t xml:space="preserve">316.00 5652         </t>
  </si>
  <si>
    <t xml:space="preserve">316.00 5653         </t>
  </si>
  <si>
    <t xml:space="preserve">316.00 5654         </t>
  </si>
  <si>
    <t xml:space="preserve">331.00 5691         </t>
  </si>
  <si>
    <t xml:space="preserve">332.00 5691         </t>
  </si>
  <si>
    <t xml:space="preserve">333.00 5691         </t>
  </si>
  <si>
    <t xml:space="preserve">334.00 5691         </t>
  </si>
  <si>
    <t xml:space="preserve">335.00 5691         </t>
  </si>
  <si>
    <t xml:space="preserve">336.00 5691         </t>
  </si>
  <si>
    <t xml:space="preserve">341.00 0470         </t>
  </si>
  <si>
    <t xml:space="preserve">341.00 0471         </t>
  </si>
  <si>
    <t xml:space="preserve">341.00 0474         </t>
  </si>
  <si>
    <t xml:space="preserve">341.00 0475         </t>
  </si>
  <si>
    <t xml:space="preserve">341.00 0476         </t>
  </si>
  <si>
    <t xml:space="preserve">341.00 0477         </t>
  </si>
  <si>
    <t xml:space="preserve">341.00 5635         </t>
  </si>
  <si>
    <t xml:space="preserve">341.00 5636         </t>
  </si>
  <si>
    <t xml:space="preserve">341.00 5637         </t>
  </si>
  <si>
    <t xml:space="preserve">341.00 5638         </t>
  </si>
  <si>
    <t xml:space="preserve">341.00 5639         </t>
  </si>
  <si>
    <t xml:space="preserve">341.00 5640         </t>
  </si>
  <si>
    <t xml:space="preserve">341.00 5641         </t>
  </si>
  <si>
    <t xml:space="preserve">341.00 5696         </t>
  </si>
  <si>
    <t xml:space="preserve">341.00 5697         </t>
  </si>
  <si>
    <t xml:space="preserve">342.00 0470         </t>
  </si>
  <si>
    <t xml:space="preserve">342.00 0471         </t>
  </si>
  <si>
    <t xml:space="preserve">342.00 0473         </t>
  </si>
  <si>
    <t xml:space="preserve">342.00 0474         </t>
  </si>
  <si>
    <t xml:space="preserve">342.00 0475         </t>
  </si>
  <si>
    <t xml:space="preserve">342.00 0476         </t>
  </si>
  <si>
    <t xml:space="preserve">342.00 0477         </t>
  </si>
  <si>
    <t xml:space="preserve">342.00 5635         </t>
  </si>
  <si>
    <t xml:space="preserve">342.00 5636         </t>
  </si>
  <si>
    <t xml:space="preserve">342.00 5637         </t>
  </si>
  <si>
    <t xml:space="preserve">342.00 5638         </t>
  </si>
  <si>
    <t xml:space="preserve">342.00 5639         </t>
  </si>
  <si>
    <t xml:space="preserve">342.00 5640         </t>
  </si>
  <si>
    <t xml:space="preserve">342.00 5641         </t>
  </si>
  <si>
    <t xml:space="preserve">342.00 5645         </t>
  </si>
  <si>
    <t xml:space="preserve">342.00 5696         </t>
  </si>
  <si>
    <t xml:space="preserve">342.00 5697         </t>
  </si>
  <si>
    <t xml:space="preserve">343.00 0470         </t>
  </si>
  <si>
    <t xml:space="preserve">343.00 0471         </t>
  </si>
  <si>
    <t xml:space="preserve">343.00 0474         </t>
  </si>
  <si>
    <t xml:space="preserve">343.00 0475         </t>
  </si>
  <si>
    <t xml:space="preserve">343.00 0476         </t>
  </si>
  <si>
    <t xml:space="preserve">343.00 0477         </t>
  </si>
  <si>
    <t xml:space="preserve">343.00 5635         </t>
  </si>
  <si>
    <t xml:space="preserve">343.00 5636         </t>
  </si>
  <si>
    <t xml:space="preserve">343.00 5637         </t>
  </si>
  <si>
    <t xml:space="preserve">343.00 5638         </t>
  </si>
  <si>
    <t xml:space="preserve">343.00 5639         </t>
  </si>
  <si>
    <t xml:space="preserve">343.00 5640         </t>
  </si>
  <si>
    <t xml:space="preserve">343.00 5641         </t>
  </si>
  <si>
    <t xml:space="preserve">343.00 5697         </t>
  </si>
  <si>
    <t xml:space="preserve">344.00 0470         </t>
  </si>
  <si>
    <t xml:space="preserve">344.00 0471         </t>
  </si>
  <si>
    <t xml:space="preserve">344.00 0474         </t>
  </si>
  <si>
    <t xml:space="preserve">344.00 0475         </t>
  </si>
  <si>
    <t xml:space="preserve">344.00 0476         </t>
  </si>
  <si>
    <t xml:space="preserve">344.00 0477         </t>
  </si>
  <si>
    <t xml:space="preserve">344.00 5635         </t>
  </si>
  <si>
    <t xml:space="preserve">344.00 5636         </t>
  </si>
  <si>
    <t xml:space="preserve">344.00 5637         </t>
  </si>
  <si>
    <t xml:space="preserve">344.00 5638         </t>
  </si>
  <si>
    <t xml:space="preserve">344.00 5639         </t>
  </si>
  <si>
    <t xml:space="preserve">344.00 5640         </t>
  </si>
  <si>
    <t xml:space="preserve">344.00 5641         </t>
  </si>
  <si>
    <t xml:space="preserve">344.00 5696         </t>
  </si>
  <si>
    <t xml:space="preserve">344.00 5697         </t>
  </si>
  <si>
    <t xml:space="preserve">345.00 0470         </t>
  </si>
  <si>
    <t xml:space="preserve">345.00 0471         </t>
  </si>
  <si>
    <t xml:space="preserve">345.00 0474         </t>
  </si>
  <si>
    <t xml:space="preserve">345.00 0475         </t>
  </si>
  <si>
    <t xml:space="preserve">345.00 0476         </t>
  </si>
  <si>
    <t xml:space="preserve">345.00 0477         </t>
  </si>
  <si>
    <t xml:space="preserve">345.00 5635         </t>
  </si>
  <si>
    <t xml:space="preserve">345.00 5636         </t>
  </si>
  <si>
    <t xml:space="preserve">345.00 5637         </t>
  </si>
  <si>
    <t xml:space="preserve">345.00 5638         </t>
  </si>
  <si>
    <t xml:space="preserve">345.00 5639         </t>
  </si>
  <si>
    <t xml:space="preserve">345.00 5640         </t>
  </si>
  <si>
    <t xml:space="preserve">345.00 5641         </t>
  </si>
  <si>
    <t xml:space="preserve">345.00 5696         </t>
  </si>
  <si>
    <t xml:space="preserve">345.00 5697         </t>
  </si>
  <si>
    <t xml:space="preserve">346.00 0470         </t>
  </si>
  <si>
    <t xml:space="preserve">346.00 0474         </t>
  </si>
  <si>
    <t xml:space="preserve">346.00 0475         </t>
  </si>
  <si>
    <t xml:space="preserve">346.00 0476         </t>
  </si>
  <si>
    <t xml:space="preserve">346.00 0477         </t>
  </si>
  <si>
    <t xml:space="preserve">346.00 5635         </t>
  </si>
  <si>
    <t xml:space="preserve">346.00 5636         </t>
  </si>
  <si>
    <t xml:space="preserve">346.00 5637         </t>
  </si>
  <si>
    <t xml:space="preserve">346.00 5638         </t>
  </si>
  <si>
    <t xml:space="preserve">346.00 5639         </t>
  </si>
  <si>
    <t xml:space="preserve">346.00 5640         </t>
  </si>
  <si>
    <t xml:space="preserve">346.00 5641         </t>
  </si>
  <si>
    <t xml:space="preserve">346.00 5696         </t>
  </si>
  <si>
    <t xml:space="preserve">346.00 5697         </t>
  </si>
  <si>
    <t xml:space="preserve">311.00 0321         </t>
  </si>
  <si>
    <t xml:space="preserve">311.00 0322         </t>
  </si>
  <si>
    <t xml:space="preserve">312.00 0321         </t>
  </si>
  <si>
    <t xml:space="preserve">312.00 0322         </t>
  </si>
  <si>
    <t xml:space="preserve">314.00 0321         </t>
  </si>
  <si>
    <t xml:space="preserve">315.00 0321         </t>
  </si>
  <si>
    <t xml:space="preserve">315.00 0322         </t>
  </si>
  <si>
    <t xml:space="preserve">330.10 5691         </t>
  </si>
  <si>
    <t xml:space="preserve">340.10 5645         </t>
  </si>
  <si>
    <t>COMMUNICATION EQUIPMENT</t>
  </si>
  <si>
    <t>LAND RIGHTS</t>
  </si>
  <si>
    <t>TRANSPORTATION EQUIPMENT</t>
  </si>
  <si>
    <t>CCS SOFTWARE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</si>
  <si>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</si>
  <si>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</si>
  <si>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</si>
  <si>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</si>
  <si>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</si>
  <si>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</si>
  <si>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</si>
  <si>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</si>
  <si>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</si>
  <si>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</si>
  <si>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</si>
  <si>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</si>
  <si>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</si>
  <si>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</si>
  <si>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</si>
  <si>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</si>
  <si>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</si>
  <si>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</si>
  <si>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</si>
  <si>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</si>
  <si>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</si>
  <si>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 xml:space="preserve">  TRIMBLE COUNTY CT 5</t>
  </si>
  <si>
    <t xml:space="preserve">  TRIMBLE COUNTY CT 6</t>
  </si>
  <si>
    <t xml:space="preserve">  TRIMBLE COUNTY CT 7</t>
  </si>
  <si>
    <t xml:space="preserve">  TRIMBLE COUNTY CT 8</t>
  </si>
  <si>
    <t xml:space="preserve">  TRIMBLE COUNTY CT 9</t>
  </si>
  <si>
    <t xml:space="preserve">  TRIMBLE COUNTY CT 10</t>
  </si>
  <si>
    <t xml:space="preserve">  BROWN CT 5</t>
  </si>
  <si>
    <t xml:space="preserve">  BROWN CT 6</t>
  </si>
  <si>
    <t xml:space="preserve">  BROWN CT 7</t>
  </si>
  <si>
    <t xml:space="preserve">  BROWN CT 8</t>
  </si>
  <si>
    <t xml:space="preserve">  BROWN CT 9</t>
  </si>
  <si>
    <t xml:space="preserve">  BROWN CT 10</t>
  </si>
  <si>
    <t xml:space="preserve">  BROWN CT 11</t>
  </si>
  <si>
    <t xml:space="preserve">  HAEFLING UNITS 1, 2 AND 3</t>
  </si>
  <si>
    <t xml:space="preserve">  PADDY'S RUN GENERATOR 13</t>
  </si>
  <si>
    <t xml:space="preserve">  BROWN CT UNIT 9 GAS PIPE</t>
  </si>
  <si>
    <t>PERSONAL COMPUTERS</t>
  </si>
  <si>
    <t>STRUCTURES AND IMPROVEMENTS - TO OWNED PROPERTY</t>
  </si>
  <si>
    <t>STRUCTURES &amp; IMPROVEMENTS - NON SYS CONTROL/COM</t>
  </si>
  <si>
    <t>343, cont.</t>
  </si>
  <si>
    <t xml:space="preserve">310.20 0310         </t>
  </si>
  <si>
    <t xml:space="preserve">310.20 5603         </t>
  </si>
  <si>
    <t xml:space="preserve">310.20 5615         </t>
  </si>
  <si>
    <t xml:space="preserve">310.20 5621         </t>
  </si>
  <si>
    <t xml:space="preserve">310.20 5623         </t>
  </si>
  <si>
    <t xml:space="preserve">310.20 5643         </t>
  </si>
  <si>
    <t xml:space="preserve">310.20 5644         </t>
  </si>
  <si>
    <t xml:space="preserve">310.20 5650         </t>
  </si>
  <si>
    <t xml:space="preserve">340.20 0470         </t>
  </si>
  <si>
    <t xml:space="preserve">340.20 5638         </t>
  </si>
  <si>
    <t>AccountNumber</t>
  </si>
  <si>
    <t>E374.05-ARO Cost Elec Dist (L/B)</t>
  </si>
  <si>
    <t>E337.07-ARO Cost Hydro Prod (Eqp)</t>
  </si>
  <si>
    <t>E347.07-ARO Cost Other Prod (Eqp)</t>
  </si>
  <si>
    <t>E317.07-ARO Cost Steam (Eqp)</t>
  </si>
  <si>
    <t>E359.15-ARO Cost Transm (L/B)</t>
  </si>
  <si>
    <t>E359.17-ARO Cost Transm (Eqp)</t>
  </si>
  <si>
    <t>Control Total</t>
  </si>
  <si>
    <t>RECONCILING ITEMS</t>
  </si>
  <si>
    <t>TOTAL RECONCILING ITEMS</t>
  </si>
  <si>
    <t>GRAND TOTAL</t>
  </si>
  <si>
    <t>CONTROLS</t>
  </si>
  <si>
    <t>Original Cost</t>
  </si>
  <si>
    <t>Book Reserve</t>
  </si>
  <si>
    <t>Difference</t>
  </si>
  <si>
    <t>ACCOUNTS NOT STUDIED</t>
  </si>
  <si>
    <t>Land</t>
  </si>
  <si>
    <t>Retired Units?</t>
  </si>
  <si>
    <t>No Plant Reserves</t>
  </si>
  <si>
    <t>31020</t>
  </si>
  <si>
    <t>Green River Units 1 and 2</t>
  </si>
  <si>
    <t>Pineville Unit 3</t>
  </si>
  <si>
    <t>Pineville Units 1 and 2</t>
  </si>
  <si>
    <t>Ghent Unit 3 Scrubber</t>
  </si>
  <si>
    <t>31100</t>
  </si>
  <si>
    <t>No Plant</t>
  </si>
  <si>
    <t>31200</t>
  </si>
  <si>
    <t>31400</t>
  </si>
  <si>
    <t>31500</t>
  </si>
  <si>
    <t>31600</t>
  </si>
  <si>
    <t>31707</t>
  </si>
  <si>
    <t>ARO</t>
  </si>
  <si>
    <t>33010</t>
  </si>
  <si>
    <t>33100</t>
  </si>
  <si>
    <t>33200</t>
  </si>
  <si>
    <t>33300</t>
  </si>
  <si>
    <t>33400</t>
  </si>
  <si>
    <t>33500</t>
  </si>
  <si>
    <t>33600</t>
  </si>
  <si>
    <t>33707</t>
  </si>
  <si>
    <t>34010</t>
  </si>
  <si>
    <t>34020</t>
  </si>
  <si>
    <t>34100</t>
  </si>
  <si>
    <t>34200</t>
  </si>
  <si>
    <t>34300</t>
  </si>
  <si>
    <t>34400</t>
  </si>
  <si>
    <t>34500</t>
  </si>
  <si>
    <t>34600</t>
  </si>
  <si>
    <t>34707</t>
  </si>
  <si>
    <t>35010</t>
  </si>
  <si>
    <t>35020</t>
  </si>
  <si>
    <t>35210</t>
  </si>
  <si>
    <t>35220</t>
  </si>
  <si>
    <t>35310</t>
  </si>
  <si>
    <t>35320</t>
  </si>
  <si>
    <t>35400</t>
  </si>
  <si>
    <t>35500</t>
  </si>
  <si>
    <t>35600</t>
  </si>
  <si>
    <t>35700</t>
  </si>
  <si>
    <t>35800</t>
  </si>
  <si>
    <t>35915</t>
  </si>
  <si>
    <t>35917</t>
  </si>
  <si>
    <t>36010</t>
  </si>
  <si>
    <t>36020</t>
  </si>
  <si>
    <t>36100</t>
  </si>
  <si>
    <t>36200</t>
  </si>
  <si>
    <t>36400</t>
  </si>
  <si>
    <t>36500</t>
  </si>
  <si>
    <t>36600</t>
  </si>
  <si>
    <t>36700</t>
  </si>
  <si>
    <t>36800</t>
  </si>
  <si>
    <t>36900</t>
  </si>
  <si>
    <t>37000</t>
  </si>
  <si>
    <t>37100</t>
  </si>
  <si>
    <t>37300</t>
  </si>
  <si>
    <t>37405</t>
  </si>
  <si>
    <t>39010</t>
  </si>
  <si>
    <t>39020</t>
  </si>
  <si>
    <t>39110</t>
  </si>
  <si>
    <t>39120</t>
  </si>
  <si>
    <t>39130</t>
  </si>
  <si>
    <t>39131</t>
  </si>
  <si>
    <t>39200</t>
  </si>
  <si>
    <t>39300</t>
  </si>
  <si>
    <t>39400</t>
  </si>
  <si>
    <t>39500</t>
  </si>
  <si>
    <t>39600</t>
  </si>
  <si>
    <t>39700</t>
  </si>
  <si>
    <t>39800</t>
  </si>
  <si>
    <t>SQUARE</t>
  </si>
  <si>
    <t>Combined 311 U3 Scrubber Reserve</t>
  </si>
  <si>
    <t>CALCULATED ANNUAL DEPRECIATION RATES AS OF DECEMBER 31, 2006</t>
  </si>
  <si>
    <t>100-S1.5</t>
  </si>
  <si>
    <t xml:space="preserve">             -</t>
  </si>
  <si>
    <t>100-S2.5</t>
  </si>
  <si>
    <t>60-R2.5</t>
  </si>
  <si>
    <t>55-R2.5</t>
  </si>
  <si>
    <t xml:space="preserve">50-R2  </t>
  </si>
  <si>
    <t xml:space="preserve">60-R3  </t>
  </si>
  <si>
    <t xml:space="preserve">70-R4  </t>
  </si>
  <si>
    <t xml:space="preserve">    TOTAL ACCOUNTS NOT STUDIED</t>
  </si>
  <si>
    <t>0321</t>
  </si>
  <si>
    <t>0322</t>
  </si>
  <si>
    <t>0470</t>
  </si>
  <si>
    <t>0471</t>
  </si>
  <si>
    <t>0473</t>
  </si>
  <si>
    <t>0474</t>
  </si>
  <si>
    <t>0475</t>
  </si>
  <si>
    <t>0476</t>
  </si>
  <si>
    <t>0477</t>
  </si>
  <si>
    <t>5591</t>
  </si>
  <si>
    <t>5603</t>
  </si>
  <si>
    <t>5604</t>
  </si>
  <si>
    <t>5613</t>
  </si>
  <si>
    <t>5614</t>
  </si>
  <si>
    <t>5615</t>
  </si>
  <si>
    <t>5621</t>
  </si>
  <si>
    <t>5622</t>
  </si>
  <si>
    <t>5623</t>
  </si>
  <si>
    <t>5630</t>
  </si>
  <si>
    <t>5635</t>
  </si>
  <si>
    <t>5636</t>
  </si>
  <si>
    <t>5637</t>
  </si>
  <si>
    <t>5638</t>
  </si>
  <si>
    <t>5639</t>
  </si>
  <si>
    <t>5640</t>
  </si>
  <si>
    <t>5641</t>
  </si>
  <si>
    <t>5643</t>
  </si>
  <si>
    <t>5645</t>
  </si>
  <si>
    <t>5650</t>
  </si>
  <si>
    <t>5651</t>
  </si>
  <si>
    <t>5652</t>
  </si>
  <si>
    <t>5653</t>
  </si>
  <si>
    <t>5654</t>
  </si>
  <si>
    <t>5658</t>
  </si>
  <si>
    <t>5660</t>
  </si>
  <si>
    <t>5661</t>
  </si>
  <si>
    <t>5691</t>
  </si>
  <si>
    <t>5696</t>
  </si>
  <si>
    <t>5697</t>
  </si>
  <si>
    <t xml:space="preserve">  TYRONE UNIT 3           </t>
  </si>
  <si>
    <t xml:space="preserve">  TYRONE UNITS 1 &amp; 2      </t>
  </si>
  <si>
    <t xml:space="preserve">  GREEN RIVER UNIT 3      </t>
  </si>
  <si>
    <t xml:space="preserve">  GREEN RIVER UNIT 4      </t>
  </si>
  <si>
    <t xml:space="preserve">  GREEN RIVER UNITS 1 &amp; 2 </t>
  </si>
  <si>
    <t xml:space="preserve">  GHENT UNIT 1 SCRUBBER   </t>
  </si>
  <si>
    <t xml:space="preserve">  GHENT UNIT 1            </t>
  </si>
  <si>
    <t xml:space="preserve">  GHENT UNIT 2            </t>
  </si>
  <si>
    <t xml:space="preserve">  GHENT UNIT 3            </t>
  </si>
  <si>
    <t xml:space="preserve">  GHENT UNIT 4            </t>
  </si>
  <si>
    <t xml:space="preserve">  SYSTEM LABORATORY       </t>
  </si>
  <si>
    <t xml:space="preserve">  TYRONE UNIT 3         </t>
  </si>
  <si>
    <t>65-R2</t>
  </si>
  <si>
    <t xml:space="preserve">  TYRONE UNITS 1 &amp; 2    </t>
  </si>
  <si>
    <t xml:space="preserve">  GREEN RIVER UNIT 3    </t>
  </si>
  <si>
    <t xml:space="preserve">  GREEN RIVER UNIT 4    </t>
  </si>
  <si>
    <t xml:space="preserve">  PINEVILLE UNIT  3      </t>
  </si>
  <si>
    <t xml:space="preserve">  GHENT UNIT 1 SCRUBBER </t>
  </si>
  <si>
    <t xml:space="preserve">  GHENT UNIT 1          </t>
  </si>
  <si>
    <t xml:space="preserve">  GHENT UNIT 2          </t>
  </si>
  <si>
    <t xml:space="preserve">  GHENT UNIT 3          </t>
  </si>
  <si>
    <t>**</t>
  </si>
  <si>
    <t xml:space="preserve">  GHENT UNIT 4          </t>
  </si>
  <si>
    <t xml:space="preserve">  GHENT LOCOMOTIVES - RAIL CARS</t>
  </si>
  <si>
    <t>25-R2</t>
  </si>
  <si>
    <t>70-S3</t>
  </si>
  <si>
    <t xml:space="preserve">  PINEVILLE UNIT  3        </t>
  </si>
  <si>
    <t>70-R1.5</t>
  </si>
  <si>
    <t xml:space="preserve">  SYSTEM LABORATORY     </t>
  </si>
  <si>
    <t>LAND AND LAND RIGHTS</t>
  </si>
  <si>
    <t>100-R4</t>
  </si>
  <si>
    <t>90-S2.5</t>
  </si>
  <si>
    <t>80-R3</t>
  </si>
  <si>
    <t>40-L2.5</t>
  </si>
  <si>
    <t>35-L1</t>
  </si>
  <si>
    <t>55-R4</t>
  </si>
  <si>
    <t xml:space="preserve">LAND AND LAND RIGHTS                 </t>
  </si>
  <si>
    <t>30-R0.5</t>
  </si>
  <si>
    <t xml:space="preserve">  PADDY'S RUN GENERATOR 13 </t>
  </si>
  <si>
    <t>40-R2.5</t>
  </si>
  <si>
    <t xml:space="preserve">  TRIMBLE COUNTY CT UNIT 5 </t>
  </si>
  <si>
    <t xml:space="preserve">  TRIMBLE COUNTY CT UNIT 6 </t>
  </si>
  <si>
    <t xml:space="preserve">  TRIMBLE COUNTY CT UNIT 7 </t>
  </si>
  <si>
    <t xml:space="preserve">  TRIMBLE COUNTY CT UNIT 8 </t>
  </si>
  <si>
    <t xml:space="preserve">  TRIMBLE COUNTY CT UNIT 9 </t>
  </si>
  <si>
    <t xml:space="preserve">  TRIMBLE COUNTY CT UNIT 10</t>
  </si>
  <si>
    <t xml:space="preserve">  PADDY'S RUN GENERATOR 13  </t>
  </si>
  <si>
    <t>45-R2.5</t>
  </si>
  <si>
    <t xml:space="preserve">  TRIMBLE COUNTY CT UNIT 5  </t>
  </si>
  <si>
    <t xml:space="preserve">  TRIMBLE COUNTY CT UNIT 6  </t>
  </si>
  <si>
    <t xml:space="preserve">  TRIMBLE COUNTY CT UNIT 7  </t>
  </si>
  <si>
    <t xml:space="preserve">  TRIMBLE COUNTY CT UNIT 8  </t>
  </si>
  <si>
    <t xml:space="preserve">  TRIMBLE COUNTY CT UNIT 9  </t>
  </si>
  <si>
    <t xml:space="preserve">  TRIMBLE COUNTY CT UNIT 10 </t>
  </si>
  <si>
    <t>35-R1</t>
  </si>
  <si>
    <t>PRIME MOVERS, cont.</t>
  </si>
  <si>
    <t>55-S3</t>
  </si>
  <si>
    <t>45-R3</t>
  </si>
  <si>
    <t>35-R2</t>
  </si>
  <si>
    <t>STRUCTURES &amp; IMPROVEMENTS-NON SYS CONTROL/COM</t>
  </si>
  <si>
    <t>65-S2.5</t>
  </si>
  <si>
    <t xml:space="preserve">60-R2  </t>
  </si>
  <si>
    <t>30-R2.5</t>
  </si>
  <si>
    <t xml:space="preserve">35-R3  </t>
  </si>
  <si>
    <t xml:space="preserve">65-R4  </t>
  </si>
  <si>
    <t xml:space="preserve">52-R2  </t>
  </si>
  <si>
    <t xml:space="preserve">48-S0  </t>
  </si>
  <si>
    <t>48-R2</t>
  </si>
  <si>
    <t xml:space="preserve">55-S4  </t>
  </si>
  <si>
    <t xml:space="preserve">44-S0.5  </t>
  </si>
  <si>
    <t xml:space="preserve">40-R2  </t>
  </si>
  <si>
    <t>43-R1.5</t>
  </si>
  <si>
    <t>40-R1.5</t>
  </si>
  <si>
    <t xml:space="preserve">20-R0.5  </t>
  </si>
  <si>
    <t xml:space="preserve">33-R1  </t>
  </si>
  <si>
    <t>STRUCTURES AND IMPROVEMENTS-TO OWNED PROPERTY</t>
  </si>
  <si>
    <t>60-S0</t>
  </si>
  <si>
    <t>30-R1</t>
  </si>
  <si>
    <t>20-SQ</t>
  </si>
  <si>
    <t xml:space="preserve"> 5-SQ</t>
  </si>
  <si>
    <t xml:space="preserve">CASH PROCESSING EQUIPMENT                    </t>
  </si>
  <si>
    <t xml:space="preserve">PERSONAL COMPUTER EQUIPMENT                  </t>
  </si>
  <si>
    <t xml:space="preserve"> 4-SQ</t>
  </si>
  <si>
    <t>25-SQ</t>
  </si>
  <si>
    <t>15-SQ</t>
  </si>
  <si>
    <t>17-R5</t>
  </si>
  <si>
    <t xml:space="preserve">COMMUNICATION EQUIPMENT - CARRIER            </t>
  </si>
  <si>
    <t xml:space="preserve">COMMUNICATION EQUIPMENT - REMOTE CONTROL     </t>
  </si>
  <si>
    <t xml:space="preserve">COMMUNICATION EQUIPMENT - MOBILE             </t>
  </si>
  <si>
    <t xml:space="preserve">MISCELLANEOUS EQUIPMENT                      </t>
  </si>
  <si>
    <t>10-SQ</t>
  </si>
  <si>
    <t xml:space="preserve">TRANSPORTATION EQUIPMENT </t>
  </si>
  <si>
    <t>**  ANNUAL ACCRUAL RATE FOR THE GHENT UNIT 3 SCRUBBER WILL BE 3.54%.</t>
  </si>
  <si>
    <t>PROPOSED ESTIMATES</t>
  </si>
  <si>
    <t>INCREASE/</t>
  </si>
  <si>
    <t>DECREASE</t>
  </si>
  <si>
    <t>5-SQ</t>
  </si>
  <si>
    <t>COMM EQUIP - COMPOSITE</t>
  </si>
  <si>
    <t>(7)=(6)/(2)</t>
  </si>
  <si>
    <t>2006 DEPRECIATION STUDY</t>
  </si>
  <si>
    <t>(11)=(10)/(2)</t>
  </si>
  <si>
    <t>(12)=(10)-(6)</t>
  </si>
  <si>
    <t>TOTAL ACCOUNT 342 - FUEL HOLDERS, PRODUCERS AND ACCESSORIES</t>
  </si>
  <si>
    <t xml:space="preserve">UNDERGROUND CONDUIT                 </t>
  </si>
  <si>
    <t>FRANCHISES AND CONSENTS</t>
  </si>
  <si>
    <t>INTANGIBLE PLANT</t>
  </si>
  <si>
    <t xml:space="preserve">    TOTAL INTANGIBLE PLANT </t>
  </si>
  <si>
    <t>FULLY ACCRUED</t>
  </si>
  <si>
    <t>None</t>
  </si>
  <si>
    <t>CCS</t>
  </si>
  <si>
    <t>COMPARISON OF EXISTING AND PROPOSED DEPRECIATION RATES AND ACCRUALS</t>
  </si>
  <si>
    <t>E374.07-ARO Cost Elec Dist (Eqp)</t>
  </si>
  <si>
    <t>GroupNumber</t>
  </si>
  <si>
    <t>BookReserve</t>
  </si>
  <si>
    <t>37407</t>
  </si>
  <si>
    <t>NoGp</t>
  </si>
  <si>
    <t>30100</t>
  </si>
  <si>
    <t>30200</t>
  </si>
  <si>
    <t>30300</t>
  </si>
  <si>
    <t>30310</t>
  </si>
  <si>
    <t>5644</t>
  </si>
  <si>
    <t>Tag</t>
  </si>
  <si>
    <t>38920</t>
  </si>
  <si>
    <t>AS OF DECEMBER 31, 2011</t>
  </si>
  <si>
    <t>SCENARIO 2</t>
  </si>
  <si>
    <t>TRANSPORTATION EQUIPMENT - CARS AND LIGHT TRUCKS</t>
  </si>
  <si>
    <t>TRANSPORTATION EQUIPMENT - HEAVY TRUCKS AND OTHER</t>
  </si>
  <si>
    <t xml:space="preserve">INSTALLATIONS ON CUSTOMERS' PREMISES </t>
  </si>
  <si>
    <t xml:space="preserve">  CANE RUN GAS PIPELINE</t>
  </si>
  <si>
    <t>METERS - AMS</t>
  </si>
  <si>
    <t xml:space="preserve">POWER OPERATED EQUIPMENT       </t>
  </si>
  <si>
    <t>COMMUNICATION EQUIPMENT - DSM</t>
  </si>
  <si>
    <t xml:space="preserve">  CANE RUN CC 7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</si>
  <si>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</si>
  <si>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</si>
  <si>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</si>
  <si>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</si>
  <si>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</si>
  <si>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</si>
  <si>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</si>
  <si>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</si>
  <si>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 xml:space="preserve">STRUCTURES AND IMPROVEMENTS - ASH PONDS                   </t>
  </si>
  <si>
    <t>TOTAL ACCOUNT 311.1 - STRUCTURES AND IMPROVEMENTS - ASH PONDS</t>
  </si>
  <si>
    <t>BOILER PLANT EQUIPMENT - ASH PONDS</t>
  </si>
  <si>
    <t>TOTAL ACCOUNT 312.1 - BOILER PLANT EQUIPMENT - ASH PONDS</t>
  </si>
  <si>
    <t>TURBOGENERATOR UNITS - RETIRED PLANT</t>
  </si>
  <si>
    <t>TOTAL ACCOUNT 314.1 - TURBOGENERATOR UNITS - RETIRED PLANT</t>
  </si>
  <si>
    <t>ACCESSORY ELECTRIC EQUIPMENT - RETIRED PLANT</t>
  </si>
  <si>
    <t>TOTAL ACCOUNT 315.1 - ACCESSORY ELECTRIC EQUIPMENT - RETIRED PLANT</t>
  </si>
  <si>
    <t>TOTAL ACCOUNT 312.2 - BOILER PLANT EQUIPMENT - RETIRED PLANT AND ASH PONDS</t>
  </si>
  <si>
    <t>LIFE SPAN PROCEDURE IS USED.  CURVE SHOWN IS INTERIM SURVIVOR CURVE</t>
  </si>
  <si>
    <t>TERMINAL NET SALVAGE FACTOR WHICH IS BASED ON VINTAGE AND FUTURE COSTS</t>
  </si>
  <si>
    <t>COMMUNICATION EQUIPMENT - MICROWAVE, FIBER AND OTHER</t>
  </si>
  <si>
    <t>COMMUNICATION EQUIPMENT - RADIO AND TELEPHONE</t>
  </si>
  <si>
    <t>STRUCTURES AND IMPROVEMENTS - RETIRED PLANT</t>
  </si>
  <si>
    <t>TOTAL ACCOUNT 311.2 - STRUCTURES AND IMPROVEMENTS - RETIRED PLANT</t>
  </si>
  <si>
    <t>NOTE:</t>
  </si>
  <si>
    <r>
      <t>Account</t>
    </r>
    <r>
      <rPr>
        <sz val="12"/>
        <rFont val="Arial"/>
        <family val="2"/>
      </rPr>
      <t xml:space="preserve">               </t>
    </r>
    <r>
      <rPr>
        <u/>
        <sz val="12"/>
        <rFont val="Arial"/>
        <family val="2"/>
      </rPr>
      <t>Rate</t>
    </r>
  </si>
  <si>
    <t xml:space="preserve">  Accrual rates for the Brown Solar Assets when placed in service June 2016 wil be as follows:</t>
  </si>
  <si>
    <t>34100                  4.24%</t>
  </si>
  <si>
    <t>34400                  4.61%</t>
  </si>
  <si>
    <t>34500                  4.36%</t>
  </si>
  <si>
    <t>34600                  4.25%</t>
  </si>
  <si>
    <t xml:space="preserve">  Accrual rates for the Electric Vehicle Charging Station Assets when placed in service June 2016 wil be as follows:</t>
  </si>
  <si>
    <t>37100                  10.00%</t>
  </si>
  <si>
    <t>BOILER PLANT EQUIPMENT - RETIRED PLANT</t>
  </si>
  <si>
    <t>100-R2.5</t>
  </si>
  <si>
    <t>100-S4</t>
  </si>
  <si>
    <t>60-R2</t>
  </si>
  <si>
    <t>70-R3</t>
  </si>
  <si>
    <t>75-R1.5</t>
  </si>
  <si>
    <t>105-S2.5</t>
  </si>
  <si>
    <t>75-R3</t>
  </si>
  <si>
    <t>40-S0</t>
  </si>
  <si>
    <t>60-R4</t>
  </si>
  <si>
    <t>50-R2.5</t>
  </si>
  <si>
    <t>35-R1.5</t>
  </si>
  <si>
    <t>50-R3</t>
  </si>
  <si>
    <t>40-R2</t>
  </si>
  <si>
    <t>65-R4</t>
  </si>
  <si>
    <t>45-R2</t>
  </si>
  <si>
    <t>70-R4</t>
  </si>
  <si>
    <t>58-R2</t>
  </si>
  <si>
    <t>65-R3</t>
  </si>
  <si>
    <t>50-R4</t>
  </si>
  <si>
    <t>40-R3</t>
  </si>
  <si>
    <t>54-R2</t>
  </si>
  <si>
    <t>50-R1.5</t>
  </si>
  <si>
    <t>47-R1</t>
  </si>
  <si>
    <t>46-R2</t>
  </si>
  <si>
    <t>48-R1</t>
  </si>
  <si>
    <t>15-S2.5</t>
  </si>
  <si>
    <t>28-O1</t>
  </si>
  <si>
    <t>28-L0.5</t>
  </si>
  <si>
    <t>50-S0</t>
  </si>
  <si>
    <t>33-R1.5</t>
  </si>
  <si>
    <t>4-SQ</t>
  </si>
  <si>
    <t>14-S2</t>
  </si>
  <si>
    <t>16-L2.5</t>
  </si>
  <si>
    <t>16-L5</t>
  </si>
  <si>
    <t>18-L3</t>
  </si>
  <si>
    <t>55-S2.5</t>
  </si>
  <si>
    <t xml:space="preserve">MISCELLANEOUS POWER PLANT EQUIPMENT </t>
  </si>
  <si>
    <t>TOTAL ACCOUNT 316 - MISCELLANEOUS POWER PLANT EQUIPMENT</t>
  </si>
  <si>
    <t>MISCELLANEOUS POWER PLANT EQUIPMENT - RETIRED PLANT</t>
  </si>
  <si>
    <t>TOTAL ACCOUNT 316.1 - MISCELLANEOUS POWER PLANT EQUIPMENT - RETIRED PLANT</t>
  </si>
  <si>
    <t>RESERVOIRS, DAMS AND WATERWAYS</t>
  </si>
  <si>
    <t>TOTAL ACCOUNT 332 - RESERVOIRS, DAMS AND WATERWAYS</t>
  </si>
  <si>
    <t>WATER WHEELS, TURBINES AND GENERATORS</t>
  </si>
  <si>
    <t>ROADS, RAILROADS AND BRIDGES</t>
  </si>
  <si>
    <t>TOTAL ACCOUNT 336 - ROADS, RAILROADS AND BRIDGES</t>
  </si>
  <si>
    <t xml:space="preserve">MISCELLANEOUS POWER PLANT EQUIPMENT                 </t>
  </si>
  <si>
    <t>TOTAL ACCOUNT 346 - MISCELLANEOUS POWER PLANT EQUIPMENT</t>
  </si>
  <si>
    <t xml:space="preserve">STRUCTURES AND IMPROVEMENTS </t>
  </si>
  <si>
    <t>STRUCTURES AND IMPROVEMENTS - SYSTEM CONTROL/COM MUNICATION</t>
  </si>
  <si>
    <t xml:space="preserve">STATION EQUIPMENT </t>
  </si>
  <si>
    <t xml:space="preserve">STATION EQUIPMENT - SYSTEM CONTROL/COMMUNICATION          </t>
  </si>
  <si>
    <t>KENTUCKY UTILITIES COMPANY</t>
  </si>
  <si>
    <t xml:space="preserve">  TYRONE UNIT 3 ASH POND</t>
  </si>
  <si>
    <t xml:space="preserve">  GREEN RIVER UNIT 3 ASH POND</t>
  </si>
  <si>
    <t xml:space="preserve">  PINEVILLE UNIT 3 ASH POND</t>
  </si>
  <si>
    <t>TABLE 1.  SUMMARY OF ESTIMATED SURVIVOR CURVES, NET SALVAGE PERCENT, ORIGINAL COST, BOOK DEPRECIATION RESERVE AND</t>
  </si>
  <si>
    <t>CALCULATED ANNUAL DEPRECIATION ACCRUAL RATES AS OF DECEMBER 31, 2015</t>
  </si>
  <si>
    <t>28-L1</t>
  </si>
  <si>
    <t>METERING EQUIPMENT</t>
  </si>
  <si>
    <t>METERS - RESERVE AMORTIZATION</t>
  </si>
  <si>
    <t>***</t>
  </si>
  <si>
    <t xml:space="preserve">***  </t>
  </si>
  <si>
    <t>RESERVE AMOUNT TO BE RECOVERED AT END OF REPLACEMENT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</si>
</sst>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_);\(0\)"/>
    <numFmt numFmtId="166" formatCode="_(* #,##0.0_);_(* \(#,##0.0\);_(* &quot;-&quot;?_);_(@_)"/>
  </numFmts>
  <fonts count="15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277">
    <xf numFmtId="0" fontId="0" fillId="0" borderId="0" xfId="0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/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0" fillId="0" borderId="0" xfId="0"/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0" fontId="0" fillId="0" borderId="0" xfId="0" applyNumberFormat="1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37" fontId="0" fillId="0" borderId="1" xfId="0" applyNumberFormat="1" applyBorder="1"/>
    <xf numFmtId="37" fontId="4" fillId="0" borderId="0" xfId="0" applyNumberFormat="1" applyFont="1" applyAlignment="1"/>
    <xf numFmtId="0" fontId="10" fillId="0" borderId="0" xfId="0" applyFont="1" applyAlignment="1">
      <alignment horizontal="centerContinuous"/>
    </xf>
    <xf numFmtId="165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39" fontId="1" fillId="0" borderId="0" xfId="2" applyNumberFormat="1" applyFont="1"/>
    <xf numFmtId="0" fontId="1" fillId="0" borderId="0" xfId="2" applyFont="1"/>
    <xf numFmtId="37" fontId="1" fillId="0" borderId="0" xfId="2" applyNumberFormat="1" applyFont="1"/>
    <xf numFmtId="39" fontId="1" fillId="0" borderId="3" xfId="2" applyNumberFormat="1" applyFont="1" applyBorder="1"/>
    <xf numFmtId="37" fontId="1" fillId="0" borderId="3" xfId="2" applyNumberFormat="1" applyFont="1" applyBorder="1"/>
    <xf numFmtId="39" fontId="10" fillId="0" borderId="0" xfId="2" applyNumberFormat="1" applyFont="1"/>
    <xf numFmtId="0" fontId="0" fillId="0" borderId="0" xfId="0" applyBorder="1"/>
    <xf numFmtId="0" fontId="0" fillId="0" borderId="0" xfId="0" applyBorder="1" applyAlignment="1"/>
    <xf numFmtId="37" fontId="0" fillId="0" borderId="0" xfId="0" applyNumberFormat="1" applyBorder="1"/>
    <xf numFmtId="2" fontId="0" fillId="0" borderId="0" xfId="0" applyNumberFormat="1" applyBorder="1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39" fontId="1" fillId="0" borderId="0" xfId="2" applyNumberFormat="1" applyFont="1" applyBorder="1"/>
    <xf numFmtId="0" fontId="0" fillId="0" borderId="0" xfId="0" applyBorder="1" applyAlignment="1">
      <alignment horizontal="left"/>
    </xf>
    <xf numFmtId="0" fontId="10" fillId="0" borderId="0" xfId="0" applyFont="1" applyAlignment="1"/>
    <xf numFmtId="0" fontId="12" fillId="0" borderId="0" xfId="0" applyFont="1" applyAlignment="1"/>
    <xf numFmtId="37" fontId="0" fillId="0" borderId="3" xfId="0" applyNumberFormat="1" applyBorder="1"/>
    <xf numFmtId="37" fontId="10" fillId="0" borderId="0" xfId="2" applyNumberFormat="1" applyFont="1"/>
    <xf numFmtId="2" fontId="0" fillId="0" borderId="0" xfId="0" applyNumberFormat="1" applyFill="1"/>
    <xf numFmtId="0" fontId="0" fillId="0" borderId="0" xfId="0" applyFill="1" applyAlignment="1"/>
    <xf numFmtId="0" fontId="12" fillId="0" borderId="0" xfId="0" applyNumberFormat="1" applyFont="1" applyFill="1" applyAlignment="1">
      <alignment horizontal="left"/>
    </xf>
    <xf numFmtId="39" fontId="1" fillId="0" borderId="0" xfId="2" applyNumberFormat="1" applyFont="1" applyFill="1"/>
    <xf numFmtId="0" fontId="4" fillId="0" borderId="0" xfId="0" applyFont="1" applyFill="1" applyAlignment="1"/>
    <xf numFmtId="37" fontId="4" fillId="0" borderId="0" xfId="0" applyNumberFormat="1" applyFont="1" applyFill="1" applyAlignment="1"/>
    <xf numFmtId="0" fontId="0" fillId="0" borderId="0" xfId="0" applyFill="1"/>
    <xf numFmtId="0" fontId="0" fillId="0" borderId="1" xfId="0" applyFill="1" applyBorder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39" fontId="1" fillId="0" borderId="0" xfId="2" applyNumberFormat="1" applyFont="1" applyFill="1" applyBorder="1"/>
    <xf numFmtId="37" fontId="0" fillId="0" borderId="0" xfId="0" applyNumberFormat="1" applyFill="1" applyBorder="1"/>
    <xf numFmtId="0" fontId="0" fillId="0" borderId="0" xfId="0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2" applyFont="1" applyFill="1"/>
    <xf numFmtId="37" fontId="1" fillId="0" borderId="0" xfId="2" applyNumberFormat="1" applyFont="1" applyFill="1"/>
    <xf numFmtId="0" fontId="3" fillId="0" borderId="0" xfId="0" applyNumberFormat="1" applyFont="1" applyFill="1" applyAlignment="1"/>
    <xf numFmtId="39" fontId="1" fillId="0" borderId="3" xfId="2" applyNumberFormat="1" applyFont="1" applyFill="1" applyBorder="1"/>
    <xf numFmtId="0" fontId="1" fillId="0" borderId="0" xfId="0" applyFont="1" applyFill="1" applyAlignment="1">
      <alignment horizontal="center"/>
    </xf>
    <xf numFmtId="37" fontId="0" fillId="0" borderId="1" xfId="0" applyNumberFormat="1" applyFill="1" applyBorder="1"/>
    <xf numFmtId="0" fontId="7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39" fontId="10" fillId="0" borderId="0" xfId="2" applyNumberFormat="1" applyFont="1" applyFill="1"/>
    <xf numFmtId="0" fontId="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0" fontId="1" fillId="0" borderId="0" xfId="0" applyNumberFormat="1" applyFont="1" applyAlignment="1">
      <alignment horizontal="left"/>
    </xf>
    <xf numFmtId="4" fontId="11" fillId="0" borderId="0" xfId="0" applyNumberFormat="1" applyFont="1" applyBorder="1"/>
    <xf numFmtId="0" fontId="12" fillId="0" borderId="0" xfId="0" applyFont="1" applyFill="1"/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NumberFormat="1" applyFont="1" applyAlignment="1"/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43" fontId="0" fillId="0" borderId="0" xfId="0" applyNumberFormat="1"/>
    <xf numFmtId="43" fontId="0" fillId="0" borderId="0" xfId="0" applyNumberFormat="1" applyAlignment="1"/>
    <xf numFmtId="0" fontId="0" fillId="0" borderId="0" xfId="0" applyNumberFormat="1" applyFont="1" applyFill="1" applyBorder="1" applyAlignment="1">
      <alignment horizontal="left"/>
    </xf>
    <xf numFmtId="0" fontId="1" fillId="0" borderId="0" xfId="0" applyFont="1" applyFill="1" applyAlignment="1"/>
    <xf numFmtId="2" fontId="1" fillId="0" borderId="0" xfId="0" applyNumberFormat="1" applyFont="1"/>
    <xf numFmtId="0" fontId="0" fillId="3" borderId="0" xfId="0" applyFill="1" applyAlignment="1"/>
    <xf numFmtId="0" fontId="2" fillId="0" borderId="0" xfId="0" applyFont="1" applyAlignment="1">
      <alignment horizontal="centerContinuous"/>
    </xf>
    <xf numFmtId="39" fontId="10" fillId="0" borderId="3" xfId="2" applyNumberFormat="1" applyFont="1" applyBorder="1"/>
    <xf numFmtId="37" fontId="10" fillId="0" borderId="4" xfId="2" applyNumberFormat="1" applyFont="1" applyBorder="1"/>
    <xf numFmtId="0" fontId="11" fillId="0" borderId="0" xfId="0" applyFont="1"/>
    <xf numFmtId="43" fontId="0" fillId="0" borderId="0" xfId="1" applyFont="1" applyAlignment="1"/>
    <xf numFmtId="0" fontId="2" fillId="0" borderId="0" xfId="0" applyFont="1" applyAlignment="1"/>
    <xf numFmtId="43" fontId="0" fillId="0" borderId="0" xfId="1" applyFont="1"/>
    <xf numFmtId="39" fontId="2" fillId="0" borderId="0" xfId="2" applyNumberFormat="1" applyFont="1"/>
    <xf numFmtId="37" fontId="10" fillId="0" borderId="0" xfId="2" applyNumberFormat="1" applyFont="1" applyBorder="1"/>
    <xf numFmtId="165" fontId="0" fillId="0" borderId="0" xfId="0" applyNumberFormat="1"/>
    <xf numFmtId="165" fontId="1" fillId="0" borderId="0" xfId="0" applyNumberFormat="1" applyFont="1" applyAlignment="1">
      <alignment horizontal="centerContinuous"/>
    </xf>
    <xf numFmtId="165" fontId="0" fillId="0" borderId="0" xfId="0" applyNumberFormat="1" applyAlignment="1">
      <alignment horizontal="centerContinuous"/>
    </xf>
    <xf numFmtId="0" fontId="2" fillId="0" borderId="0" xfId="0" applyNumberFormat="1" applyFont="1" applyAlignment="1">
      <alignment horizontal="left"/>
    </xf>
    <xf numFmtId="165" fontId="0" fillId="0" borderId="0" xfId="0" applyNumberFormat="1" applyAlignment="1"/>
    <xf numFmtId="2" fontId="1" fillId="0" borderId="0" xfId="0" quotePrefix="1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37" fontId="2" fillId="0" borderId="0" xfId="2" applyNumberFormat="1" applyFont="1"/>
    <xf numFmtId="37" fontId="2" fillId="0" borderId="0" xfId="0" applyNumberFormat="1" applyFont="1" applyAlignment="1"/>
    <xf numFmtId="37" fontId="1" fillId="0" borderId="0" xfId="0" applyNumberFormat="1" applyFont="1" applyAlignment="1"/>
    <xf numFmtId="37" fontId="1" fillId="0" borderId="3" xfId="0" applyNumberFormat="1" applyFont="1" applyBorder="1" applyAlignment="1"/>
    <xf numFmtId="0" fontId="9" fillId="0" borderId="0" xfId="0" applyNumberFormat="1" applyFont="1" applyAlignment="1">
      <alignment horizontal="left"/>
    </xf>
    <xf numFmtId="0" fontId="2" fillId="0" borderId="0" xfId="0" applyNumberFormat="1" applyFont="1" applyAlignment="1"/>
    <xf numFmtId="0" fontId="1" fillId="0" borderId="0" xfId="0" applyFont="1" applyFill="1" applyAlignment="1">
      <alignment horizontal="left"/>
    </xf>
    <xf numFmtId="164" fontId="0" fillId="0" borderId="0" xfId="0" applyNumberFormat="1" applyFill="1"/>
    <xf numFmtId="164" fontId="2" fillId="0" borderId="0" xfId="0" applyNumberFormat="1" applyFont="1" applyAlignment="1"/>
    <xf numFmtId="3" fontId="2" fillId="0" borderId="0" xfId="0" applyNumberFormat="1" applyFont="1" applyAlignment="1"/>
    <xf numFmtId="0" fontId="1" fillId="0" borderId="0" xfId="0" applyFont="1"/>
    <xf numFmtId="3" fontId="1" fillId="0" borderId="0" xfId="0" applyNumberFormat="1" applyFont="1" applyAlignment="1"/>
    <xf numFmtId="3" fontId="1" fillId="0" borderId="0" xfId="0" applyNumberFormat="1" applyFont="1"/>
    <xf numFmtId="4" fontId="2" fillId="0" borderId="0" xfId="0" applyNumberFormat="1" applyFont="1" applyBorder="1" applyAlignment="1"/>
    <xf numFmtId="3" fontId="2" fillId="0" borderId="0" xfId="0" applyNumberFormat="1" applyFont="1" applyBorder="1" applyAlignment="1"/>
    <xf numFmtId="37" fontId="2" fillId="0" borderId="0" xfId="0" applyNumberFormat="1" applyFont="1" applyBorder="1" applyAlignment="1"/>
    <xf numFmtId="2" fontId="0" fillId="0" borderId="0" xfId="0" applyNumberFormat="1" applyAlignment="1">
      <alignment horizontal="right"/>
    </xf>
    <xf numFmtId="39" fontId="1" fillId="0" borderId="0" xfId="0" applyNumberFormat="1" applyFont="1" applyBorder="1" applyAlignment="1"/>
    <xf numFmtId="3" fontId="1" fillId="0" borderId="0" xfId="0" applyNumberFormat="1" applyFont="1" applyBorder="1" applyAlignment="1"/>
    <xf numFmtId="37" fontId="1" fillId="0" borderId="0" xfId="0" applyNumberFormat="1" applyFont="1" applyBorder="1" applyAlignment="1"/>
    <xf numFmtId="39" fontId="1" fillId="0" borderId="3" xfId="0" applyNumberFormat="1" applyFont="1" applyBorder="1" applyAlignment="1"/>
    <xf numFmtId="39" fontId="2" fillId="0" borderId="0" xfId="0" applyNumberFormat="1" applyFont="1" applyBorder="1" applyAlignment="1"/>
    <xf numFmtId="4" fontId="2" fillId="0" borderId="2" xfId="0" applyNumberFormat="1" applyFont="1" applyBorder="1" applyAlignment="1"/>
    <xf numFmtId="37" fontId="2" fillId="0" borderId="2" xfId="0" applyNumberFormat="1" applyFont="1" applyBorder="1" applyAlignment="1"/>
    <xf numFmtId="0" fontId="2" fillId="0" borderId="0" xfId="0" applyFont="1" applyFill="1" applyAlignment="1"/>
    <xf numFmtId="37" fontId="2" fillId="0" borderId="0" xfId="0" applyNumberFormat="1" applyFont="1" applyFill="1" applyAlignment="1"/>
    <xf numFmtId="39" fontId="1" fillId="0" borderId="3" xfId="0" applyNumberFormat="1" applyFont="1" applyBorder="1"/>
    <xf numFmtId="37" fontId="1" fillId="0" borderId="3" xfId="0" applyNumberFormat="1" applyFont="1" applyBorder="1"/>
    <xf numFmtId="37" fontId="1" fillId="0" borderId="0" xfId="0" applyNumberFormat="1" applyFont="1"/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 applyBorder="1"/>
    <xf numFmtId="0" fontId="9" fillId="0" borderId="0" xfId="0" applyFont="1" applyBorder="1" applyAlignment="1">
      <alignment horizontal="left"/>
    </xf>
    <xf numFmtId="0" fontId="1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39" fontId="2" fillId="0" borderId="0" xfId="2" applyNumberFormat="1" applyFont="1" applyFill="1"/>
    <xf numFmtId="0" fontId="1" fillId="0" borderId="0" xfId="0" applyFont="1" applyFill="1"/>
    <xf numFmtId="4" fontId="2" fillId="0" borderId="0" xfId="0" applyNumberFormat="1" applyFont="1" applyAlignment="1"/>
    <xf numFmtId="0" fontId="2" fillId="0" borderId="3" xfId="0" applyNumberFormat="1" applyFont="1" applyBorder="1" applyAlignment="1">
      <alignment horizontal="centerContinuous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/>
    <xf numFmtId="0" fontId="0" fillId="2" borderId="0" xfId="0" applyFill="1" applyAlignment="1"/>
    <xf numFmtId="0" fontId="0" fillId="0" borderId="0" xfId="0" applyAlignment="1">
      <alignment horizontal="centerContinuous"/>
    </xf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9" fillId="0" borderId="0" xfId="0" applyNumberFormat="1" applyFont="1" applyFill="1" applyAlignment="1"/>
    <xf numFmtId="165" fontId="0" fillId="0" borderId="0" xfId="0" applyNumberFormat="1" applyFill="1" applyAlignment="1">
      <alignment horizontal="center"/>
    </xf>
    <xf numFmtId="0" fontId="0" fillId="0" borderId="0" xfId="0" applyNumberFormat="1" applyFill="1"/>
    <xf numFmtId="2" fontId="1" fillId="0" borderId="0" xfId="0" applyNumberFormat="1" applyFont="1" applyFill="1"/>
    <xf numFmtId="37" fontId="0" fillId="0" borderId="3" xfId="0" applyNumberFormat="1" applyFill="1" applyBorder="1"/>
    <xf numFmtId="0" fontId="2" fillId="0" borderId="3" xfId="0" applyNumberFormat="1" applyFont="1" applyFill="1" applyBorder="1" applyAlignment="1">
      <alignment horizontal="center"/>
    </xf>
    <xf numFmtId="39" fontId="12" fillId="0" borderId="3" xfId="2" applyNumberFormat="1" applyFont="1" applyFill="1" applyBorder="1"/>
    <xf numFmtId="0" fontId="12" fillId="0" borderId="0" xfId="0" applyFont="1" applyFill="1" applyAlignment="1"/>
    <xf numFmtId="37" fontId="12" fillId="0" borderId="3" xfId="0" applyNumberFormat="1" applyFont="1" applyFill="1" applyBorder="1" applyAlignment="1"/>
    <xf numFmtId="39" fontId="12" fillId="0" borderId="0" xfId="2" applyNumberFormat="1" applyFont="1" applyFill="1"/>
    <xf numFmtId="37" fontId="12" fillId="0" borderId="0" xfId="0" applyNumberFormat="1" applyFont="1" applyFill="1" applyAlignment="1"/>
    <xf numFmtId="0" fontId="13" fillId="0" borderId="0" xfId="0" applyNumberFormat="1" applyFont="1" applyFill="1" applyAlignment="1">
      <alignment horizontal="left"/>
    </xf>
    <xf numFmtId="39" fontId="12" fillId="0" borderId="3" xfId="0" applyNumberFormat="1" applyFont="1" applyFill="1" applyBorder="1"/>
    <xf numFmtId="37" fontId="12" fillId="0" borderId="3" xfId="0" applyNumberFormat="1" applyFont="1" applyFill="1" applyBorder="1"/>
    <xf numFmtId="2" fontId="12" fillId="0" borderId="0" xfId="0" applyNumberFormat="1" applyFont="1" applyFill="1"/>
    <xf numFmtId="0" fontId="12" fillId="0" borderId="0" xfId="0" applyNumberFormat="1" applyFont="1" applyFill="1" applyAlignment="1">
      <alignment horizontal="center"/>
    </xf>
    <xf numFmtId="165" fontId="12" fillId="0" borderId="0" xfId="0" applyNumberFormat="1" applyFont="1" applyFill="1" applyAlignment="1">
      <alignment horizontal="center"/>
    </xf>
    <xf numFmtId="2" fontId="10" fillId="0" borderId="0" xfId="0" applyNumberFormat="1" applyFont="1" applyFill="1"/>
    <xf numFmtId="0" fontId="10" fillId="0" borderId="0" xfId="0" applyFont="1" applyFill="1" applyAlignment="1"/>
    <xf numFmtId="0" fontId="10" fillId="0" borderId="0" xfId="0" applyNumberFormat="1" applyFont="1" applyFill="1" applyAlignment="1">
      <alignment horizontal="left"/>
    </xf>
    <xf numFmtId="37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37" fontId="1" fillId="0" borderId="3" xfId="2" applyNumberFormat="1" applyFont="1" applyFill="1" applyBorder="1"/>
    <xf numFmtId="0" fontId="5" fillId="0" borderId="0" xfId="0" applyNumberFormat="1" applyFont="1" applyFill="1" applyAlignment="1"/>
    <xf numFmtId="0" fontId="8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/>
    </xf>
    <xf numFmtId="39" fontId="10" fillId="0" borderId="3" xfId="2" applyNumberFormat="1" applyFont="1" applyFill="1" applyBorder="1"/>
    <xf numFmtId="37" fontId="4" fillId="0" borderId="3" xfId="0" applyNumberFormat="1" applyFont="1" applyFill="1" applyBorder="1" applyAlignment="1"/>
    <xf numFmtId="39" fontId="10" fillId="0" borderId="4" xfId="2" applyNumberFormat="1" applyFont="1" applyFill="1" applyBorder="1"/>
    <xf numFmtId="37" fontId="10" fillId="0" borderId="4" xfId="2" applyNumberFormat="1" applyFont="1" applyFill="1" applyBorder="1"/>
    <xf numFmtId="39" fontId="10" fillId="0" borderId="0" xfId="2" applyNumberFormat="1" applyFont="1" applyFill="1" applyBorder="1"/>
    <xf numFmtId="37" fontId="10" fillId="0" borderId="0" xfId="2" applyNumberFormat="1" applyFont="1" applyFill="1" applyBorder="1"/>
    <xf numFmtId="3" fontId="0" fillId="0" borderId="0" xfId="0" applyNumberFormat="1" applyFill="1"/>
    <xf numFmtId="3" fontId="4" fillId="0" borderId="0" xfId="0" applyNumberFormat="1" applyFont="1" applyFill="1" applyAlignment="1"/>
    <xf numFmtId="37" fontId="10" fillId="0" borderId="0" xfId="2" applyNumberFormat="1" applyFont="1" applyFill="1"/>
    <xf numFmtId="3" fontId="12" fillId="0" borderId="0" xfId="0" applyNumberFormat="1" applyFont="1" applyFill="1" applyAlignment="1"/>
    <xf numFmtId="37" fontId="12" fillId="0" borderId="0" xfId="2" applyNumberFormat="1" applyFont="1" applyFill="1"/>
    <xf numFmtId="0" fontId="12" fillId="0" borderId="0" xfId="0" applyFont="1" applyFill="1" applyAlignment="1">
      <alignment horizontal="center"/>
    </xf>
    <xf numFmtId="3" fontId="12" fillId="0" borderId="0" xfId="0" applyNumberFormat="1" applyFont="1" applyFill="1"/>
    <xf numFmtId="4" fontId="4" fillId="0" borderId="2" xfId="0" applyNumberFormat="1" applyFont="1" applyFill="1" applyBorder="1" applyAlignment="1"/>
    <xf numFmtId="37" fontId="4" fillId="0" borderId="2" xfId="0" applyNumberFormat="1" applyFont="1" applyFill="1" applyBorder="1" applyAlignment="1"/>
    <xf numFmtId="4" fontId="4" fillId="0" borderId="0" xfId="0" applyNumberFormat="1" applyFont="1" applyFill="1" applyAlignment="1"/>
    <xf numFmtId="4" fontId="11" fillId="0" borderId="0" xfId="0" applyNumberFormat="1" applyFont="1" applyFill="1" applyBorder="1"/>
    <xf numFmtId="39" fontId="2" fillId="0" borderId="3" xfId="2" applyNumberFormat="1" applyFont="1" applyFill="1" applyBorder="1"/>
    <xf numFmtId="37" fontId="2" fillId="0" borderId="3" xfId="2" applyNumberFormat="1" applyFont="1" applyFill="1" applyBorder="1"/>
    <xf numFmtId="43" fontId="2" fillId="0" borderId="0" xfId="1" applyFont="1" applyFill="1" applyAlignment="1"/>
    <xf numFmtId="39" fontId="1" fillId="0" borderId="0" xfId="0" applyNumberFormat="1" applyFont="1" applyFill="1" applyAlignment="1"/>
    <xf numFmtId="39" fontId="0" fillId="0" borderId="0" xfId="0" applyNumberFormat="1" applyFill="1" applyAlignment="1"/>
    <xf numFmtId="37" fontId="12" fillId="0" borderId="0" xfId="0" applyNumberFormat="1" applyFont="1" applyFill="1"/>
    <xf numFmtId="2" fontId="0" fillId="2" borderId="0" xfId="0" applyNumberFormat="1" applyFill="1"/>
    <xf numFmtId="43" fontId="11" fillId="0" borderId="0" xfId="1" applyFont="1"/>
    <xf numFmtId="0" fontId="0" fillId="0" borderId="3" xfId="0" applyFill="1" applyBorder="1" applyAlignment="1">
      <alignment horizontal="center"/>
    </xf>
    <xf numFmtId="0" fontId="0" fillId="2" borderId="0" xfId="0" applyFill="1" applyBorder="1" applyAlignment="1"/>
    <xf numFmtId="0" fontId="1" fillId="0" borderId="0" xfId="0" applyNumberFormat="1" applyFont="1" applyFill="1" applyBorder="1" applyAlignment="1">
      <alignment horizontal="left"/>
    </xf>
    <xf numFmtId="43" fontId="12" fillId="0" borderId="0" xfId="0" applyNumberFormat="1" applyFont="1" applyFill="1"/>
    <xf numFmtId="166" fontId="0" fillId="0" borderId="0" xfId="0" applyNumberFormat="1" applyFill="1"/>
    <xf numFmtId="166" fontId="4" fillId="0" borderId="0" xfId="0" applyNumberFormat="1" applyFont="1" applyFill="1" applyAlignment="1"/>
    <xf numFmtId="166" fontId="0" fillId="0" borderId="0" xfId="0" applyNumberFormat="1" applyFill="1" applyAlignment="1"/>
    <xf numFmtId="166" fontId="12" fillId="0" borderId="0" xfId="0" applyNumberFormat="1" applyFont="1" applyFill="1" applyAlignment="1"/>
    <xf numFmtId="39" fontId="4" fillId="0" borderId="2" xfId="0" applyNumberFormat="1" applyFont="1" applyFill="1" applyBorder="1" applyAlignment="1"/>
    <xf numFmtId="39" fontId="4" fillId="0" borderId="0" xfId="0" applyNumberFormat="1" applyFont="1" applyFill="1" applyAlignment="1"/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2" applyNumberFormat="1" applyFont="1" applyFill="1" applyBorder="1"/>
    <xf numFmtId="0" fontId="1" fillId="0" borderId="0" xfId="0" applyNumberFormat="1" applyFont="1" applyFill="1" applyBorder="1" applyAlignment="1"/>
    <xf numFmtId="0" fontId="1" fillId="0" borderId="0" xfId="2" applyFont="1" applyFill="1" applyBorder="1"/>
    <xf numFmtId="43" fontId="0" fillId="0" borderId="0" xfId="0" applyNumberFormat="1" applyFill="1" applyBorder="1"/>
    <xf numFmtId="166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166" fontId="1" fillId="0" borderId="0" xfId="0" applyNumberFormat="1" applyFont="1" applyFill="1"/>
    <xf numFmtId="37" fontId="2" fillId="0" borderId="0" xfId="2" applyNumberFormat="1" applyFont="1" applyFill="1" applyBorder="1"/>
    <xf numFmtId="37" fontId="12" fillId="0" borderId="0" xfId="2" applyNumberFormat="1" applyFont="1" applyFill="1" applyBorder="1"/>
    <xf numFmtId="0" fontId="10" fillId="0" borderId="0" xfId="0" applyFon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0" borderId="0" xfId="0" applyNumberFormat="1" applyFill="1" applyAlignment="1">
      <alignment horizontal="center"/>
    </xf>
    <xf numFmtId="37" fontId="0" fillId="0" borderId="0" xfId="0" applyNumberFormat="1" applyFill="1" applyAlignment="1">
      <alignment horizontal="centerContinuous"/>
    </xf>
    <xf numFmtId="0" fontId="4" fillId="0" borderId="0" xfId="0" applyFont="1" applyFill="1" applyAlignment="1">
      <alignment horizontal="right"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>
      <alignment horizontal="centerContinuous"/>
    </xf>
    <xf numFmtId="37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Fill="1" applyAlignment="1"/>
    <xf numFmtId="0" fontId="1" fillId="0" borderId="0" xfId="0" quotePrefix="1" applyFont="1" applyFill="1" applyAlignment="1"/>
    <xf numFmtId="0" fontId="9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left"/>
    </xf>
    <xf numFmtId="2" fontId="1" fillId="0" borderId="0" xfId="0" applyNumberFormat="1" applyFont="1" applyFill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12" fillId="0" borderId="0" xfId="0" applyNumberFormat="1" applyFont="1" applyFill="1" applyAlignment="1">
      <alignment horizontal="left"/>
    </xf>
    <xf numFmtId="2" fontId="10" fillId="0" borderId="0" xfId="0" applyNumberFormat="1" applyFont="1" applyFill="1" applyAlignment="1">
      <alignment horizontal="left"/>
    </xf>
    <xf numFmtId="43" fontId="2" fillId="0" borderId="0" xfId="0" applyNumberFormat="1" applyFont="1" applyFill="1" applyAlignment="1"/>
    <xf numFmtId="0" fontId="1" fillId="0" borderId="0" xfId="0" applyFont="1" applyFill="1" applyAlignment="1">
      <alignment horizontal="right"/>
    </xf>
    <xf numFmtId="49" fontId="1" fillId="0" borderId="0" xfId="2" applyNumberFormat="1" applyFont="1" applyFill="1" applyAlignment="1">
      <alignment horizontal="right" vertical="top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5">
    <cellStyle name="Comma" xfId="1" builtinId="3"/>
    <cellStyle name="Comma 3" xfId="3"/>
    <cellStyle name="Currency 2" xfId="4"/>
    <cellStyle name="Normal" xfId="0" builtinId="0"/>
    <cellStyle name="Normal_Iowa ASL GPAMOR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425"/>
  <sheetViews>
    <sheetView tabSelected="1" zoomScale="60" zoomScaleNormal="60" workbookViewId="0">
      <selection activeCell="C358" sqref="C358"/>
    </sheetView>
  </sheetViews>
  <sheetFormatPr defaultColWidth="9.77734375" defaultRowHeight="15" x14ac:dyDescent="0.2"/>
  <cols>
    <col min="1" max="1" width="9.77734375" style="265" customWidth="1"/>
    <col min="2" max="2" width="3.21875" style="231" customWidth="1"/>
    <col min="3" max="3" width="75.6640625" style="57" customWidth="1"/>
    <col min="4" max="4" width="5.6640625" style="57" bestFit="1" customWidth="1"/>
    <col min="5" max="5" width="16.21875" style="89" customWidth="1"/>
    <col min="6" max="6" width="3.77734375" style="89" customWidth="1"/>
    <col min="7" max="7" width="9.77734375" style="167" customWidth="1"/>
    <col min="8" max="8" width="3.77734375" style="57" customWidth="1"/>
    <col min="9" max="9" width="20.88671875" style="57" bestFit="1" customWidth="1"/>
    <col min="10" max="10" width="3.77734375" style="57" customWidth="1"/>
    <col min="11" max="11" width="17.33203125" style="163" bestFit="1" customWidth="1"/>
    <col min="12" max="12" width="3.77734375" style="163" customWidth="1"/>
    <col min="13" max="13" width="17.6640625" style="163" bestFit="1" customWidth="1"/>
    <col min="14" max="14" width="3.77734375" style="163" customWidth="1"/>
    <col min="15" max="15" width="15.6640625" style="163" bestFit="1" customWidth="1"/>
    <col min="16" max="16" width="3.77734375" style="57" customWidth="1"/>
    <col min="17" max="17" width="11.77734375" style="57" customWidth="1"/>
    <col min="18" max="18" width="3.77734375" style="57" customWidth="1"/>
    <col min="19" max="19" width="12.77734375" style="57" customWidth="1"/>
    <col min="20" max="16384" width="9.77734375" style="57"/>
  </cols>
  <sheetData>
    <row r="1" spans="1:19" ht="15.75" x14ac:dyDescent="0.25">
      <c r="A1" s="275" t="s">
        <v>711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</row>
    <row r="2" spans="1:19" ht="15.75" x14ac:dyDescent="0.25">
      <c r="A2" s="263"/>
      <c r="B2" s="234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</row>
    <row r="3" spans="1:19" ht="15.75" x14ac:dyDescent="0.25">
      <c r="A3" s="264"/>
      <c r="B3" s="234"/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</row>
    <row r="4" spans="1:19" ht="15.75" x14ac:dyDescent="0.25">
      <c r="A4" s="275" t="s">
        <v>715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</row>
    <row r="5" spans="1:19" ht="15.75" x14ac:dyDescent="0.25">
      <c r="A5" s="275" t="s">
        <v>716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</row>
    <row r="6" spans="1:19" ht="15.75" x14ac:dyDescent="0.25">
      <c r="A6" s="153"/>
      <c r="B6" s="232"/>
      <c r="C6" s="248"/>
      <c r="D6" s="248"/>
      <c r="E6" s="249"/>
      <c r="F6" s="249"/>
      <c r="H6" s="248"/>
      <c r="I6" s="248"/>
      <c r="J6" s="248"/>
      <c r="K6" s="250"/>
      <c r="L6" s="250"/>
      <c r="M6" s="250"/>
      <c r="N6" s="250"/>
    </row>
    <row r="7" spans="1:19" ht="15.75" x14ac:dyDescent="0.25">
      <c r="B7" s="251"/>
      <c r="C7" s="84"/>
      <c r="D7" s="81"/>
      <c r="E7" s="81"/>
      <c r="F7" s="81"/>
      <c r="G7" s="82" t="s">
        <v>2</v>
      </c>
      <c r="H7" s="81"/>
      <c r="I7" s="81"/>
      <c r="J7" s="81"/>
      <c r="K7" s="252" t="s">
        <v>3</v>
      </c>
      <c r="L7" s="252"/>
      <c r="M7" s="252"/>
      <c r="N7" s="252"/>
      <c r="O7" s="253" t="s">
        <v>4</v>
      </c>
      <c r="P7" s="254"/>
      <c r="Q7" s="254"/>
      <c r="R7" s="78"/>
      <c r="S7" s="81" t="s">
        <v>5</v>
      </c>
    </row>
    <row r="8" spans="1:19" ht="15.75" x14ac:dyDescent="0.25">
      <c r="B8" s="251"/>
      <c r="C8" s="81"/>
      <c r="D8" s="81"/>
      <c r="E8" s="81" t="s">
        <v>6</v>
      </c>
      <c r="F8" s="81"/>
      <c r="G8" s="82" t="s">
        <v>7</v>
      </c>
      <c r="H8" s="81"/>
      <c r="I8" s="81" t="s">
        <v>8</v>
      </c>
      <c r="J8" s="81"/>
      <c r="K8" s="252" t="s">
        <v>9</v>
      </c>
      <c r="L8" s="252"/>
      <c r="M8" s="252" t="s">
        <v>10</v>
      </c>
      <c r="N8" s="252"/>
      <c r="O8" s="255" t="s">
        <v>11</v>
      </c>
      <c r="P8" s="256"/>
      <c r="Q8" s="73" t="s">
        <v>12</v>
      </c>
      <c r="R8" s="78"/>
      <c r="S8" s="81" t="s">
        <v>13</v>
      </c>
    </row>
    <row r="9" spans="1:19" ht="15.75" x14ac:dyDescent="0.25">
      <c r="B9" s="251"/>
      <c r="C9" s="81" t="s">
        <v>14</v>
      </c>
      <c r="D9" s="81"/>
      <c r="E9" s="81" t="s">
        <v>15</v>
      </c>
      <c r="F9" s="81"/>
      <c r="G9" s="82" t="s">
        <v>16</v>
      </c>
      <c r="H9" s="81"/>
      <c r="I9" s="81" t="s">
        <v>17</v>
      </c>
      <c r="J9" s="81"/>
      <c r="K9" s="252" t="s">
        <v>18</v>
      </c>
      <c r="L9" s="252"/>
      <c r="M9" s="252" t="s">
        <v>19</v>
      </c>
      <c r="N9" s="252"/>
      <c r="O9" s="252" t="s">
        <v>20</v>
      </c>
      <c r="P9" s="81"/>
      <c r="Q9" s="84" t="s">
        <v>21</v>
      </c>
      <c r="R9" s="78"/>
      <c r="S9" s="81" t="s">
        <v>22</v>
      </c>
    </row>
    <row r="10" spans="1:19" ht="15.75" x14ac:dyDescent="0.25">
      <c r="B10" s="251"/>
      <c r="C10" s="255">
        <v>-1</v>
      </c>
      <c r="D10" s="257"/>
      <c r="E10" s="255">
        <v>-2</v>
      </c>
      <c r="F10" s="257"/>
      <c r="G10" s="258">
        <v>-3</v>
      </c>
      <c r="H10" s="257"/>
      <c r="I10" s="255">
        <v>-4</v>
      </c>
      <c r="J10" s="257"/>
      <c r="K10" s="255">
        <v>-5</v>
      </c>
      <c r="L10" s="252"/>
      <c r="M10" s="255">
        <v>-6</v>
      </c>
      <c r="N10" s="252"/>
      <c r="O10" s="255">
        <v>-7</v>
      </c>
      <c r="P10" s="257"/>
      <c r="Q10" s="259" t="s">
        <v>23</v>
      </c>
      <c r="S10" s="259" t="s">
        <v>24</v>
      </c>
    </row>
    <row r="11" spans="1:19" ht="15.75" x14ac:dyDescent="0.25">
      <c r="B11" s="251"/>
      <c r="C11" s="257"/>
      <c r="D11" s="257"/>
      <c r="E11" s="257"/>
      <c r="F11" s="257"/>
      <c r="G11" s="82"/>
      <c r="H11" s="257"/>
      <c r="I11" s="257"/>
      <c r="J11" s="257"/>
      <c r="K11" s="252"/>
      <c r="L11" s="252"/>
      <c r="M11" s="252"/>
      <c r="N11" s="252"/>
      <c r="O11" s="252"/>
      <c r="P11" s="257"/>
      <c r="Q11" s="257"/>
      <c r="S11" s="257"/>
    </row>
    <row r="12" spans="1:19" ht="15.75" x14ac:dyDescent="0.25">
      <c r="C12" s="80" t="s">
        <v>63</v>
      </c>
      <c r="K12" s="64"/>
      <c r="L12" s="64"/>
      <c r="M12" s="64"/>
      <c r="N12" s="64"/>
      <c r="O12" s="64"/>
    </row>
    <row r="13" spans="1:19" x14ac:dyDescent="0.2">
      <c r="K13" s="64"/>
      <c r="L13" s="64"/>
      <c r="M13" s="64"/>
      <c r="N13" s="64"/>
      <c r="O13" s="64"/>
    </row>
    <row r="14" spans="1:19" ht="15.75" x14ac:dyDescent="0.25">
      <c r="C14" s="171" t="s">
        <v>599</v>
      </c>
      <c r="K14" s="64"/>
      <c r="L14" s="64"/>
      <c r="M14" s="64"/>
      <c r="N14" s="64"/>
      <c r="O14" s="64"/>
    </row>
    <row r="15" spans="1:19" x14ac:dyDescent="0.2">
      <c r="I15" s="217"/>
      <c r="K15" s="64"/>
      <c r="L15" s="64"/>
      <c r="M15" s="64"/>
      <c r="N15" s="64"/>
      <c r="O15" s="64"/>
    </row>
    <row r="16" spans="1:19" x14ac:dyDescent="0.2">
      <c r="A16" s="266">
        <v>302</v>
      </c>
      <c r="C16" s="97" t="s">
        <v>598</v>
      </c>
      <c r="E16" s="34" t="s">
        <v>572</v>
      </c>
      <c r="F16" s="34"/>
      <c r="G16" s="33">
        <v>0</v>
      </c>
      <c r="I16" s="59">
        <v>55918.83</v>
      </c>
      <c r="J16" s="202"/>
      <c r="K16" s="75">
        <v>52578</v>
      </c>
      <c r="L16" s="64"/>
      <c r="M16" s="75">
        <v>3341</v>
      </c>
      <c r="N16" s="75"/>
      <c r="O16" s="75">
        <v>2029</v>
      </c>
      <c r="Q16" s="164">
        <v>3.63</v>
      </c>
      <c r="S16" s="225">
        <v>1.6</v>
      </c>
    </row>
    <row r="17" spans="1:19" x14ac:dyDescent="0.2">
      <c r="A17" s="266">
        <v>303</v>
      </c>
      <c r="C17" s="57" t="s">
        <v>56</v>
      </c>
      <c r="E17" s="34" t="s">
        <v>590</v>
      </c>
      <c r="F17" s="34"/>
      <c r="G17" s="33">
        <v>0</v>
      </c>
      <c r="I17" s="59">
        <v>51209431.960000001</v>
      </c>
      <c r="J17" s="202"/>
      <c r="K17" s="75">
        <v>17788070</v>
      </c>
      <c r="L17" s="64"/>
      <c r="M17" s="75">
        <v>33421362</v>
      </c>
      <c r="N17" s="75"/>
      <c r="O17" s="75">
        <v>10731787</v>
      </c>
      <c r="Q17" s="164">
        <v>20.96</v>
      </c>
      <c r="S17" s="225">
        <v>3.1</v>
      </c>
    </row>
    <row r="18" spans="1:19" x14ac:dyDescent="0.2">
      <c r="A18" s="266">
        <v>303.10000000000002</v>
      </c>
      <c r="C18" s="57" t="s">
        <v>302</v>
      </c>
      <c r="E18" s="34" t="s">
        <v>443</v>
      </c>
      <c r="F18" s="34" t="s">
        <v>76</v>
      </c>
      <c r="G18" s="33">
        <v>0</v>
      </c>
      <c r="I18" s="77">
        <v>41045494.530000001</v>
      </c>
      <c r="J18" s="202"/>
      <c r="K18" s="192">
        <v>26586875</v>
      </c>
      <c r="L18" s="64"/>
      <c r="M18" s="192">
        <v>14458620</v>
      </c>
      <c r="N18" s="75"/>
      <c r="O18" s="192">
        <v>4131034</v>
      </c>
      <c r="Q18" s="164">
        <v>10.06</v>
      </c>
      <c r="S18" s="225">
        <v>3.5</v>
      </c>
    </row>
    <row r="19" spans="1:19" x14ac:dyDescent="0.2">
      <c r="I19" s="217"/>
      <c r="K19" s="64"/>
      <c r="L19" s="64"/>
      <c r="M19" s="64"/>
      <c r="N19" s="64"/>
      <c r="O19" s="64"/>
      <c r="Q19" s="165"/>
      <c r="S19" s="227"/>
    </row>
    <row r="20" spans="1:19" ht="15.75" x14ac:dyDescent="0.25">
      <c r="C20" s="153" t="s">
        <v>600</v>
      </c>
      <c r="I20" s="83">
        <f>+SUBTOTAL(9,I16:I19)</f>
        <v>92310845.319999993</v>
      </c>
      <c r="J20" s="60"/>
      <c r="K20" s="61">
        <f>+SUBTOTAL(9,K16:K19)</f>
        <v>44427523</v>
      </c>
      <c r="L20" s="61"/>
      <c r="M20" s="61">
        <f>+SUBTOTAL(9,M16:M19)</f>
        <v>47883323</v>
      </c>
      <c r="N20" s="61"/>
      <c r="O20" s="61">
        <f>+SUBTOTAL(9,O16:O19)</f>
        <v>14864850</v>
      </c>
      <c r="Q20" s="272">
        <f>ROUND(((O20/I20)*100),2)</f>
        <v>16.100000000000001</v>
      </c>
      <c r="S20" s="227"/>
    </row>
    <row r="21" spans="1:19" ht="15.75" x14ac:dyDescent="0.25">
      <c r="C21" s="80"/>
      <c r="I21" s="217"/>
      <c r="K21" s="64"/>
      <c r="L21" s="64"/>
      <c r="M21" s="64"/>
      <c r="N21" s="64"/>
      <c r="O21" s="64"/>
      <c r="Q21" s="165"/>
      <c r="S21" s="227"/>
    </row>
    <row r="22" spans="1:19" x14ac:dyDescent="0.2">
      <c r="I22" s="217"/>
      <c r="K22" s="64"/>
      <c r="L22" s="64"/>
      <c r="M22" s="64"/>
      <c r="N22" s="64"/>
      <c r="O22" s="64"/>
      <c r="Q22" s="165"/>
      <c r="S22" s="227"/>
    </row>
    <row r="23" spans="1:19" ht="15.75" x14ac:dyDescent="0.25">
      <c r="C23" s="84" t="s">
        <v>25</v>
      </c>
      <c r="I23" s="217"/>
      <c r="K23" s="64"/>
      <c r="L23" s="64"/>
      <c r="M23" s="64"/>
      <c r="N23" s="64"/>
      <c r="O23" s="64"/>
      <c r="Q23" s="164"/>
      <c r="S23" s="225"/>
    </row>
    <row r="24" spans="1:19" ht="15.75" x14ac:dyDescent="0.25">
      <c r="C24" s="73"/>
      <c r="I24" s="217"/>
      <c r="K24" s="64"/>
      <c r="L24" s="64"/>
      <c r="M24" s="64"/>
      <c r="N24" s="64"/>
      <c r="O24" s="64"/>
      <c r="Q24" s="164"/>
      <c r="S24" s="225"/>
    </row>
    <row r="25" spans="1:19" x14ac:dyDescent="0.2">
      <c r="A25" s="266">
        <v>311</v>
      </c>
      <c r="C25" s="57" t="s">
        <v>26</v>
      </c>
      <c r="E25" s="34"/>
      <c r="F25" s="34"/>
      <c r="G25" s="33"/>
      <c r="I25" s="59"/>
      <c r="J25" s="74"/>
      <c r="K25" s="75"/>
      <c r="L25" s="75"/>
      <c r="M25" s="75"/>
      <c r="N25" s="75"/>
      <c r="O25" s="75"/>
      <c r="Q25" s="164"/>
      <c r="S25" s="225"/>
    </row>
    <row r="26" spans="1:19" x14ac:dyDescent="0.2">
      <c r="A26" s="266"/>
      <c r="C26" s="97" t="s">
        <v>303</v>
      </c>
      <c r="E26" s="34" t="s">
        <v>660</v>
      </c>
      <c r="F26" s="34" t="s">
        <v>76</v>
      </c>
      <c r="G26" s="33">
        <v>-13</v>
      </c>
      <c r="I26" s="59">
        <v>95533749.129999995</v>
      </c>
      <c r="J26" s="74"/>
      <c r="K26" s="75">
        <v>23445099</v>
      </c>
      <c r="L26" s="75"/>
      <c r="M26" s="75">
        <v>84508038</v>
      </c>
      <c r="N26" s="75"/>
      <c r="O26" s="75">
        <v>1754695</v>
      </c>
      <c r="Q26" s="164">
        <v>1.84</v>
      </c>
      <c r="S26" s="225">
        <v>48.2</v>
      </c>
    </row>
    <row r="27" spans="1:19" x14ac:dyDescent="0.2">
      <c r="A27" s="266"/>
      <c r="C27" s="97" t="s">
        <v>304</v>
      </c>
      <c r="E27" s="34" t="s">
        <v>660</v>
      </c>
      <c r="F27" s="34" t="s">
        <v>76</v>
      </c>
      <c r="G27" s="33">
        <v>-13</v>
      </c>
      <c r="I27" s="59">
        <v>5556451.46</v>
      </c>
      <c r="J27" s="74"/>
      <c r="K27" s="75">
        <v>3082793</v>
      </c>
      <c r="L27" s="75"/>
      <c r="M27" s="75">
        <v>3195997</v>
      </c>
      <c r="N27" s="75"/>
      <c r="O27" s="75">
        <v>68321</v>
      </c>
      <c r="Q27" s="164">
        <v>1.23</v>
      </c>
      <c r="S27" s="225">
        <v>46.8</v>
      </c>
    </row>
    <row r="28" spans="1:19" x14ac:dyDescent="0.2">
      <c r="A28" s="266"/>
      <c r="C28" s="97" t="s">
        <v>305</v>
      </c>
      <c r="E28" s="34" t="s">
        <v>660</v>
      </c>
      <c r="F28" s="34" t="s">
        <v>76</v>
      </c>
      <c r="G28" s="33">
        <v>-1</v>
      </c>
      <c r="I28" s="59">
        <v>1102956.3899999999</v>
      </c>
      <c r="J28" s="74"/>
      <c r="K28" s="75">
        <v>713561</v>
      </c>
      <c r="L28" s="75"/>
      <c r="M28" s="75">
        <v>400425</v>
      </c>
      <c r="N28" s="75"/>
      <c r="O28" s="75">
        <v>16627</v>
      </c>
      <c r="Q28" s="164">
        <v>1.51</v>
      </c>
      <c r="S28" s="225">
        <v>24.1</v>
      </c>
    </row>
    <row r="29" spans="1:19" x14ac:dyDescent="0.2">
      <c r="A29" s="266"/>
      <c r="C29" s="152" t="s">
        <v>311</v>
      </c>
      <c r="E29" s="34" t="s">
        <v>660</v>
      </c>
      <c r="F29" s="34" t="s">
        <v>76</v>
      </c>
      <c r="G29" s="33">
        <v>-6</v>
      </c>
      <c r="I29" s="59">
        <v>4690069.46</v>
      </c>
      <c r="J29" s="74"/>
      <c r="K29" s="75">
        <v>4858759</v>
      </c>
      <c r="L29" s="75"/>
      <c r="M29" s="75">
        <v>112715</v>
      </c>
      <c r="N29" s="75"/>
      <c r="O29" s="75">
        <v>15069</v>
      </c>
      <c r="Q29" s="164">
        <v>0.32</v>
      </c>
      <c r="S29" s="225">
        <v>7.5</v>
      </c>
    </row>
    <row r="30" spans="1:19" x14ac:dyDescent="0.2">
      <c r="A30" s="266"/>
      <c r="C30" s="152" t="s">
        <v>312</v>
      </c>
      <c r="E30" s="34" t="s">
        <v>660</v>
      </c>
      <c r="F30" s="34" t="s">
        <v>76</v>
      </c>
      <c r="G30" s="33">
        <v>-6</v>
      </c>
      <c r="I30" s="59">
        <v>2297196.4300000002</v>
      </c>
      <c r="J30" s="74"/>
      <c r="K30" s="75">
        <v>2008651</v>
      </c>
      <c r="L30" s="75"/>
      <c r="M30" s="75">
        <v>426377</v>
      </c>
      <c r="N30" s="75"/>
      <c r="O30" s="75">
        <v>31758</v>
      </c>
      <c r="Q30" s="164">
        <v>1.38</v>
      </c>
      <c r="S30" s="225">
        <v>13.4</v>
      </c>
    </row>
    <row r="31" spans="1:19" x14ac:dyDescent="0.2">
      <c r="A31" s="266"/>
      <c r="C31" s="152" t="s">
        <v>313</v>
      </c>
      <c r="E31" s="34" t="s">
        <v>660</v>
      </c>
      <c r="F31" s="34" t="s">
        <v>76</v>
      </c>
      <c r="G31" s="33">
        <v>-6</v>
      </c>
      <c r="I31" s="59">
        <v>22711518.609999999</v>
      </c>
      <c r="J31" s="74"/>
      <c r="K31" s="75">
        <v>14083124</v>
      </c>
      <c r="L31" s="75"/>
      <c r="M31" s="75">
        <v>9991086</v>
      </c>
      <c r="N31" s="75"/>
      <c r="O31" s="75">
        <v>519280</v>
      </c>
      <c r="Q31" s="164">
        <v>2.29</v>
      </c>
      <c r="S31" s="225">
        <v>19.2</v>
      </c>
    </row>
    <row r="32" spans="1:19" x14ac:dyDescent="0.2">
      <c r="A32" s="266"/>
      <c r="C32" s="152" t="s">
        <v>314</v>
      </c>
      <c r="E32" s="34" t="s">
        <v>660</v>
      </c>
      <c r="F32" s="34" t="s">
        <v>76</v>
      </c>
      <c r="G32" s="33">
        <v>-6</v>
      </c>
      <c r="I32" s="59">
        <v>45507722.439999998</v>
      </c>
      <c r="J32" s="74"/>
      <c r="K32" s="75">
        <v>8775718</v>
      </c>
      <c r="L32" s="75"/>
      <c r="M32" s="75">
        <v>39462468</v>
      </c>
      <c r="N32" s="75"/>
      <c r="O32" s="75">
        <v>2039402</v>
      </c>
      <c r="Q32" s="164">
        <v>4.4800000000000004</v>
      </c>
      <c r="S32" s="225">
        <v>19.399999999999999</v>
      </c>
    </row>
    <row r="33" spans="1:19" x14ac:dyDescent="0.2">
      <c r="A33" s="266"/>
      <c r="C33" s="152" t="s">
        <v>316</v>
      </c>
      <c r="E33" s="34" t="s">
        <v>660</v>
      </c>
      <c r="F33" s="34" t="s">
        <v>76</v>
      </c>
      <c r="G33" s="33">
        <v>-7</v>
      </c>
      <c r="I33" s="59">
        <v>8397192.1199999992</v>
      </c>
      <c r="J33" s="74"/>
      <c r="K33" s="75">
        <v>7331103</v>
      </c>
      <c r="L33" s="75"/>
      <c r="M33" s="75">
        <v>1653893</v>
      </c>
      <c r="N33" s="75"/>
      <c r="O33" s="75">
        <v>90620</v>
      </c>
      <c r="Q33" s="164">
        <v>1.08</v>
      </c>
      <c r="S33" s="225">
        <v>18.3</v>
      </c>
    </row>
    <row r="34" spans="1:19" x14ac:dyDescent="0.2">
      <c r="A34" s="266"/>
      <c r="C34" s="152" t="s">
        <v>317</v>
      </c>
      <c r="E34" s="34" t="s">
        <v>660</v>
      </c>
      <c r="F34" s="34" t="s">
        <v>76</v>
      </c>
      <c r="G34" s="33">
        <v>-7</v>
      </c>
      <c r="I34" s="59">
        <v>19505041.370000001</v>
      </c>
      <c r="J34" s="74"/>
      <c r="K34" s="75">
        <v>18115555</v>
      </c>
      <c r="L34" s="75"/>
      <c r="M34" s="75">
        <v>2754839</v>
      </c>
      <c r="N34" s="75"/>
      <c r="O34" s="75">
        <v>150144</v>
      </c>
      <c r="Q34" s="164">
        <v>0.77</v>
      </c>
      <c r="S34" s="225">
        <v>18.3</v>
      </c>
    </row>
    <row r="35" spans="1:19" x14ac:dyDescent="0.2">
      <c r="A35" s="266"/>
      <c r="C35" s="152" t="s">
        <v>318</v>
      </c>
      <c r="E35" s="34" t="s">
        <v>660</v>
      </c>
      <c r="F35" s="34" t="s">
        <v>76</v>
      </c>
      <c r="G35" s="33">
        <v>-7</v>
      </c>
      <c r="I35" s="59">
        <v>16258655.689999999</v>
      </c>
      <c r="J35" s="74"/>
      <c r="K35" s="75">
        <v>14507970</v>
      </c>
      <c r="L35" s="75"/>
      <c r="M35" s="75">
        <v>2888792</v>
      </c>
      <c r="N35" s="75"/>
      <c r="O35" s="75">
        <v>160168</v>
      </c>
      <c r="Q35" s="164">
        <v>0.99</v>
      </c>
      <c r="S35" s="225">
        <v>18</v>
      </c>
    </row>
    <row r="36" spans="1:19" x14ac:dyDescent="0.2">
      <c r="A36" s="266"/>
      <c r="C36" s="152" t="s">
        <v>319</v>
      </c>
      <c r="E36" s="34" t="s">
        <v>660</v>
      </c>
      <c r="F36" s="34" t="s">
        <v>76</v>
      </c>
      <c r="G36" s="33">
        <v>-7</v>
      </c>
      <c r="I36" s="59">
        <v>51066601.710000001</v>
      </c>
      <c r="J36" s="74"/>
      <c r="K36" s="75">
        <v>32981268</v>
      </c>
      <c r="L36" s="75"/>
      <c r="M36" s="75">
        <v>21659996</v>
      </c>
      <c r="N36" s="75"/>
      <c r="O36" s="75">
        <v>1026693</v>
      </c>
      <c r="Q36" s="164">
        <v>2.0099999999999998</v>
      </c>
      <c r="S36" s="225">
        <v>21.1</v>
      </c>
    </row>
    <row r="37" spans="1:19" x14ac:dyDescent="0.2">
      <c r="A37" s="266"/>
      <c r="C37" s="152" t="s">
        <v>320</v>
      </c>
      <c r="E37" s="34" t="s">
        <v>660</v>
      </c>
      <c r="F37" s="34" t="s">
        <v>76</v>
      </c>
      <c r="G37" s="33">
        <v>-7</v>
      </c>
      <c r="I37" s="59">
        <v>33248360.760000002</v>
      </c>
      <c r="J37" s="74"/>
      <c r="K37" s="75">
        <v>15639157</v>
      </c>
      <c r="L37" s="75"/>
      <c r="M37" s="75">
        <v>19936589</v>
      </c>
      <c r="N37" s="75"/>
      <c r="O37" s="75">
        <v>902154</v>
      </c>
      <c r="Q37" s="164">
        <v>2.71</v>
      </c>
      <c r="S37" s="225">
        <v>22.1</v>
      </c>
    </row>
    <row r="38" spans="1:19" x14ac:dyDescent="0.2">
      <c r="A38" s="266"/>
      <c r="C38" s="152" t="s">
        <v>321</v>
      </c>
      <c r="E38" s="34" t="s">
        <v>660</v>
      </c>
      <c r="F38" s="34" t="s">
        <v>76</v>
      </c>
      <c r="G38" s="33">
        <v>-7</v>
      </c>
      <c r="I38" s="77">
        <v>15817337.720000001</v>
      </c>
      <c r="J38" s="74"/>
      <c r="K38" s="75">
        <v>13742096</v>
      </c>
      <c r="L38" s="75"/>
      <c r="M38" s="75">
        <v>3182455</v>
      </c>
      <c r="N38" s="75"/>
      <c r="O38" s="75">
        <v>174668</v>
      </c>
      <c r="Q38" s="164">
        <v>1.1000000000000001</v>
      </c>
      <c r="S38" s="225">
        <v>18.2</v>
      </c>
    </row>
    <row r="39" spans="1:19" x14ac:dyDescent="0.2">
      <c r="A39" s="266"/>
      <c r="E39" s="34"/>
      <c r="F39" s="34"/>
      <c r="G39" s="33"/>
      <c r="I39" s="59"/>
      <c r="K39" s="79"/>
      <c r="L39" s="64"/>
      <c r="M39" s="79"/>
      <c r="N39" s="64"/>
      <c r="O39" s="79"/>
      <c r="Q39" s="164"/>
      <c r="S39" s="225"/>
    </row>
    <row r="40" spans="1:19" x14ac:dyDescent="0.2">
      <c r="A40" s="266"/>
      <c r="C40" s="166" t="s">
        <v>27</v>
      </c>
      <c r="E40" s="34"/>
      <c r="F40" s="34"/>
      <c r="G40" s="33"/>
      <c r="I40" s="59">
        <f>+SUBTOTAL(9,I26:I39)</f>
        <v>321692853.29000002</v>
      </c>
      <c r="K40" s="64">
        <f>+SUBTOTAL(9,K26:K39)</f>
        <v>159284854</v>
      </c>
      <c r="L40" s="64"/>
      <c r="M40" s="64">
        <f>+SUBTOTAL(9,M26:M39)</f>
        <v>190173670</v>
      </c>
      <c r="N40" s="64"/>
      <c r="O40" s="64">
        <f>+SUBTOTAL(9,O26:O39)</f>
        <v>6949599</v>
      </c>
      <c r="Q40" s="164">
        <f>O40/I40*100</f>
        <v>2.1603212284405546</v>
      </c>
      <c r="S40" s="225">
        <f>ROUND(M40/O40,1)</f>
        <v>27.4</v>
      </c>
    </row>
    <row r="41" spans="1:19" x14ac:dyDescent="0.2">
      <c r="A41" s="266"/>
      <c r="C41" s="166"/>
      <c r="E41" s="34"/>
      <c r="F41" s="34"/>
      <c r="G41" s="33"/>
      <c r="I41" s="59"/>
      <c r="K41" s="64"/>
      <c r="L41" s="64"/>
      <c r="M41" s="64"/>
      <c r="N41" s="64"/>
      <c r="O41" s="64"/>
      <c r="Q41" s="164"/>
      <c r="S41" s="225"/>
    </row>
    <row r="43" spans="1:19" x14ac:dyDescent="0.2">
      <c r="A43" s="266">
        <v>311.10000000000002</v>
      </c>
      <c r="C43" s="97" t="s">
        <v>635</v>
      </c>
      <c r="E43" s="34"/>
      <c r="F43" s="34"/>
      <c r="G43" s="33"/>
      <c r="I43" s="59"/>
      <c r="K43" s="64"/>
      <c r="L43" s="64"/>
      <c r="M43" s="64"/>
      <c r="N43" s="64"/>
      <c r="O43" s="64"/>
      <c r="Q43" s="164"/>
      <c r="S43" s="225"/>
    </row>
    <row r="44" spans="1:19" x14ac:dyDescent="0.2">
      <c r="A44" s="266"/>
      <c r="C44" s="97" t="s">
        <v>627</v>
      </c>
      <c r="E44" s="34" t="s">
        <v>661</v>
      </c>
      <c r="F44" s="34" t="s">
        <v>76</v>
      </c>
      <c r="G44" s="33">
        <v>0</v>
      </c>
      <c r="I44" s="59">
        <v>4562600.3</v>
      </c>
      <c r="J44" s="74"/>
      <c r="K44" s="75">
        <v>2148119</v>
      </c>
      <c r="L44" s="75"/>
      <c r="M44" s="75">
        <v>2414481</v>
      </c>
      <c r="N44" s="75"/>
      <c r="O44" s="75">
        <v>48425</v>
      </c>
      <c r="Q44" s="164">
        <v>1.06</v>
      </c>
      <c r="S44" s="225">
        <v>49.9</v>
      </c>
    </row>
    <row r="45" spans="1:19" x14ac:dyDescent="0.2">
      <c r="A45" s="266"/>
      <c r="C45" s="152" t="s">
        <v>628</v>
      </c>
      <c r="E45" s="34" t="s">
        <v>661</v>
      </c>
      <c r="F45" s="34" t="s">
        <v>76</v>
      </c>
      <c r="G45" s="33">
        <v>0</v>
      </c>
      <c r="I45" s="59">
        <v>39480.550000000003</v>
      </c>
      <c r="J45" s="74"/>
      <c r="K45" s="75">
        <v>34420</v>
      </c>
      <c r="L45" s="75"/>
      <c r="M45" s="75">
        <v>5061</v>
      </c>
      <c r="N45" s="75"/>
      <c r="O45" s="75">
        <v>274</v>
      </c>
      <c r="Q45" s="164">
        <v>0.69</v>
      </c>
      <c r="S45" s="225">
        <v>18.5</v>
      </c>
    </row>
    <row r="46" spans="1:19" x14ac:dyDescent="0.2">
      <c r="A46" s="266"/>
      <c r="C46" s="152" t="s">
        <v>629</v>
      </c>
      <c r="E46" s="34" t="s">
        <v>661</v>
      </c>
      <c r="F46" s="34" t="s">
        <v>76</v>
      </c>
      <c r="G46" s="33">
        <v>0</v>
      </c>
      <c r="I46" s="77">
        <v>322828.55</v>
      </c>
      <c r="J46" s="74"/>
      <c r="K46" s="192">
        <v>304586</v>
      </c>
      <c r="L46" s="75"/>
      <c r="M46" s="192">
        <v>18243</v>
      </c>
      <c r="N46" s="75"/>
      <c r="O46" s="192">
        <v>986</v>
      </c>
      <c r="Q46" s="164">
        <v>0.31</v>
      </c>
      <c r="S46" s="225">
        <v>18.5</v>
      </c>
    </row>
    <row r="47" spans="1:19" x14ac:dyDescent="0.2">
      <c r="A47" s="266"/>
      <c r="C47" s="166"/>
      <c r="E47" s="34"/>
      <c r="F47" s="34"/>
      <c r="G47" s="33"/>
      <c r="I47" s="59"/>
      <c r="K47" s="64"/>
      <c r="L47" s="64"/>
      <c r="M47" s="64"/>
      <c r="N47" s="64"/>
      <c r="O47" s="64"/>
      <c r="Q47" s="164"/>
      <c r="S47" s="225"/>
    </row>
    <row r="48" spans="1:19" x14ac:dyDescent="0.2">
      <c r="A48" s="266"/>
      <c r="C48" s="166" t="s">
        <v>636</v>
      </c>
      <c r="E48" s="34"/>
      <c r="F48" s="34"/>
      <c r="G48" s="33"/>
      <c r="I48" s="59">
        <f>+SUBTOTAL(9,I44:I47)</f>
        <v>4924909.3999999994</v>
      </c>
      <c r="K48" s="64">
        <f>+SUBTOTAL(9,K44:K47)</f>
        <v>2487125</v>
      </c>
      <c r="L48" s="64"/>
      <c r="M48" s="64">
        <f>+SUBTOTAL(9,M44:M47)</f>
        <v>2437785</v>
      </c>
      <c r="N48" s="64"/>
      <c r="O48" s="64">
        <f>+SUBTOTAL(9,O44:O47)</f>
        <v>49685</v>
      </c>
      <c r="Q48" s="164">
        <f>O48/I48*100</f>
        <v>1.0088510460720355</v>
      </c>
      <c r="S48" s="225">
        <f>ROUND(M48/O48,1)</f>
        <v>49.1</v>
      </c>
    </row>
    <row r="49" spans="1:19" x14ac:dyDescent="0.2">
      <c r="A49" s="266"/>
      <c r="C49" s="166"/>
      <c r="E49" s="34"/>
      <c r="F49" s="34"/>
      <c r="G49" s="33"/>
      <c r="I49" s="59"/>
      <c r="K49" s="64"/>
      <c r="L49" s="64"/>
      <c r="M49" s="64"/>
      <c r="N49" s="64"/>
      <c r="O49" s="64"/>
      <c r="Q49" s="164"/>
      <c r="S49" s="225"/>
    </row>
    <row r="50" spans="1:19" x14ac:dyDescent="0.2">
      <c r="A50" s="266">
        <v>311.2</v>
      </c>
      <c r="C50" s="97" t="s">
        <v>648</v>
      </c>
      <c r="E50" s="34"/>
      <c r="F50" s="34"/>
      <c r="G50" s="33"/>
      <c r="I50" s="59"/>
      <c r="K50" s="64"/>
      <c r="L50" s="64"/>
      <c r="M50" s="64"/>
      <c r="N50" s="64"/>
      <c r="O50" s="64"/>
      <c r="Q50" s="164"/>
      <c r="S50" s="225"/>
    </row>
    <row r="51" spans="1:19" x14ac:dyDescent="0.2">
      <c r="A51" s="266"/>
      <c r="C51" s="97" t="s">
        <v>306</v>
      </c>
      <c r="E51" s="34" t="s">
        <v>660</v>
      </c>
      <c r="F51" s="34" t="s">
        <v>76</v>
      </c>
      <c r="G51" s="33">
        <v>-10</v>
      </c>
      <c r="I51" s="59">
        <v>1692976.56</v>
      </c>
      <c r="J51" s="74"/>
      <c r="K51" s="75">
        <v>1862274</v>
      </c>
      <c r="L51" s="75"/>
      <c r="M51" s="75">
        <v>0</v>
      </c>
      <c r="N51" s="75"/>
      <c r="O51" s="75">
        <v>0</v>
      </c>
      <c r="Q51" s="164">
        <v>0</v>
      </c>
      <c r="S51" s="225">
        <v>0</v>
      </c>
    </row>
    <row r="52" spans="1:19" x14ac:dyDescent="0.2">
      <c r="A52" s="266"/>
      <c r="C52" s="97" t="s">
        <v>307</v>
      </c>
      <c r="E52" s="34" t="s">
        <v>660</v>
      </c>
      <c r="F52" s="34" t="s">
        <v>76</v>
      </c>
      <c r="G52" s="33">
        <v>-10</v>
      </c>
      <c r="I52" s="59">
        <v>583381.43999999994</v>
      </c>
      <c r="J52" s="74"/>
      <c r="K52" s="75">
        <v>641720</v>
      </c>
      <c r="L52" s="75"/>
      <c r="M52" s="75">
        <v>0</v>
      </c>
      <c r="N52" s="75"/>
      <c r="O52" s="75">
        <v>0</v>
      </c>
      <c r="Q52" s="164">
        <v>0</v>
      </c>
      <c r="R52" s="165"/>
      <c r="S52" s="225">
        <v>0</v>
      </c>
    </row>
    <row r="53" spans="1:19" x14ac:dyDescent="0.2">
      <c r="A53" s="266"/>
      <c r="C53" s="152" t="s">
        <v>308</v>
      </c>
      <c r="E53" s="34" t="s">
        <v>660</v>
      </c>
      <c r="F53" s="34" t="s">
        <v>76</v>
      </c>
      <c r="G53" s="33">
        <v>-10</v>
      </c>
      <c r="I53" s="59">
        <v>2549285.0099999998</v>
      </c>
      <c r="J53" s="74"/>
      <c r="K53" s="75">
        <v>2804214</v>
      </c>
      <c r="L53" s="75"/>
      <c r="M53" s="75">
        <v>0</v>
      </c>
      <c r="N53" s="75"/>
      <c r="O53" s="75">
        <v>0</v>
      </c>
      <c r="Q53" s="164">
        <v>0</v>
      </c>
      <c r="S53" s="225">
        <v>0</v>
      </c>
    </row>
    <row r="54" spans="1:19" x14ac:dyDescent="0.2">
      <c r="A54" s="266"/>
      <c r="C54" s="152" t="s">
        <v>309</v>
      </c>
      <c r="E54" s="34" t="s">
        <v>660</v>
      </c>
      <c r="F54" s="34" t="s">
        <v>76</v>
      </c>
      <c r="G54" s="33">
        <v>-10</v>
      </c>
      <c r="I54" s="59">
        <v>4560022.0599999996</v>
      </c>
      <c r="J54" s="74"/>
      <c r="K54" s="75">
        <v>5016024</v>
      </c>
      <c r="L54" s="75"/>
      <c r="M54" s="75">
        <v>0</v>
      </c>
      <c r="N54" s="75"/>
      <c r="O54" s="75">
        <v>0</v>
      </c>
      <c r="Q54" s="164">
        <v>0</v>
      </c>
      <c r="S54" s="225">
        <v>0</v>
      </c>
    </row>
    <row r="55" spans="1:19" x14ac:dyDescent="0.2">
      <c r="A55" s="266"/>
      <c r="C55" s="152" t="s">
        <v>310</v>
      </c>
      <c r="E55" s="34" t="s">
        <v>660</v>
      </c>
      <c r="F55" s="34" t="s">
        <v>76</v>
      </c>
      <c r="G55" s="33">
        <v>-10</v>
      </c>
      <c r="I55" s="59">
        <v>1558538.26</v>
      </c>
      <c r="J55" s="74"/>
      <c r="K55" s="75">
        <v>1714392</v>
      </c>
      <c r="L55" s="75"/>
      <c r="M55" s="75">
        <v>0</v>
      </c>
      <c r="N55" s="75"/>
      <c r="O55" s="75">
        <v>0</v>
      </c>
      <c r="Q55" s="164">
        <v>0</v>
      </c>
      <c r="R55" s="165"/>
      <c r="S55" s="225">
        <v>0</v>
      </c>
    </row>
    <row r="56" spans="1:19" x14ac:dyDescent="0.2">
      <c r="A56" s="266"/>
      <c r="C56" s="152" t="s">
        <v>315</v>
      </c>
      <c r="E56" s="34" t="s">
        <v>660</v>
      </c>
      <c r="F56" s="34" t="s">
        <v>76</v>
      </c>
      <c r="G56" s="33">
        <v>-10</v>
      </c>
      <c r="I56" s="77">
        <v>37239.96</v>
      </c>
      <c r="J56" s="74"/>
      <c r="K56" s="192">
        <v>40964</v>
      </c>
      <c r="L56" s="75"/>
      <c r="M56" s="192">
        <v>0</v>
      </c>
      <c r="N56" s="75"/>
      <c r="O56" s="192">
        <v>0</v>
      </c>
      <c r="Q56" s="164">
        <v>0</v>
      </c>
      <c r="R56" s="165"/>
      <c r="S56" s="225">
        <v>0</v>
      </c>
    </row>
    <row r="57" spans="1:19" x14ac:dyDescent="0.2">
      <c r="A57" s="266"/>
      <c r="C57" s="166"/>
      <c r="E57" s="34"/>
      <c r="F57" s="34"/>
      <c r="G57" s="33"/>
      <c r="I57" s="59"/>
      <c r="K57" s="64"/>
      <c r="L57" s="64"/>
      <c r="M57" s="64"/>
      <c r="N57" s="64"/>
      <c r="O57" s="64"/>
      <c r="Q57" s="164"/>
      <c r="S57" s="225"/>
    </row>
    <row r="58" spans="1:19" x14ac:dyDescent="0.2">
      <c r="A58" s="266"/>
      <c r="C58" s="166" t="s">
        <v>649</v>
      </c>
      <c r="E58" s="34"/>
      <c r="F58" s="34"/>
      <c r="G58" s="33"/>
      <c r="I58" s="59">
        <f>+SUBTOTAL(9,I51:I57)</f>
        <v>10981443.290000001</v>
      </c>
      <c r="K58" s="64">
        <f>+SUBTOTAL(9,K51:K57)</f>
        <v>12079588</v>
      </c>
      <c r="L58" s="64"/>
      <c r="M58" s="64">
        <f>+SUBTOTAL(9,M51:M57)</f>
        <v>0</v>
      </c>
      <c r="N58" s="64"/>
      <c r="O58" s="64">
        <f>+SUBTOTAL(9,O51:O57)</f>
        <v>0</v>
      </c>
      <c r="Q58" s="164">
        <f>O58/I58*100</f>
        <v>0</v>
      </c>
      <c r="S58" s="225">
        <v>0</v>
      </c>
    </row>
    <row r="59" spans="1:19" x14ac:dyDescent="0.2">
      <c r="A59" s="266"/>
      <c r="C59" s="166"/>
      <c r="E59" s="34"/>
      <c r="F59" s="34"/>
      <c r="G59" s="33"/>
      <c r="I59" s="59"/>
      <c r="K59" s="64"/>
      <c r="L59" s="64"/>
      <c r="M59" s="64"/>
      <c r="N59" s="64"/>
      <c r="O59" s="64"/>
      <c r="Q59" s="164"/>
      <c r="S59" s="225"/>
    </row>
    <row r="60" spans="1:19" x14ac:dyDescent="0.2">
      <c r="A60" s="266">
        <v>312</v>
      </c>
      <c r="C60" s="57" t="s">
        <v>28</v>
      </c>
      <c r="I60" s="59"/>
      <c r="K60" s="64"/>
      <c r="L60" s="64"/>
      <c r="M60" s="64"/>
      <c r="N60" s="64"/>
      <c r="O60" s="64"/>
      <c r="Q60" s="164"/>
      <c r="S60" s="225"/>
    </row>
    <row r="61" spans="1:19" x14ac:dyDescent="0.2">
      <c r="A61" s="266"/>
      <c r="C61" s="97" t="s">
        <v>303</v>
      </c>
      <c r="E61" s="89" t="s">
        <v>506</v>
      </c>
      <c r="F61" s="89" t="s">
        <v>76</v>
      </c>
      <c r="G61" s="167">
        <v>-13</v>
      </c>
      <c r="I61" s="59">
        <v>531933576.48000002</v>
      </c>
      <c r="K61" s="64">
        <v>92306117</v>
      </c>
      <c r="L61" s="64"/>
      <c r="M61" s="64">
        <v>508778824</v>
      </c>
      <c r="N61" s="64"/>
      <c r="O61" s="64">
        <v>11363536</v>
      </c>
      <c r="Q61" s="164">
        <v>2.14</v>
      </c>
      <c r="S61" s="225">
        <v>44.8</v>
      </c>
    </row>
    <row r="62" spans="1:19" x14ac:dyDescent="0.2">
      <c r="A62" s="266"/>
      <c r="C62" s="97" t="s">
        <v>304</v>
      </c>
      <c r="E62" s="89" t="s">
        <v>506</v>
      </c>
      <c r="F62" s="89" t="s">
        <v>76</v>
      </c>
      <c r="G62" s="167">
        <v>-13</v>
      </c>
      <c r="I62" s="59">
        <v>73021689.569999993</v>
      </c>
      <c r="K62" s="64">
        <v>18602423</v>
      </c>
      <c r="L62" s="64"/>
      <c r="M62" s="64">
        <v>63912086</v>
      </c>
      <c r="N62" s="64"/>
      <c r="O62" s="64">
        <v>1437844</v>
      </c>
      <c r="Q62" s="164">
        <v>1.97</v>
      </c>
      <c r="S62" s="225">
        <v>44.4</v>
      </c>
    </row>
    <row r="63" spans="1:19" x14ac:dyDescent="0.2">
      <c r="A63" s="266"/>
      <c r="C63" s="152" t="s">
        <v>311</v>
      </c>
      <c r="E63" s="34" t="s">
        <v>506</v>
      </c>
      <c r="F63" s="34" t="s">
        <v>76</v>
      </c>
      <c r="G63" s="33">
        <v>-6</v>
      </c>
      <c r="I63" s="59">
        <v>40216199.409999996</v>
      </c>
      <c r="J63" s="74"/>
      <c r="K63" s="75">
        <v>22985071</v>
      </c>
      <c r="L63" s="75"/>
      <c r="M63" s="75">
        <v>19644100</v>
      </c>
      <c r="N63" s="75"/>
      <c r="O63" s="75">
        <v>2657761</v>
      </c>
      <c r="Q63" s="164">
        <v>6.61</v>
      </c>
      <c r="S63" s="225">
        <v>7.4</v>
      </c>
    </row>
    <row r="64" spans="1:19" x14ac:dyDescent="0.2">
      <c r="A64" s="266"/>
      <c r="C64" s="152" t="s">
        <v>312</v>
      </c>
      <c r="E64" s="34" t="s">
        <v>506</v>
      </c>
      <c r="F64" s="34" t="s">
        <v>76</v>
      </c>
      <c r="G64" s="33">
        <v>-6</v>
      </c>
      <c r="I64" s="59">
        <v>41452992.229999997</v>
      </c>
      <c r="J64" s="74"/>
      <c r="K64" s="75">
        <v>15937592</v>
      </c>
      <c r="L64" s="75"/>
      <c r="M64" s="75">
        <v>28002580</v>
      </c>
      <c r="N64" s="75"/>
      <c r="O64" s="75">
        <v>2137595</v>
      </c>
      <c r="Q64" s="164">
        <v>5.16</v>
      </c>
      <c r="S64" s="225">
        <v>13.1</v>
      </c>
    </row>
    <row r="65" spans="1:19" x14ac:dyDescent="0.2">
      <c r="A65" s="266"/>
      <c r="C65" s="152" t="s">
        <v>313</v>
      </c>
      <c r="E65" s="34" t="s">
        <v>506</v>
      </c>
      <c r="F65" s="34" t="s">
        <v>76</v>
      </c>
      <c r="G65" s="33">
        <v>-6</v>
      </c>
      <c r="I65" s="59">
        <v>335039815.44</v>
      </c>
      <c r="J65" s="74"/>
      <c r="K65" s="75">
        <v>74041334</v>
      </c>
      <c r="L65" s="75"/>
      <c r="M65" s="75">
        <v>281100870</v>
      </c>
      <c r="N65" s="75"/>
      <c r="O65" s="75">
        <v>14850849</v>
      </c>
      <c r="Q65" s="164">
        <v>4.43</v>
      </c>
      <c r="S65" s="225">
        <v>18.899999999999999</v>
      </c>
    </row>
    <row r="66" spans="1:19" x14ac:dyDescent="0.2">
      <c r="A66" s="266"/>
      <c r="C66" s="152" t="s">
        <v>314</v>
      </c>
      <c r="E66" s="34" t="s">
        <v>506</v>
      </c>
      <c r="F66" s="34" t="s">
        <v>76</v>
      </c>
      <c r="G66" s="33">
        <v>-6</v>
      </c>
      <c r="I66" s="59">
        <v>334559939.62</v>
      </c>
      <c r="J66" s="74"/>
      <c r="K66" s="75">
        <v>77676980</v>
      </c>
      <c r="L66" s="75"/>
      <c r="M66" s="75">
        <v>276956556</v>
      </c>
      <c r="N66" s="75"/>
      <c r="O66" s="75">
        <v>14535936</v>
      </c>
      <c r="Q66" s="164">
        <v>4.34</v>
      </c>
      <c r="S66" s="225">
        <v>19.100000000000001</v>
      </c>
    </row>
    <row r="67" spans="1:19" x14ac:dyDescent="0.2">
      <c r="A67" s="266"/>
      <c r="C67" s="152" t="s">
        <v>316</v>
      </c>
      <c r="E67" s="34" t="s">
        <v>506</v>
      </c>
      <c r="F67" s="34" t="s">
        <v>76</v>
      </c>
      <c r="G67" s="33">
        <v>-7</v>
      </c>
      <c r="I67" s="59">
        <v>138832539.38999999</v>
      </c>
      <c r="J67" s="74"/>
      <c r="K67" s="75">
        <v>47058422</v>
      </c>
      <c r="L67" s="75"/>
      <c r="M67" s="75">
        <v>101492395</v>
      </c>
      <c r="N67" s="75"/>
      <c r="O67" s="75">
        <v>5617564</v>
      </c>
      <c r="Q67" s="164">
        <v>4.05</v>
      </c>
      <c r="S67" s="225">
        <v>18.100000000000001</v>
      </c>
    </row>
    <row r="68" spans="1:19" x14ac:dyDescent="0.2">
      <c r="A68" s="266"/>
      <c r="C68" s="152" t="s">
        <v>317</v>
      </c>
      <c r="E68" s="34" t="s">
        <v>506</v>
      </c>
      <c r="F68" s="34" t="s">
        <v>76</v>
      </c>
      <c r="G68" s="33">
        <v>-7</v>
      </c>
      <c r="I68" s="59">
        <v>347267291.08999997</v>
      </c>
      <c r="J68" s="74"/>
      <c r="K68" s="75">
        <v>96144803</v>
      </c>
      <c r="L68" s="75"/>
      <c r="M68" s="75">
        <v>275431198</v>
      </c>
      <c r="N68" s="75"/>
      <c r="O68" s="75">
        <v>15302639</v>
      </c>
      <c r="Q68" s="164">
        <v>4.41</v>
      </c>
      <c r="S68" s="225">
        <v>18</v>
      </c>
    </row>
    <row r="69" spans="1:19" x14ac:dyDescent="0.2">
      <c r="A69" s="266"/>
      <c r="C69" s="152" t="s">
        <v>318</v>
      </c>
      <c r="E69" s="34" t="s">
        <v>506</v>
      </c>
      <c r="F69" s="34" t="s">
        <v>76</v>
      </c>
      <c r="G69" s="33">
        <v>-7</v>
      </c>
      <c r="I69" s="59">
        <v>269565973.05000001</v>
      </c>
      <c r="J69" s="74"/>
      <c r="K69" s="75">
        <v>67704359</v>
      </c>
      <c r="L69" s="75"/>
      <c r="M69" s="75">
        <v>220731232</v>
      </c>
      <c r="N69" s="75"/>
      <c r="O69" s="75">
        <v>12275159</v>
      </c>
      <c r="Q69" s="164">
        <v>4.55</v>
      </c>
      <c r="S69" s="225">
        <v>18</v>
      </c>
    </row>
    <row r="70" spans="1:19" x14ac:dyDescent="0.2">
      <c r="A70" s="266"/>
      <c r="C70" s="152" t="s">
        <v>319</v>
      </c>
      <c r="E70" s="34" t="s">
        <v>506</v>
      </c>
      <c r="F70" s="34" t="s">
        <v>76</v>
      </c>
      <c r="G70" s="33">
        <v>-7</v>
      </c>
      <c r="I70" s="59">
        <v>425512609.68000001</v>
      </c>
      <c r="J70" s="74"/>
      <c r="K70" s="75">
        <v>168531725</v>
      </c>
      <c r="L70" s="75"/>
      <c r="M70" s="75">
        <v>286766767</v>
      </c>
      <c r="N70" s="75"/>
      <c r="O70" s="75">
        <v>13903449</v>
      </c>
      <c r="Q70" s="164">
        <v>3.27</v>
      </c>
      <c r="S70" s="225">
        <v>20.6</v>
      </c>
    </row>
    <row r="71" spans="1:19" x14ac:dyDescent="0.2">
      <c r="A71" s="266"/>
      <c r="C71" s="152" t="s">
        <v>320</v>
      </c>
      <c r="E71" s="34" t="s">
        <v>506</v>
      </c>
      <c r="F71" s="34" t="s">
        <v>76</v>
      </c>
      <c r="G71" s="33">
        <v>-7</v>
      </c>
      <c r="I71" s="59">
        <v>735664440.23000002</v>
      </c>
      <c r="J71" s="74"/>
      <c r="K71" s="75">
        <v>135118842</v>
      </c>
      <c r="L71" s="75"/>
      <c r="M71" s="75">
        <v>652042109</v>
      </c>
      <c r="N71" s="75"/>
      <c r="O71" s="75">
        <v>30032084</v>
      </c>
      <c r="Q71" s="164">
        <v>4.08</v>
      </c>
      <c r="S71" s="225">
        <v>21.7</v>
      </c>
    </row>
    <row r="72" spans="1:19" x14ac:dyDescent="0.2">
      <c r="A72" s="267"/>
      <c r="C72" s="152" t="s">
        <v>321</v>
      </c>
      <c r="E72" s="34" t="s">
        <v>506</v>
      </c>
      <c r="F72" s="34" t="s">
        <v>76</v>
      </c>
      <c r="G72" s="33">
        <v>-7</v>
      </c>
      <c r="I72" s="59">
        <v>66258293.729999997</v>
      </c>
      <c r="J72" s="74"/>
      <c r="K72" s="75">
        <v>59902017</v>
      </c>
      <c r="L72" s="75"/>
      <c r="M72" s="75">
        <v>10994357</v>
      </c>
      <c r="N72" s="75"/>
      <c r="O72" s="75">
        <v>613758</v>
      </c>
      <c r="Q72" s="164">
        <v>0.93</v>
      </c>
      <c r="S72" s="225">
        <v>17.899999999999999</v>
      </c>
    </row>
    <row r="73" spans="1:19" x14ac:dyDescent="0.2">
      <c r="A73" s="266"/>
      <c r="C73" s="152" t="s">
        <v>322</v>
      </c>
      <c r="E73" s="34" t="s">
        <v>506</v>
      </c>
      <c r="F73" s="34" t="s">
        <v>76</v>
      </c>
      <c r="G73" s="33">
        <v>-7</v>
      </c>
      <c r="I73" s="70">
        <v>118460532.34</v>
      </c>
      <c r="J73" s="74"/>
      <c r="K73" s="75">
        <v>31824024</v>
      </c>
      <c r="L73" s="75"/>
      <c r="M73" s="75">
        <v>94928746</v>
      </c>
      <c r="N73" s="75"/>
      <c r="O73" s="75">
        <v>4568202</v>
      </c>
      <c r="Q73" s="164">
        <v>3.86</v>
      </c>
      <c r="S73" s="225">
        <v>20.8</v>
      </c>
    </row>
    <row r="74" spans="1:19" x14ac:dyDescent="0.2">
      <c r="A74" s="266"/>
      <c r="C74" s="152" t="s">
        <v>323</v>
      </c>
      <c r="E74" s="34" t="s">
        <v>506</v>
      </c>
      <c r="F74" s="34" t="s">
        <v>76</v>
      </c>
      <c r="G74" s="33">
        <v>-7</v>
      </c>
      <c r="I74" s="77">
        <v>253701662.19999999</v>
      </c>
      <c r="J74" s="74"/>
      <c r="K74" s="75">
        <v>77381453</v>
      </c>
      <c r="L74" s="75"/>
      <c r="M74" s="75">
        <v>194079326</v>
      </c>
      <c r="N74" s="75"/>
      <c r="O74" s="75">
        <v>8878216</v>
      </c>
      <c r="Q74" s="164">
        <v>3.5</v>
      </c>
      <c r="S74" s="225">
        <v>21.9</v>
      </c>
    </row>
    <row r="75" spans="1:19" x14ac:dyDescent="0.2">
      <c r="A75" s="266"/>
      <c r="E75" s="34"/>
      <c r="F75" s="34"/>
      <c r="G75" s="33"/>
      <c r="I75" s="59"/>
      <c r="K75" s="79"/>
      <c r="L75" s="64"/>
      <c r="M75" s="79"/>
      <c r="N75" s="64"/>
      <c r="O75" s="79"/>
      <c r="Q75" s="164"/>
      <c r="S75" s="225"/>
    </row>
    <row r="76" spans="1:19" x14ac:dyDescent="0.2">
      <c r="A76" s="266"/>
      <c r="C76" s="166" t="s">
        <v>29</v>
      </c>
      <c r="E76" s="34"/>
      <c r="F76" s="34"/>
      <c r="G76" s="33"/>
      <c r="I76" s="59">
        <f>+SUBTOTAL(9,I61:I75)</f>
        <v>3711487554.4599996</v>
      </c>
      <c r="K76" s="64">
        <f>+SUBTOTAL(9,K61:K75)</f>
        <v>985215162</v>
      </c>
      <c r="L76" s="64"/>
      <c r="M76" s="64">
        <f>+SUBTOTAL(9,M61:M75)</f>
        <v>3014861146</v>
      </c>
      <c r="N76" s="64"/>
      <c r="O76" s="64">
        <f>+SUBTOTAL(9,O61:O75)</f>
        <v>138174592</v>
      </c>
      <c r="Q76" s="164">
        <f>O76/I76*100</f>
        <v>3.7228898109589279</v>
      </c>
      <c r="S76" s="225">
        <f>ROUND(M76/O76,1)</f>
        <v>21.8</v>
      </c>
    </row>
    <row r="77" spans="1:19" ht="15.75" x14ac:dyDescent="0.25">
      <c r="C77" s="236"/>
    </row>
    <row r="78" spans="1:19" x14ac:dyDescent="0.2">
      <c r="A78" s="266">
        <v>312.10000000000002</v>
      </c>
      <c r="C78" s="97" t="s">
        <v>637</v>
      </c>
      <c r="E78" s="34"/>
      <c r="F78" s="34"/>
      <c r="G78" s="33"/>
      <c r="I78" s="59"/>
      <c r="K78" s="64"/>
      <c r="L78" s="64"/>
      <c r="M78" s="64"/>
      <c r="N78" s="64"/>
      <c r="O78" s="64"/>
      <c r="Q78" s="164"/>
      <c r="S78" s="225"/>
    </row>
    <row r="79" spans="1:19" x14ac:dyDescent="0.2">
      <c r="A79" s="266"/>
      <c r="C79" s="97" t="s">
        <v>627</v>
      </c>
      <c r="E79" s="34" t="s">
        <v>661</v>
      </c>
      <c r="F79" s="34" t="s">
        <v>76</v>
      </c>
      <c r="G79" s="33">
        <v>0</v>
      </c>
      <c r="I79" s="70">
        <v>4610665.2300000004</v>
      </c>
      <c r="J79" s="74"/>
      <c r="K79" s="75">
        <v>676102</v>
      </c>
      <c r="L79" s="75"/>
      <c r="M79" s="75">
        <v>3934563</v>
      </c>
      <c r="N79" s="75"/>
      <c r="O79" s="75">
        <v>77928</v>
      </c>
      <c r="Q79" s="164">
        <v>1.69</v>
      </c>
      <c r="S79" s="225">
        <v>50.5</v>
      </c>
    </row>
    <row r="80" spans="1:19" x14ac:dyDescent="0.2">
      <c r="A80" s="266"/>
      <c r="C80" s="97" t="s">
        <v>712</v>
      </c>
      <c r="E80" s="89" t="s">
        <v>661</v>
      </c>
      <c r="F80" s="89" t="s">
        <v>76</v>
      </c>
      <c r="G80" s="33">
        <v>0</v>
      </c>
      <c r="I80" s="59">
        <v>575455.72</v>
      </c>
      <c r="K80" s="64">
        <v>575456</v>
      </c>
      <c r="L80" s="64"/>
      <c r="M80" s="64">
        <v>0</v>
      </c>
      <c r="N80" s="64"/>
      <c r="O80" s="64">
        <v>0</v>
      </c>
      <c r="Q80" s="164">
        <v>0</v>
      </c>
      <c r="S80" s="225">
        <v>0</v>
      </c>
    </row>
    <row r="81" spans="1:19" x14ac:dyDescent="0.2">
      <c r="C81" s="152" t="s">
        <v>713</v>
      </c>
      <c r="E81" s="89" t="s">
        <v>661</v>
      </c>
      <c r="F81" s="89" t="s">
        <v>76</v>
      </c>
      <c r="G81" s="33">
        <v>0</v>
      </c>
      <c r="I81" s="59">
        <v>1831840.98</v>
      </c>
      <c r="K81" s="64">
        <v>1831841</v>
      </c>
      <c r="L81" s="64"/>
      <c r="M81" s="64">
        <v>0</v>
      </c>
      <c r="N81" s="64"/>
      <c r="O81" s="64">
        <v>0</v>
      </c>
      <c r="Q81" s="164">
        <v>0</v>
      </c>
      <c r="S81" s="225">
        <v>0</v>
      </c>
    </row>
    <row r="82" spans="1:19" s="66" customFormat="1" x14ac:dyDescent="0.2">
      <c r="A82" s="269"/>
      <c r="B82" s="235"/>
      <c r="C82" s="238" t="s">
        <v>714</v>
      </c>
      <c r="E82" s="242" t="s">
        <v>661</v>
      </c>
      <c r="F82" s="68" t="s">
        <v>76</v>
      </c>
      <c r="G82" s="69">
        <v>0</v>
      </c>
      <c r="I82" s="70">
        <v>91265.89</v>
      </c>
      <c r="J82" s="239"/>
      <c r="K82" s="237">
        <v>91266</v>
      </c>
      <c r="L82" s="237"/>
      <c r="M82" s="237">
        <v>0</v>
      </c>
      <c r="N82" s="237"/>
      <c r="O82" s="237">
        <v>0</v>
      </c>
      <c r="Q82" s="240">
        <v>0</v>
      </c>
      <c r="R82" s="243"/>
      <c r="S82" s="241">
        <v>0</v>
      </c>
    </row>
    <row r="83" spans="1:19" x14ac:dyDescent="0.2">
      <c r="A83" s="266"/>
      <c r="C83" s="152" t="s">
        <v>630</v>
      </c>
      <c r="E83" s="34" t="s">
        <v>661</v>
      </c>
      <c r="F83" s="34" t="s">
        <v>76</v>
      </c>
      <c r="G83" s="33">
        <v>0</v>
      </c>
      <c r="I83" s="59">
        <v>9299115</v>
      </c>
      <c r="J83" s="74"/>
      <c r="K83" s="75">
        <v>7598416</v>
      </c>
      <c r="L83" s="75"/>
      <c r="M83" s="75">
        <v>1700699</v>
      </c>
      <c r="N83" s="75"/>
      <c r="O83" s="75">
        <v>226760</v>
      </c>
      <c r="Q83" s="164">
        <v>2.44</v>
      </c>
      <c r="S83" s="225">
        <v>7.5</v>
      </c>
    </row>
    <row r="84" spans="1:19" x14ac:dyDescent="0.2">
      <c r="A84" s="266"/>
      <c r="C84" s="152" t="s">
        <v>631</v>
      </c>
      <c r="E84" s="34" t="s">
        <v>661</v>
      </c>
      <c r="F84" s="34" t="s">
        <v>76</v>
      </c>
      <c r="G84" s="33">
        <v>0</v>
      </c>
      <c r="I84" s="59">
        <v>3909061.67</v>
      </c>
      <c r="J84" s="74"/>
      <c r="K84" s="75">
        <v>3256464</v>
      </c>
      <c r="L84" s="75"/>
      <c r="M84" s="75">
        <v>652598</v>
      </c>
      <c r="N84" s="75"/>
      <c r="O84" s="75">
        <v>48341</v>
      </c>
      <c r="Q84" s="164">
        <v>1.24</v>
      </c>
      <c r="S84" s="225">
        <v>13.5</v>
      </c>
    </row>
    <row r="85" spans="1:19" x14ac:dyDescent="0.2">
      <c r="A85" s="266"/>
      <c r="C85" s="152" t="s">
        <v>632</v>
      </c>
      <c r="E85" s="34" t="s">
        <v>661</v>
      </c>
      <c r="F85" s="34" t="s">
        <v>76</v>
      </c>
      <c r="G85" s="33">
        <v>0</v>
      </c>
      <c r="I85" s="59">
        <v>19802080.260000002</v>
      </c>
      <c r="J85" s="74"/>
      <c r="K85" s="75">
        <v>6026115</v>
      </c>
      <c r="L85" s="75"/>
      <c r="M85" s="75">
        <v>13775965</v>
      </c>
      <c r="N85" s="75"/>
      <c r="O85" s="75">
        <v>706460</v>
      </c>
      <c r="Q85" s="164">
        <v>3.57</v>
      </c>
      <c r="S85" s="225">
        <v>19.5</v>
      </c>
    </row>
    <row r="86" spans="1:19" x14ac:dyDescent="0.2">
      <c r="A86" s="266"/>
      <c r="C86" s="152" t="s">
        <v>629</v>
      </c>
      <c r="E86" s="34" t="s">
        <v>661</v>
      </c>
      <c r="F86" s="34" t="s">
        <v>76</v>
      </c>
      <c r="G86" s="33">
        <v>0</v>
      </c>
      <c r="I86" s="59">
        <v>1777792.39</v>
      </c>
      <c r="J86" s="74"/>
      <c r="K86" s="75">
        <v>1464285</v>
      </c>
      <c r="L86" s="75"/>
      <c r="M86" s="75">
        <v>313507</v>
      </c>
      <c r="N86" s="75"/>
      <c r="O86" s="75">
        <v>16983</v>
      </c>
      <c r="Q86" s="164">
        <v>0.96</v>
      </c>
      <c r="S86" s="225">
        <v>18.5</v>
      </c>
    </row>
    <row r="87" spans="1:19" x14ac:dyDescent="0.2">
      <c r="A87" s="266"/>
      <c r="C87" s="152" t="s">
        <v>633</v>
      </c>
      <c r="E87" s="34" t="s">
        <v>661</v>
      </c>
      <c r="F87" s="34" t="s">
        <v>76</v>
      </c>
      <c r="G87" s="33">
        <v>0</v>
      </c>
      <c r="I87" s="59">
        <v>32692663.870000001</v>
      </c>
      <c r="J87" s="74"/>
      <c r="K87" s="75">
        <v>13338503</v>
      </c>
      <c r="L87" s="75"/>
      <c r="M87" s="75">
        <v>19354161</v>
      </c>
      <c r="N87" s="75"/>
      <c r="O87" s="75">
        <v>860185</v>
      </c>
      <c r="Q87" s="164">
        <v>2.63</v>
      </c>
      <c r="S87" s="225">
        <v>22.5</v>
      </c>
    </row>
    <row r="88" spans="1:19" s="66" customFormat="1" x14ac:dyDescent="0.2">
      <c r="A88" s="268"/>
      <c r="B88" s="235"/>
      <c r="C88" s="238" t="s">
        <v>634</v>
      </c>
      <c r="E88" s="68" t="s">
        <v>661</v>
      </c>
      <c r="F88" s="68" t="s">
        <v>76</v>
      </c>
      <c r="G88" s="69">
        <v>0</v>
      </c>
      <c r="I88" s="77">
        <v>1901133.18</v>
      </c>
      <c r="J88" s="239"/>
      <c r="K88" s="192">
        <v>1901133</v>
      </c>
      <c r="L88" s="237"/>
      <c r="M88" s="192">
        <v>0</v>
      </c>
      <c r="N88" s="237"/>
      <c r="O88" s="192">
        <v>0</v>
      </c>
      <c r="Q88" s="240">
        <v>0</v>
      </c>
      <c r="S88" s="241">
        <v>0</v>
      </c>
    </row>
    <row r="89" spans="1:19" x14ac:dyDescent="0.2">
      <c r="A89" s="266"/>
      <c r="C89" s="166"/>
      <c r="E89" s="34"/>
      <c r="F89" s="34"/>
      <c r="G89" s="33"/>
      <c r="I89" s="59"/>
      <c r="K89" s="64"/>
      <c r="L89" s="64"/>
      <c r="M89" s="64"/>
      <c r="N89" s="64"/>
      <c r="O89" s="64"/>
      <c r="Q89" s="164"/>
      <c r="S89" s="225"/>
    </row>
    <row r="90" spans="1:19" x14ac:dyDescent="0.2">
      <c r="A90" s="266"/>
      <c r="C90" s="166" t="s">
        <v>638</v>
      </c>
      <c r="E90" s="34"/>
      <c r="F90" s="34"/>
      <c r="G90" s="33"/>
      <c r="I90" s="59">
        <f>+SUBTOTAL(9,I79:I89)</f>
        <v>76491074.190000013</v>
      </c>
      <c r="K90" s="64">
        <f>+SUBTOTAL(9,K79:K89)</f>
        <v>36759581</v>
      </c>
      <c r="L90" s="64"/>
      <c r="M90" s="64">
        <f>+SUBTOTAL(9,M79:M89)</f>
        <v>39731493</v>
      </c>
      <c r="N90" s="64"/>
      <c r="O90" s="64">
        <f>+SUBTOTAL(9,O79:O89)</f>
        <v>1936657</v>
      </c>
      <c r="Q90" s="164">
        <f>O90/I90*100</f>
        <v>2.5318731897913218</v>
      </c>
      <c r="S90" s="225">
        <f>ROUND(M90/O90,1)</f>
        <v>20.5</v>
      </c>
    </row>
    <row r="91" spans="1:19" x14ac:dyDescent="0.2">
      <c r="A91" s="266"/>
      <c r="C91" s="166"/>
      <c r="E91" s="34"/>
      <c r="F91" s="34"/>
      <c r="G91" s="33"/>
      <c r="I91" s="59"/>
      <c r="K91" s="64"/>
      <c r="L91" s="64"/>
      <c r="M91" s="64"/>
      <c r="N91" s="64"/>
      <c r="O91" s="64"/>
      <c r="Q91" s="164"/>
      <c r="S91" s="225"/>
    </row>
    <row r="92" spans="1:19" x14ac:dyDescent="0.2">
      <c r="A92" s="266">
        <v>312.2</v>
      </c>
      <c r="C92" s="97" t="s">
        <v>659</v>
      </c>
      <c r="E92" s="34"/>
      <c r="F92" s="34"/>
      <c r="G92" s="33"/>
      <c r="I92" s="59"/>
      <c r="K92" s="64"/>
      <c r="L92" s="64"/>
      <c r="M92" s="64"/>
      <c r="N92" s="64"/>
      <c r="O92" s="64"/>
      <c r="Q92" s="164"/>
      <c r="S92" s="225"/>
    </row>
    <row r="93" spans="1:19" x14ac:dyDescent="0.2">
      <c r="A93" s="266"/>
      <c r="C93" s="97" t="s">
        <v>306</v>
      </c>
      <c r="E93" s="89" t="s">
        <v>506</v>
      </c>
      <c r="F93" s="89" t="s">
        <v>76</v>
      </c>
      <c r="G93" s="33">
        <v>-10</v>
      </c>
      <c r="I93" s="59">
        <v>91162.48</v>
      </c>
      <c r="K93" s="64">
        <v>100279</v>
      </c>
      <c r="L93" s="64"/>
      <c r="M93" s="64">
        <v>0</v>
      </c>
      <c r="N93" s="64"/>
      <c r="O93" s="64">
        <v>0</v>
      </c>
      <c r="Q93" s="164">
        <v>0</v>
      </c>
      <c r="S93" s="225">
        <v>0</v>
      </c>
    </row>
    <row r="94" spans="1:19" x14ac:dyDescent="0.2">
      <c r="A94" s="266"/>
      <c r="C94" s="97" t="s">
        <v>307</v>
      </c>
      <c r="E94" s="89" t="s">
        <v>506</v>
      </c>
      <c r="F94" s="89" t="s">
        <v>76</v>
      </c>
      <c r="G94" s="33">
        <v>-10</v>
      </c>
      <c r="I94" s="59">
        <v>35937.440000000002</v>
      </c>
      <c r="K94" s="64">
        <v>39531</v>
      </c>
      <c r="L94" s="64"/>
      <c r="M94" s="64">
        <v>0</v>
      </c>
      <c r="N94" s="64"/>
      <c r="O94" s="64">
        <v>0</v>
      </c>
      <c r="Q94" s="164">
        <v>0</v>
      </c>
      <c r="R94" s="165"/>
      <c r="S94" s="225">
        <v>0</v>
      </c>
    </row>
    <row r="95" spans="1:19" x14ac:dyDescent="0.2">
      <c r="C95" s="152" t="s">
        <v>308</v>
      </c>
      <c r="E95" s="89" t="s">
        <v>506</v>
      </c>
      <c r="F95" s="89" t="s">
        <v>76</v>
      </c>
      <c r="G95" s="33">
        <v>-10</v>
      </c>
      <c r="I95" s="59">
        <v>41300.9</v>
      </c>
      <c r="K95" s="64">
        <v>45431</v>
      </c>
      <c r="L95" s="64"/>
      <c r="M95" s="64">
        <v>0</v>
      </c>
      <c r="N95" s="64"/>
      <c r="O95" s="64">
        <v>0</v>
      </c>
      <c r="Q95" s="164">
        <v>0</v>
      </c>
      <c r="S95" s="225">
        <v>0</v>
      </c>
    </row>
    <row r="96" spans="1:19" x14ac:dyDescent="0.2">
      <c r="A96" s="266"/>
      <c r="C96" s="152" t="s">
        <v>309</v>
      </c>
      <c r="E96" s="34" t="s">
        <v>506</v>
      </c>
      <c r="F96" s="34" t="s">
        <v>76</v>
      </c>
      <c r="G96" s="33">
        <v>-10</v>
      </c>
      <c r="I96" s="59">
        <v>599315.53</v>
      </c>
      <c r="J96" s="74"/>
      <c r="K96" s="75">
        <v>659247</v>
      </c>
      <c r="L96" s="75"/>
      <c r="M96" s="75">
        <v>0</v>
      </c>
      <c r="N96" s="75"/>
      <c r="O96" s="75">
        <v>0</v>
      </c>
      <c r="Q96" s="164">
        <v>0</v>
      </c>
      <c r="S96" s="225">
        <v>0</v>
      </c>
    </row>
    <row r="97" spans="1:19" x14ac:dyDescent="0.2">
      <c r="A97" s="266"/>
      <c r="C97" s="152" t="s">
        <v>310</v>
      </c>
      <c r="E97" s="89" t="s">
        <v>506</v>
      </c>
      <c r="F97" s="34" t="s">
        <v>76</v>
      </c>
      <c r="G97" s="33">
        <v>-10</v>
      </c>
      <c r="I97" s="59">
        <v>152243.76</v>
      </c>
      <c r="J97" s="74"/>
      <c r="K97" s="75">
        <v>167468</v>
      </c>
      <c r="L97" s="75"/>
      <c r="M97" s="75">
        <v>0</v>
      </c>
      <c r="N97" s="75"/>
      <c r="O97" s="75">
        <v>0</v>
      </c>
      <c r="Q97" s="164">
        <v>0</v>
      </c>
      <c r="R97" s="165"/>
      <c r="S97" s="225">
        <v>0</v>
      </c>
    </row>
    <row r="98" spans="1:19" s="66" customFormat="1" x14ac:dyDescent="0.2">
      <c r="A98" s="269"/>
      <c r="B98" s="235"/>
      <c r="C98" s="238" t="s">
        <v>315</v>
      </c>
      <c r="E98" s="242" t="s">
        <v>506</v>
      </c>
      <c r="F98" s="68" t="s">
        <v>76</v>
      </c>
      <c r="G98" s="69">
        <v>-10</v>
      </c>
      <c r="I98" s="77">
        <v>145202.53</v>
      </c>
      <c r="J98" s="239"/>
      <c r="K98" s="192">
        <v>159723</v>
      </c>
      <c r="L98" s="237"/>
      <c r="M98" s="192">
        <v>0</v>
      </c>
      <c r="N98" s="237"/>
      <c r="O98" s="192">
        <v>0</v>
      </c>
      <c r="Q98" s="240">
        <v>0</v>
      </c>
      <c r="R98" s="243"/>
      <c r="S98" s="241">
        <v>0</v>
      </c>
    </row>
    <row r="99" spans="1:19" x14ac:dyDescent="0.2">
      <c r="A99" s="266"/>
      <c r="C99" s="166"/>
      <c r="E99" s="34"/>
      <c r="F99" s="34"/>
      <c r="G99" s="33"/>
      <c r="I99" s="59"/>
      <c r="K99" s="64"/>
      <c r="L99" s="64"/>
      <c r="M99" s="64"/>
      <c r="N99" s="64"/>
      <c r="O99" s="64"/>
      <c r="Q99" s="164"/>
      <c r="S99" s="225"/>
    </row>
    <row r="100" spans="1:19" x14ac:dyDescent="0.2">
      <c r="A100" s="266"/>
      <c r="C100" s="166" t="s">
        <v>643</v>
      </c>
      <c r="E100" s="34"/>
      <c r="F100" s="34"/>
      <c r="G100" s="33"/>
      <c r="I100" s="59">
        <f>+SUBTOTAL(9,I93:I99)</f>
        <v>1065162.6400000001</v>
      </c>
      <c r="K100" s="64">
        <f>+SUBTOTAL(9,K93:K99)</f>
        <v>1171679</v>
      </c>
      <c r="L100" s="64"/>
      <c r="M100" s="64">
        <f>+SUBTOTAL(9,M93:M99)</f>
        <v>0</v>
      </c>
      <c r="N100" s="64"/>
      <c r="O100" s="64">
        <f>+SUBTOTAL(9,O93:O99)</f>
        <v>0</v>
      </c>
      <c r="Q100" s="164">
        <f>O100/I100*100</f>
        <v>0</v>
      </c>
      <c r="S100" s="225">
        <v>0</v>
      </c>
    </row>
    <row r="101" spans="1:19" x14ac:dyDescent="0.2">
      <c r="A101" s="266"/>
      <c r="C101" s="166"/>
      <c r="E101" s="34"/>
      <c r="F101" s="34"/>
      <c r="G101" s="33"/>
      <c r="I101" s="59"/>
      <c r="K101" s="64"/>
      <c r="L101" s="64"/>
      <c r="M101" s="64"/>
      <c r="N101" s="64"/>
      <c r="O101" s="64"/>
      <c r="Q101" s="164"/>
      <c r="S101" s="225"/>
    </row>
    <row r="102" spans="1:19" x14ac:dyDescent="0.2">
      <c r="A102" s="266">
        <v>314</v>
      </c>
      <c r="C102" s="57" t="s">
        <v>30</v>
      </c>
      <c r="I102" s="59"/>
      <c r="K102" s="64"/>
      <c r="L102" s="64"/>
      <c r="M102" s="64"/>
      <c r="N102" s="64"/>
      <c r="O102" s="64"/>
      <c r="Q102" s="164"/>
      <c r="S102" s="225"/>
    </row>
    <row r="103" spans="1:19" x14ac:dyDescent="0.2">
      <c r="A103" s="266"/>
      <c r="C103" s="152" t="s">
        <v>303</v>
      </c>
      <c r="E103" s="34" t="s">
        <v>662</v>
      </c>
      <c r="F103" s="34" t="s">
        <v>76</v>
      </c>
      <c r="G103" s="33">
        <v>-13</v>
      </c>
      <c r="I103" s="59">
        <v>89907009.939999998</v>
      </c>
      <c r="J103" s="74"/>
      <c r="K103" s="75">
        <v>20271673</v>
      </c>
      <c r="L103" s="75"/>
      <c r="M103" s="75">
        <v>81323248</v>
      </c>
      <c r="N103" s="75"/>
      <c r="O103" s="75">
        <v>1876033</v>
      </c>
      <c r="Q103" s="164">
        <v>2.09</v>
      </c>
      <c r="S103" s="225">
        <v>43.3</v>
      </c>
    </row>
    <row r="104" spans="1:19" x14ac:dyDescent="0.2">
      <c r="A104" s="266"/>
      <c r="C104" s="152" t="s">
        <v>311</v>
      </c>
      <c r="E104" s="34" t="s">
        <v>662</v>
      </c>
      <c r="F104" s="34" t="s">
        <v>76</v>
      </c>
      <c r="G104" s="33">
        <v>-6</v>
      </c>
      <c r="I104" s="59">
        <v>8340751.6699999999</v>
      </c>
      <c r="J104" s="74"/>
      <c r="K104" s="75">
        <v>3801260</v>
      </c>
      <c r="L104" s="75"/>
      <c r="M104" s="75">
        <v>5039937</v>
      </c>
      <c r="N104" s="75"/>
      <c r="O104" s="75">
        <v>691075</v>
      </c>
      <c r="Q104" s="164">
        <v>8.2899999999999991</v>
      </c>
      <c r="S104" s="225">
        <v>7.3</v>
      </c>
    </row>
    <row r="105" spans="1:19" x14ac:dyDescent="0.2">
      <c r="A105" s="266"/>
      <c r="C105" s="152" t="s">
        <v>312</v>
      </c>
      <c r="E105" s="34" t="s">
        <v>662</v>
      </c>
      <c r="F105" s="34" t="s">
        <v>76</v>
      </c>
      <c r="G105" s="33">
        <v>-6</v>
      </c>
      <c r="I105" s="59">
        <v>13741664.699999999</v>
      </c>
      <c r="J105" s="74"/>
      <c r="K105" s="75">
        <v>9070939</v>
      </c>
      <c r="L105" s="75"/>
      <c r="M105" s="75">
        <v>5495226</v>
      </c>
      <c r="N105" s="75"/>
      <c r="O105" s="75">
        <v>418837</v>
      </c>
      <c r="Q105" s="164">
        <v>3.05</v>
      </c>
      <c r="S105" s="225">
        <v>13.1</v>
      </c>
    </row>
    <row r="106" spans="1:19" x14ac:dyDescent="0.2">
      <c r="A106" s="266"/>
      <c r="C106" s="152" t="s">
        <v>313</v>
      </c>
      <c r="E106" s="34" t="s">
        <v>662</v>
      </c>
      <c r="F106" s="34" t="s">
        <v>76</v>
      </c>
      <c r="G106" s="33">
        <v>-6</v>
      </c>
      <c r="I106" s="59">
        <v>45458100.43</v>
      </c>
      <c r="J106" s="74"/>
      <c r="K106" s="75">
        <v>20614566</v>
      </c>
      <c r="L106" s="75"/>
      <c r="M106" s="75">
        <v>27571020</v>
      </c>
      <c r="N106" s="75"/>
      <c r="O106" s="75">
        <v>1470358</v>
      </c>
      <c r="Q106" s="164">
        <v>3.23</v>
      </c>
      <c r="S106" s="225">
        <v>18.8</v>
      </c>
    </row>
    <row r="107" spans="1:19" x14ac:dyDescent="0.2">
      <c r="A107" s="266"/>
      <c r="C107" s="152" t="s">
        <v>317</v>
      </c>
      <c r="E107" s="34" t="s">
        <v>662</v>
      </c>
      <c r="F107" s="34" t="s">
        <v>76</v>
      </c>
      <c r="G107" s="33">
        <v>-7</v>
      </c>
      <c r="I107" s="59">
        <v>38748250.590000004</v>
      </c>
      <c r="J107" s="74"/>
      <c r="K107" s="75">
        <v>20826042</v>
      </c>
      <c r="L107" s="75"/>
      <c r="M107" s="75">
        <v>20634586</v>
      </c>
      <c r="N107" s="75"/>
      <c r="O107" s="75">
        <v>1173145</v>
      </c>
      <c r="Q107" s="164">
        <v>3.03</v>
      </c>
      <c r="S107" s="225">
        <v>17.600000000000001</v>
      </c>
    </row>
    <row r="108" spans="1:19" x14ac:dyDescent="0.2">
      <c r="A108" s="266"/>
      <c r="B108" s="232"/>
      <c r="C108" s="152" t="s">
        <v>318</v>
      </c>
      <c r="D108" s="62"/>
      <c r="E108" s="34" t="s">
        <v>662</v>
      </c>
      <c r="F108" s="34" t="s">
        <v>76</v>
      </c>
      <c r="G108" s="33">
        <v>-7</v>
      </c>
      <c r="H108" s="62"/>
      <c r="I108" s="59">
        <v>31826255.719999999</v>
      </c>
      <c r="J108" s="74"/>
      <c r="K108" s="75">
        <v>21384390</v>
      </c>
      <c r="L108" s="75"/>
      <c r="M108" s="75">
        <v>12669704</v>
      </c>
      <c r="N108" s="75"/>
      <c r="O108" s="75">
        <v>744559</v>
      </c>
      <c r="P108" s="62"/>
      <c r="Q108" s="164">
        <v>2.34</v>
      </c>
      <c r="S108" s="225">
        <v>17</v>
      </c>
    </row>
    <row r="109" spans="1:19" x14ac:dyDescent="0.2">
      <c r="A109" s="266"/>
      <c r="C109" s="152" t="s">
        <v>319</v>
      </c>
      <c r="E109" s="34" t="s">
        <v>662</v>
      </c>
      <c r="F109" s="34" t="s">
        <v>76</v>
      </c>
      <c r="G109" s="33">
        <v>-7</v>
      </c>
      <c r="I109" s="59">
        <v>43067738.159999996</v>
      </c>
      <c r="J109" s="74"/>
      <c r="K109" s="75">
        <v>29423726</v>
      </c>
      <c r="L109" s="75"/>
      <c r="M109" s="75">
        <v>16658754</v>
      </c>
      <c r="N109" s="75"/>
      <c r="O109" s="75">
        <v>849375</v>
      </c>
      <c r="Q109" s="164">
        <v>1.97</v>
      </c>
      <c r="S109" s="225">
        <v>19.600000000000001</v>
      </c>
    </row>
    <row r="110" spans="1:19" x14ac:dyDescent="0.2">
      <c r="A110" s="266"/>
      <c r="C110" s="152" t="s">
        <v>320</v>
      </c>
      <c r="E110" s="34" t="s">
        <v>662</v>
      </c>
      <c r="F110" s="34" t="s">
        <v>76</v>
      </c>
      <c r="G110" s="33">
        <v>-7</v>
      </c>
      <c r="I110" s="77">
        <v>57957357.43</v>
      </c>
      <c r="J110" s="74"/>
      <c r="K110" s="75">
        <v>33064819</v>
      </c>
      <c r="L110" s="75"/>
      <c r="M110" s="75">
        <v>28949553</v>
      </c>
      <c r="N110" s="75"/>
      <c r="O110" s="75">
        <v>1408391</v>
      </c>
      <c r="Q110" s="164">
        <v>2.4300000000000002</v>
      </c>
      <c r="S110" s="225">
        <v>20.6</v>
      </c>
    </row>
    <row r="111" spans="1:19" x14ac:dyDescent="0.2">
      <c r="A111" s="266"/>
      <c r="E111" s="34"/>
      <c r="F111" s="34"/>
      <c r="G111" s="33"/>
      <c r="I111" s="59"/>
      <c r="K111" s="79"/>
      <c r="L111" s="64"/>
      <c r="M111" s="79"/>
      <c r="N111" s="64"/>
      <c r="O111" s="79"/>
      <c r="Q111" s="164"/>
      <c r="S111" s="225"/>
    </row>
    <row r="112" spans="1:19" x14ac:dyDescent="0.2">
      <c r="A112" s="266"/>
      <c r="C112" s="166" t="s">
        <v>31</v>
      </c>
      <c r="E112" s="34"/>
      <c r="F112" s="34"/>
      <c r="G112" s="33"/>
      <c r="I112" s="59">
        <f>+SUBTOTAL(9,I103:I111)</f>
        <v>329047128.64000005</v>
      </c>
      <c r="K112" s="64">
        <f>+SUBTOTAL(9,K103:K111)</f>
        <v>158457415</v>
      </c>
      <c r="L112" s="64"/>
      <c r="M112" s="64">
        <f>+SUBTOTAL(9,M103:M111)</f>
        <v>198342028</v>
      </c>
      <c r="N112" s="64"/>
      <c r="O112" s="64">
        <f>+SUBTOTAL(9,O103:O111)</f>
        <v>8631773</v>
      </c>
      <c r="Q112" s="164">
        <f>O112/I112*100</f>
        <v>2.6232634321035961</v>
      </c>
      <c r="S112" s="225">
        <f>ROUND(M112/O112,1)</f>
        <v>23</v>
      </c>
    </row>
    <row r="113" spans="1:19" x14ac:dyDescent="0.2">
      <c r="A113" s="266"/>
      <c r="C113" s="166"/>
      <c r="E113" s="34"/>
      <c r="F113" s="34"/>
      <c r="G113" s="33"/>
      <c r="I113" s="59"/>
      <c r="K113" s="64"/>
      <c r="L113" s="64"/>
      <c r="M113" s="64"/>
      <c r="N113" s="64"/>
      <c r="O113" s="64"/>
      <c r="Q113" s="164"/>
      <c r="S113" s="225"/>
    </row>
    <row r="114" spans="1:19" x14ac:dyDescent="0.2">
      <c r="A114" s="266">
        <v>314.10000000000002</v>
      </c>
      <c r="C114" s="97" t="s">
        <v>639</v>
      </c>
      <c r="E114" s="34"/>
      <c r="F114" s="34"/>
      <c r="G114" s="33"/>
      <c r="I114" s="59"/>
      <c r="K114" s="64"/>
      <c r="L114" s="64"/>
      <c r="M114" s="64"/>
      <c r="N114" s="64"/>
      <c r="O114" s="64"/>
      <c r="Q114" s="164"/>
      <c r="S114" s="225"/>
    </row>
    <row r="115" spans="1:19" x14ac:dyDescent="0.2">
      <c r="A115" s="266"/>
      <c r="C115" s="152" t="s">
        <v>306</v>
      </c>
      <c r="E115" s="34"/>
      <c r="F115" s="34"/>
      <c r="G115" s="33"/>
      <c r="I115" s="59"/>
      <c r="J115" s="74"/>
      <c r="K115" s="75">
        <v>460380</v>
      </c>
      <c r="L115" s="75"/>
      <c r="M115" s="75"/>
      <c r="N115" s="75"/>
      <c r="O115" s="75"/>
      <c r="Q115" s="164"/>
      <c r="S115" s="225"/>
    </row>
    <row r="116" spans="1:19" x14ac:dyDescent="0.2">
      <c r="A116" s="266"/>
      <c r="C116" s="152" t="s">
        <v>307</v>
      </c>
      <c r="E116" s="34"/>
      <c r="F116" s="34"/>
      <c r="G116" s="33"/>
      <c r="I116" s="59"/>
      <c r="J116" s="74"/>
      <c r="K116" s="75">
        <v>377537</v>
      </c>
      <c r="L116" s="75"/>
      <c r="M116" s="75"/>
      <c r="N116" s="75"/>
      <c r="O116" s="75"/>
      <c r="Q116" s="164"/>
      <c r="S116" s="225"/>
    </row>
    <row r="117" spans="1:19" x14ac:dyDescent="0.2">
      <c r="A117" s="266"/>
      <c r="C117" s="152" t="s">
        <v>308</v>
      </c>
      <c r="E117" s="34"/>
      <c r="F117" s="34"/>
      <c r="G117" s="33"/>
      <c r="I117" s="59"/>
      <c r="J117" s="74"/>
      <c r="K117" s="75">
        <v>361644</v>
      </c>
      <c r="L117" s="75"/>
      <c r="M117" s="75"/>
      <c r="N117" s="75"/>
      <c r="O117" s="75"/>
      <c r="Q117" s="164"/>
      <c r="S117" s="225"/>
    </row>
    <row r="118" spans="1:19" x14ac:dyDescent="0.2">
      <c r="A118" s="266"/>
      <c r="C118" s="152" t="s">
        <v>309</v>
      </c>
      <c r="E118" s="34"/>
      <c r="F118" s="34"/>
      <c r="G118" s="33"/>
      <c r="I118" s="59"/>
      <c r="J118" s="74"/>
      <c r="K118" s="192">
        <v>2233665</v>
      </c>
      <c r="L118" s="75"/>
      <c r="M118" s="75"/>
      <c r="N118" s="75"/>
      <c r="O118" s="75"/>
      <c r="Q118" s="164"/>
      <c r="S118" s="225"/>
    </row>
    <row r="119" spans="1:19" x14ac:dyDescent="0.2">
      <c r="A119" s="266"/>
      <c r="C119" s="166"/>
      <c r="E119" s="34"/>
      <c r="F119" s="34"/>
      <c r="G119" s="33"/>
      <c r="I119" s="59"/>
      <c r="K119" s="64"/>
      <c r="L119" s="64"/>
      <c r="M119" s="64"/>
      <c r="N119" s="64"/>
      <c r="O119" s="64"/>
      <c r="Q119" s="164"/>
      <c r="S119" s="225"/>
    </row>
    <row r="120" spans="1:19" x14ac:dyDescent="0.2">
      <c r="A120" s="266"/>
      <c r="C120" s="166" t="s">
        <v>640</v>
      </c>
      <c r="E120" s="34"/>
      <c r="F120" s="34"/>
      <c r="G120" s="33"/>
      <c r="I120" s="59"/>
      <c r="K120" s="64">
        <f>+SUBTOTAL(9,K115:K119)</f>
        <v>3433226</v>
      </c>
      <c r="L120" s="64"/>
      <c r="M120" s="64"/>
      <c r="N120" s="64"/>
      <c r="O120" s="64"/>
      <c r="Q120" s="164"/>
      <c r="S120" s="225"/>
    </row>
    <row r="121" spans="1:19" x14ac:dyDescent="0.2">
      <c r="A121" s="266"/>
      <c r="C121" s="166"/>
      <c r="E121" s="34"/>
      <c r="F121" s="34"/>
      <c r="G121" s="33"/>
      <c r="I121" s="59"/>
      <c r="K121" s="64"/>
      <c r="L121" s="64"/>
      <c r="M121" s="64"/>
      <c r="N121" s="64"/>
      <c r="O121" s="64"/>
      <c r="Q121" s="164"/>
      <c r="S121" s="225"/>
    </row>
    <row r="122" spans="1:19" x14ac:dyDescent="0.2">
      <c r="A122" s="266">
        <v>315</v>
      </c>
      <c r="C122" s="57" t="s">
        <v>32</v>
      </c>
      <c r="I122" s="59"/>
      <c r="K122" s="64"/>
      <c r="L122" s="64"/>
      <c r="M122" s="64"/>
      <c r="N122" s="64"/>
      <c r="O122" s="64"/>
      <c r="Q122" s="164"/>
      <c r="S122" s="225"/>
    </row>
    <row r="123" spans="1:19" x14ac:dyDescent="0.2">
      <c r="A123" s="266"/>
      <c r="C123" s="97" t="s">
        <v>303</v>
      </c>
      <c r="E123" s="89" t="s">
        <v>663</v>
      </c>
      <c r="F123" s="89" t="s">
        <v>76</v>
      </c>
      <c r="G123" s="167">
        <v>-13</v>
      </c>
      <c r="I123" s="59">
        <v>47156606.939999998</v>
      </c>
      <c r="K123" s="64">
        <v>8082472</v>
      </c>
      <c r="L123" s="64"/>
      <c r="M123" s="64">
        <v>45204494</v>
      </c>
      <c r="N123" s="64"/>
      <c r="O123" s="64">
        <v>970475</v>
      </c>
      <c r="Q123" s="164">
        <v>2.06</v>
      </c>
      <c r="S123" s="225">
        <v>46.6</v>
      </c>
    </row>
    <row r="124" spans="1:19" x14ac:dyDescent="0.2">
      <c r="A124" s="266"/>
      <c r="C124" s="97" t="s">
        <v>304</v>
      </c>
      <c r="E124" s="89" t="s">
        <v>663</v>
      </c>
      <c r="F124" s="89" t="s">
        <v>76</v>
      </c>
      <c r="G124" s="167">
        <v>-13</v>
      </c>
      <c r="I124" s="59">
        <v>1415469.1</v>
      </c>
      <c r="K124" s="64">
        <v>751018</v>
      </c>
      <c r="L124" s="64"/>
      <c r="M124" s="64">
        <v>848462</v>
      </c>
      <c r="N124" s="64"/>
      <c r="O124" s="64">
        <v>20750</v>
      </c>
      <c r="Q124" s="164">
        <v>1.47</v>
      </c>
      <c r="S124" s="225">
        <v>40.9</v>
      </c>
    </row>
    <row r="125" spans="1:19" x14ac:dyDescent="0.2">
      <c r="A125" s="266"/>
      <c r="C125" s="152" t="s">
        <v>311</v>
      </c>
      <c r="E125" s="34" t="s">
        <v>663</v>
      </c>
      <c r="F125" s="34" t="s">
        <v>76</v>
      </c>
      <c r="G125" s="33">
        <v>-6</v>
      </c>
      <c r="I125" s="59">
        <v>4224540.53</v>
      </c>
      <c r="J125" s="74"/>
      <c r="K125" s="75">
        <v>3219138</v>
      </c>
      <c r="L125" s="75"/>
      <c r="M125" s="75">
        <v>1258875</v>
      </c>
      <c r="N125" s="75"/>
      <c r="O125" s="75">
        <v>168566</v>
      </c>
      <c r="Q125" s="164">
        <v>3.99</v>
      </c>
      <c r="S125" s="225">
        <v>7.5</v>
      </c>
    </row>
    <row r="126" spans="1:19" x14ac:dyDescent="0.2">
      <c r="A126" s="266"/>
      <c r="C126" s="152" t="s">
        <v>312</v>
      </c>
      <c r="E126" s="34" t="s">
        <v>663</v>
      </c>
      <c r="F126" s="34" t="s">
        <v>76</v>
      </c>
      <c r="G126" s="33">
        <v>-6</v>
      </c>
      <c r="I126" s="59">
        <v>2408998.58</v>
      </c>
      <c r="J126" s="74"/>
      <c r="K126" s="75">
        <v>1409941</v>
      </c>
      <c r="L126" s="75"/>
      <c r="M126" s="75">
        <v>1143597</v>
      </c>
      <c r="N126" s="75"/>
      <c r="O126" s="75">
        <v>85479</v>
      </c>
      <c r="Q126" s="164">
        <v>3.55</v>
      </c>
      <c r="S126" s="225">
        <v>13.4</v>
      </c>
    </row>
    <row r="127" spans="1:19" x14ac:dyDescent="0.2">
      <c r="A127" s="266"/>
      <c r="C127" s="152" t="s">
        <v>313</v>
      </c>
      <c r="E127" s="34" t="s">
        <v>663</v>
      </c>
      <c r="F127" s="34" t="s">
        <v>76</v>
      </c>
      <c r="G127" s="33">
        <v>-6</v>
      </c>
      <c r="I127" s="59">
        <v>8959757.0099999998</v>
      </c>
      <c r="J127" s="74"/>
      <c r="K127" s="75">
        <v>6735226</v>
      </c>
      <c r="L127" s="75"/>
      <c r="M127" s="75">
        <v>2762116</v>
      </c>
      <c r="N127" s="75"/>
      <c r="O127" s="75">
        <v>142911</v>
      </c>
      <c r="Q127" s="164">
        <v>1.6</v>
      </c>
      <c r="S127" s="225">
        <v>19.3</v>
      </c>
    </row>
    <row r="128" spans="1:19" x14ac:dyDescent="0.2">
      <c r="A128" s="266"/>
      <c r="C128" s="152" t="s">
        <v>314</v>
      </c>
      <c r="E128" s="34" t="s">
        <v>663</v>
      </c>
      <c r="F128" s="34" t="s">
        <v>76</v>
      </c>
      <c r="G128" s="33">
        <v>-6</v>
      </c>
      <c r="I128" s="59">
        <v>29308888.079999998</v>
      </c>
      <c r="J128" s="74"/>
      <c r="K128" s="75">
        <v>5739630</v>
      </c>
      <c r="L128" s="75"/>
      <c r="M128" s="75">
        <v>25327791</v>
      </c>
      <c r="N128" s="75"/>
      <c r="O128" s="75">
        <v>1306904</v>
      </c>
      <c r="Q128" s="164">
        <v>4.46</v>
      </c>
      <c r="S128" s="225">
        <v>19.399999999999999</v>
      </c>
    </row>
    <row r="129" spans="1:19" x14ac:dyDescent="0.2">
      <c r="A129" s="266"/>
      <c r="C129" s="152" t="s">
        <v>316</v>
      </c>
      <c r="E129" s="34" t="s">
        <v>663</v>
      </c>
      <c r="F129" s="34" t="s">
        <v>76</v>
      </c>
      <c r="G129" s="33">
        <v>-7</v>
      </c>
      <c r="I129" s="59">
        <v>12144071.970000001</v>
      </c>
      <c r="J129" s="74"/>
      <c r="K129" s="75">
        <v>4905197</v>
      </c>
      <c r="L129" s="75"/>
      <c r="M129" s="75">
        <v>8088960</v>
      </c>
      <c r="N129" s="75"/>
      <c r="O129" s="75">
        <v>440467</v>
      </c>
      <c r="Q129" s="164">
        <v>3.63</v>
      </c>
      <c r="S129" s="225">
        <v>18.399999999999999</v>
      </c>
    </row>
    <row r="130" spans="1:19" x14ac:dyDescent="0.2">
      <c r="A130" s="266"/>
      <c r="C130" s="152" t="s">
        <v>317</v>
      </c>
      <c r="E130" s="34" t="s">
        <v>663</v>
      </c>
      <c r="F130" s="34" t="s">
        <v>76</v>
      </c>
      <c r="G130" s="33">
        <v>-7</v>
      </c>
      <c r="I130" s="59">
        <v>11725994.720000001</v>
      </c>
      <c r="J130" s="74"/>
      <c r="K130" s="75">
        <v>8500593</v>
      </c>
      <c r="L130" s="75"/>
      <c r="M130" s="75">
        <v>4046221</v>
      </c>
      <c r="N130" s="75"/>
      <c r="O130" s="75">
        <v>222000</v>
      </c>
      <c r="Q130" s="164">
        <v>1.89</v>
      </c>
      <c r="S130" s="225">
        <v>18.2</v>
      </c>
    </row>
    <row r="131" spans="1:19" x14ac:dyDescent="0.2">
      <c r="A131" s="266"/>
      <c r="C131" s="152" t="s">
        <v>318</v>
      </c>
      <c r="E131" s="34" t="s">
        <v>663</v>
      </c>
      <c r="F131" s="34" t="s">
        <v>76</v>
      </c>
      <c r="G131" s="33">
        <v>-7</v>
      </c>
      <c r="I131" s="59">
        <v>14302432.689999999</v>
      </c>
      <c r="J131" s="74"/>
      <c r="K131" s="75">
        <v>11303320</v>
      </c>
      <c r="L131" s="75"/>
      <c r="M131" s="75">
        <v>4000283</v>
      </c>
      <c r="N131" s="75"/>
      <c r="O131" s="75">
        <v>225550</v>
      </c>
      <c r="Q131" s="164">
        <v>1.58</v>
      </c>
      <c r="S131" s="225">
        <v>17.7</v>
      </c>
    </row>
    <row r="132" spans="1:19" x14ac:dyDescent="0.2">
      <c r="A132" s="266"/>
      <c r="C132" s="152" t="s">
        <v>319</v>
      </c>
      <c r="E132" s="34" t="s">
        <v>663</v>
      </c>
      <c r="F132" s="34" t="s">
        <v>76</v>
      </c>
      <c r="G132" s="33">
        <v>-7</v>
      </c>
      <c r="I132" s="59">
        <v>33488118.710000001</v>
      </c>
      <c r="J132" s="74"/>
      <c r="K132" s="75">
        <v>24419733</v>
      </c>
      <c r="L132" s="75"/>
      <c r="M132" s="75">
        <v>11412554</v>
      </c>
      <c r="N132" s="75"/>
      <c r="O132" s="75">
        <v>557910</v>
      </c>
      <c r="Q132" s="164">
        <v>1.67</v>
      </c>
      <c r="S132" s="225">
        <v>20.5</v>
      </c>
    </row>
    <row r="133" spans="1:19" x14ac:dyDescent="0.2">
      <c r="A133" s="266"/>
      <c r="C133" s="152" t="s">
        <v>320</v>
      </c>
      <c r="E133" s="34" t="s">
        <v>663</v>
      </c>
      <c r="F133" s="34" t="s">
        <v>76</v>
      </c>
      <c r="G133" s="33">
        <v>-7</v>
      </c>
      <c r="I133" s="59">
        <v>27465559.02</v>
      </c>
      <c r="J133" s="74"/>
      <c r="K133" s="75">
        <v>18041343</v>
      </c>
      <c r="L133" s="75"/>
      <c r="M133" s="75">
        <v>11346805</v>
      </c>
      <c r="N133" s="75"/>
      <c r="O133" s="75">
        <v>527907</v>
      </c>
      <c r="Q133" s="164">
        <v>1.92</v>
      </c>
      <c r="S133" s="225">
        <v>21.5</v>
      </c>
    </row>
    <row r="134" spans="1:19" x14ac:dyDescent="0.2">
      <c r="A134" s="266"/>
      <c r="C134" s="152" t="s">
        <v>321</v>
      </c>
      <c r="E134" s="34" t="s">
        <v>663</v>
      </c>
      <c r="F134" s="34" t="s">
        <v>76</v>
      </c>
      <c r="G134" s="33">
        <v>-7</v>
      </c>
      <c r="I134" s="59">
        <v>951198.87</v>
      </c>
      <c r="J134" s="74"/>
      <c r="K134" s="75">
        <v>180721</v>
      </c>
      <c r="L134" s="75"/>
      <c r="M134" s="75">
        <v>837062</v>
      </c>
      <c r="N134" s="75"/>
      <c r="O134" s="75">
        <v>45517</v>
      </c>
      <c r="Q134" s="164">
        <v>4.79</v>
      </c>
      <c r="S134" s="225">
        <v>18.399999999999999</v>
      </c>
    </row>
    <row r="135" spans="1:19" x14ac:dyDescent="0.2">
      <c r="A135" s="266"/>
      <c r="C135" s="152" t="s">
        <v>322</v>
      </c>
      <c r="E135" s="34" t="s">
        <v>663</v>
      </c>
      <c r="F135" s="34" t="s">
        <v>76</v>
      </c>
      <c r="G135" s="33">
        <v>-7</v>
      </c>
      <c r="I135" s="59">
        <v>12041998.279999999</v>
      </c>
      <c r="J135" s="74"/>
      <c r="K135" s="75">
        <v>3570888</v>
      </c>
      <c r="L135" s="75"/>
      <c r="M135" s="75">
        <v>9314050</v>
      </c>
      <c r="N135" s="75"/>
      <c r="O135" s="75">
        <v>438601</v>
      </c>
      <c r="Q135" s="164">
        <v>3.64</v>
      </c>
      <c r="S135" s="225">
        <v>21.2</v>
      </c>
    </row>
    <row r="136" spans="1:19" x14ac:dyDescent="0.2">
      <c r="A136" s="266"/>
      <c r="C136" s="152" t="s">
        <v>323</v>
      </c>
      <c r="E136" s="34" t="s">
        <v>663</v>
      </c>
      <c r="F136" s="34" t="s">
        <v>76</v>
      </c>
      <c r="G136" s="33">
        <v>-7</v>
      </c>
      <c r="I136" s="77">
        <v>15148041.550000001</v>
      </c>
      <c r="J136" s="74"/>
      <c r="K136" s="75">
        <v>2357879</v>
      </c>
      <c r="L136" s="75"/>
      <c r="M136" s="75">
        <v>13850525</v>
      </c>
      <c r="N136" s="75"/>
      <c r="O136" s="75">
        <v>621100</v>
      </c>
      <c r="Q136" s="164">
        <v>4.0999999999999996</v>
      </c>
      <c r="S136" s="225">
        <v>22.3</v>
      </c>
    </row>
    <row r="137" spans="1:19" x14ac:dyDescent="0.2">
      <c r="A137" s="266"/>
      <c r="E137" s="34"/>
      <c r="F137" s="34"/>
      <c r="G137" s="33"/>
      <c r="I137" s="59"/>
      <c r="K137" s="79"/>
      <c r="L137" s="64"/>
      <c r="M137" s="79"/>
      <c r="N137" s="64"/>
      <c r="O137" s="79"/>
      <c r="Q137" s="164"/>
      <c r="S137" s="225"/>
    </row>
    <row r="138" spans="1:19" x14ac:dyDescent="0.2">
      <c r="A138" s="266"/>
      <c r="C138" s="166" t="s">
        <v>33</v>
      </c>
      <c r="E138" s="34"/>
      <c r="F138" s="34"/>
      <c r="G138" s="33"/>
      <c r="I138" s="59">
        <f>+SUBTOTAL(9,I123:I137)</f>
        <v>220741676.05000001</v>
      </c>
      <c r="K138" s="64">
        <f>+SUBTOTAL(9,K123:K137)</f>
        <v>99217099</v>
      </c>
      <c r="L138" s="64"/>
      <c r="M138" s="64">
        <f>+SUBTOTAL(9,M123:M137)</f>
        <v>139441795</v>
      </c>
      <c r="N138" s="64"/>
      <c r="O138" s="64">
        <f>+SUBTOTAL(9,O123:O137)</f>
        <v>5774137</v>
      </c>
      <c r="Q138" s="164">
        <f>O138/I138*100</f>
        <v>2.6157892353286765</v>
      </c>
      <c r="S138" s="225">
        <f>ROUND(M138/O138,1)</f>
        <v>24.1</v>
      </c>
    </row>
    <row r="139" spans="1:19" x14ac:dyDescent="0.2">
      <c r="A139" s="266"/>
      <c r="C139" s="166"/>
      <c r="E139" s="34"/>
      <c r="F139" s="34"/>
      <c r="G139" s="33"/>
      <c r="I139" s="59"/>
      <c r="K139" s="64"/>
      <c r="L139" s="64"/>
      <c r="M139" s="64"/>
      <c r="N139" s="64"/>
      <c r="O139" s="64"/>
      <c r="Q139" s="164"/>
      <c r="S139" s="225"/>
    </row>
    <row r="140" spans="1:19" x14ac:dyDescent="0.2">
      <c r="A140" s="266">
        <v>315.10000000000002</v>
      </c>
      <c r="C140" s="97" t="s">
        <v>641</v>
      </c>
      <c r="E140" s="34"/>
      <c r="F140" s="34"/>
      <c r="G140" s="33"/>
      <c r="I140" s="59"/>
      <c r="K140" s="64"/>
      <c r="L140" s="64"/>
      <c r="M140" s="64"/>
      <c r="N140" s="64"/>
      <c r="O140" s="64"/>
      <c r="Q140" s="164"/>
      <c r="S140" s="225"/>
    </row>
    <row r="141" spans="1:19" x14ac:dyDescent="0.2">
      <c r="A141" s="266"/>
      <c r="C141" s="97" t="s">
        <v>306</v>
      </c>
      <c r="E141" s="89" t="s">
        <v>663</v>
      </c>
      <c r="F141" s="89" t="s">
        <v>76</v>
      </c>
      <c r="G141" s="167">
        <v>-10</v>
      </c>
      <c r="I141" s="59">
        <v>24678.67</v>
      </c>
      <c r="K141" s="64">
        <v>27147</v>
      </c>
      <c r="L141" s="64"/>
      <c r="M141" s="64">
        <v>0</v>
      </c>
      <c r="N141" s="64"/>
      <c r="O141" s="64">
        <v>0</v>
      </c>
      <c r="Q141" s="164">
        <v>0</v>
      </c>
      <c r="S141" s="225">
        <v>0</v>
      </c>
    </row>
    <row r="142" spans="1:19" x14ac:dyDescent="0.2">
      <c r="A142" s="266"/>
      <c r="C142" s="152" t="s">
        <v>308</v>
      </c>
      <c r="E142" s="89" t="s">
        <v>663</v>
      </c>
      <c r="F142" s="89" t="s">
        <v>76</v>
      </c>
      <c r="G142" s="167">
        <v>-10</v>
      </c>
      <c r="I142" s="59">
        <v>165716.59</v>
      </c>
      <c r="K142" s="64">
        <v>182288</v>
      </c>
      <c r="L142" s="64"/>
      <c r="M142" s="64">
        <v>0</v>
      </c>
      <c r="N142" s="64"/>
      <c r="O142" s="64">
        <v>0</v>
      </c>
      <c r="Q142" s="164">
        <v>0</v>
      </c>
      <c r="S142" s="225">
        <v>0</v>
      </c>
    </row>
    <row r="143" spans="1:19" x14ac:dyDescent="0.2">
      <c r="A143" s="266"/>
      <c r="C143" s="152" t="s">
        <v>309</v>
      </c>
      <c r="E143" s="34" t="s">
        <v>663</v>
      </c>
      <c r="F143" s="34" t="s">
        <v>76</v>
      </c>
      <c r="G143" s="33">
        <v>-10</v>
      </c>
      <c r="I143" s="77">
        <v>480433.11</v>
      </c>
      <c r="J143" s="74"/>
      <c r="K143" s="192">
        <v>528476</v>
      </c>
      <c r="L143" s="75"/>
      <c r="M143" s="192">
        <v>0</v>
      </c>
      <c r="N143" s="75"/>
      <c r="O143" s="192">
        <v>0</v>
      </c>
      <c r="Q143" s="164">
        <v>0</v>
      </c>
      <c r="S143" s="225">
        <v>0</v>
      </c>
    </row>
    <row r="144" spans="1:19" x14ac:dyDescent="0.2">
      <c r="A144" s="266"/>
      <c r="C144" s="166"/>
      <c r="E144" s="34"/>
      <c r="F144" s="34"/>
      <c r="G144" s="33"/>
      <c r="I144" s="59"/>
      <c r="K144" s="64"/>
      <c r="L144" s="64"/>
      <c r="M144" s="64"/>
      <c r="N144" s="64"/>
      <c r="O144" s="64"/>
      <c r="Q144" s="164"/>
      <c r="S144" s="225"/>
    </row>
    <row r="145" spans="1:19" x14ac:dyDescent="0.2">
      <c r="A145" s="266"/>
      <c r="C145" s="166" t="s">
        <v>642</v>
      </c>
      <c r="E145" s="34"/>
      <c r="F145" s="34"/>
      <c r="G145" s="33"/>
      <c r="I145" s="59">
        <f>+SUBTOTAL(9,I141:I144)</f>
        <v>670828.37</v>
      </c>
      <c r="K145" s="64">
        <f>+SUBTOTAL(9,K141:K144)</f>
        <v>737911</v>
      </c>
      <c r="L145" s="64"/>
      <c r="M145" s="64">
        <f>+SUBTOTAL(9,M141:M144)</f>
        <v>0</v>
      </c>
      <c r="N145" s="64"/>
      <c r="O145" s="64">
        <f>+SUBTOTAL(9,O141:O144)</f>
        <v>0</v>
      </c>
      <c r="Q145" s="164">
        <f>O145/I145*100</f>
        <v>0</v>
      </c>
      <c r="S145" s="225">
        <v>0</v>
      </c>
    </row>
    <row r="146" spans="1:19" x14ac:dyDescent="0.2">
      <c r="A146" s="266"/>
      <c r="C146" s="166"/>
      <c r="E146" s="34"/>
      <c r="F146" s="34"/>
      <c r="G146" s="33"/>
      <c r="I146" s="59"/>
      <c r="K146" s="64"/>
      <c r="L146" s="64"/>
      <c r="M146" s="64"/>
      <c r="N146" s="64"/>
      <c r="O146" s="64"/>
      <c r="Q146" s="164"/>
      <c r="S146" s="225"/>
    </row>
    <row r="147" spans="1:19" x14ac:dyDescent="0.2">
      <c r="A147" s="266">
        <v>316</v>
      </c>
      <c r="B147" s="231" t="s">
        <v>1</v>
      </c>
      <c r="C147" s="57" t="s">
        <v>696</v>
      </c>
      <c r="I147" s="59"/>
      <c r="K147" s="64"/>
      <c r="L147" s="64"/>
      <c r="M147" s="64"/>
      <c r="N147" s="64"/>
      <c r="O147" s="64"/>
      <c r="Q147" s="164"/>
      <c r="S147" s="225"/>
    </row>
    <row r="148" spans="1:19" x14ac:dyDescent="0.2">
      <c r="A148" s="266"/>
      <c r="C148" s="152" t="s">
        <v>303</v>
      </c>
      <c r="E148" s="34" t="s">
        <v>664</v>
      </c>
      <c r="F148" s="34" t="s">
        <v>76</v>
      </c>
      <c r="G148" s="33">
        <v>-13</v>
      </c>
      <c r="I148" s="59">
        <v>8369509.9800000004</v>
      </c>
      <c r="J148" s="74"/>
      <c r="K148" s="75">
        <v>721700</v>
      </c>
      <c r="L148" s="75"/>
      <c r="M148" s="75">
        <v>8735846</v>
      </c>
      <c r="N148" s="75"/>
      <c r="O148" s="75">
        <v>192565</v>
      </c>
      <c r="Q148" s="164">
        <v>2.2999999999999998</v>
      </c>
      <c r="S148" s="225">
        <v>45.4</v>
      </c>
    </row>
    <row r="149" spans="1:19" x14ac:dyDescent="0.2">
      <c r="A149" s="266"/>
      <c r="C149" s="97" t="s">
        <v>305</v>
      </c>
      <c r="E149" s="34" t="s">
        <v>664</v>
      </c>
      <c r="F149" s="34" t="s">
        <v>76</v>
      </c>
      <c r="G149" s="33">
        <v>-1</v>
      </c>
      <c r="I149" s="59">
        <v>3234114.29</v>
      </c>
      <c r="J149" s="74"/>
      <c r="K149" s="75">
        <v>901711</v>
      </c>
      <c r="L149" s="75"/>
      <c r="M149" s="75">
        <v>2364744</v>
      </c>
      <c r="N149" s="75"/>
      <c r="O149" s="75">
        <v>101143</v>
      </c>
      <c r="Q149" s="164">
        <v>3.13</v>
      </c>
      <c r="S149" s="225">
        <v>23.4</v>
      </c>
    </row>
    <row r="150" spans="1:19" x14ac:dyDescent="0.2">
      <c r="A150" s="266"/>
      <c r="C150" s="152" t="s">
        <v>311</v>
      </c>
      <c r="E150" s="34" t="s">
        <v>664</v>
      </c>
      <c r="F150" s="34" t="s">
        <v>76</v>
      </c>
      <c r="G150" s="33">
        <v>-6</v>
      </c>
      <c r="I150" s="59">
        <v>445832.67</v>
      </c>
      <c r="J150" s="74"/>
      <c r="K150" s="75">
        <v>355631</v>
      </c>
      <c r="L150" s="75"/>
      <c r="M150" s="75">
        <v>116952</v>
      </c>
      <c r="N150" s="75"/>
      <c r="O150" s="75">
        <v>15823</v>
      </c>
      <c r="Q150" s="164">
        <v>3.55</v>
      </c>
      <c r="S150" s="225">
        <v>7.4</v>
      </c>
    </row>
    <row r="151" spans="1:19" x14ac:dyDescent="0.2">
      <c r="A151" s="266"/>
      <c r="C151" s="152" t="s">
        <v>312</v>
      </c>
      <c r="E151" s="34" t="s">
        <v>664</v>
      </c>
      <c r="F151" s="34" t="s">
        <v>76</v>
      </c>
      <c r="G151" s="33">
        <v>-6</v>
      </c>
      <c r="I151" s="59">
        <v>123107.1</v>
      </c>
      <c r="J151" s="74"/>
      <c r="K151" s="75">
        <v>107051</v>
      </c>
      <c r="L151" s="75"/>
      <c r="M151" s="75">
        <v>23443</v>
      </c>
      <c r="N151" s="75"/>
      <c r="O151" s="75">
        <v>1774</v>
      </c>
      <c r="Q151" s="164">
        <v>1.44</v>
      </c>
      <c r="S151" s="225">
        <v>13.2</v>
      </c>
    </row>
    <row r="152" spans="1:19" x14ac:dyDescent="0.2">
      <c r="A152" s="266"/>
      <c r="C152" s="152" t="s">
        <v>313</v>
      </c>
      <c r="E152" s="34" t="s">
        <v>664</v>
      </c>
      <c r="F152" s="34" t="s">
        <v>76</v>
      </c>
      <c r="G152" s="33">
        <v>-6</v>
      </c>
      <c r="I152" s="59">
        <v>6381168.1100000003</v>
      </c>
      <c r="J152" s="74"/>
      <c r="K152" s="75">
        <v>3287152</v>
      </c>
      <c r="L152" s="75"/>
      <c r="M152" s="75">
        <v>3476886</v>
      </c>
      <c r="N152" s="75"/>
      <c r="O152" s="75">
        <v>185330</v>
      </c>
      <c r="Q152" s="164">
        <v>2.9</v>
      </c>
      <c r="S152" s="225">
        <v>18.8</v>
      </c>
    </row>
    <row r="153" spans="1:19" x14ac:dyDescent="0.2">
      <c r="A153" s="267"/>
      <c r="C153" s="152" t="s">
        <v>316</v>
      </c>
      <c r="E153" s="34" t="s">
        <v>664</v>
      </c>
      <c r="F153" s="34" t="s">
        <v>76</v>
      </c>
      <c r="G153" s="33">
        <v>-7</v>
      </c>
      <c r="I153" s="59">
        <v>1033027.09</v>
      </c>
      <c r="J153" s="74"/>
      <c r="K153" s="75">
        <v>948862</v>
      </c>
      <c r="L153" s="75"/>
      <c r="M153" s="75">
        <v>156477</v>
      </c>
      <c r="N153" s="75"/>
      <c r="O153" s="75">
        <v>8797</v>
      </c>
      <c r="Q153" s="164">
        <v>0.85</v>
      </c>
      <c r="S153" s="225">
        <v>17.8</v>
      </c>
    </row>
    <row r="154" spans="1:19" x14ac:dyDescent="0.2">
      <c r="A154" s="266"/>
      <c r="C154" s="152" t="s">
        <v>317</v>
      </c>
      <c r="E154" s="34" t="s">
        <v>664</v>
      </c>
      <c r="F154" s="34" t="s">
        <v>76</v>
      </c>
      <c r="G154" s="33">
        <v>-7</v>
      </c>
      <c r="I154" s="59">
        <v>1883273.64</v>
      </c>
      <c r="J154" s="74"/>
      <c r="K154" s="75">
        <v>1666398</v>
      </c>
      <c r="L154" s="75"/>
      <c r="M154" s="75">
        <v>348705</v>
      </c>
      <c r="N154" s="75"/>
      <c r="O154" s="75">
        <v>19624</v>
      </c>
      <c r="Q154" s="164">
        <v>1.04</v>
      </c>
      <c r="S154" s="225">
        <v>17.8</v>
      </c>
    </row>
    <row r="155" spans="1:19" x14ac:dyDescent="0.2">
      <c r="C155" s="152" t="s">
        <v>318</v>
      </c>
      <c r="E155" s="34" t="s">
        <v>664</v>
      </c>
      <c r="F155" s="34" t="s">
        <v>76</v>
      </c>
      <c r="G155" s="33">
        <v>-7</v>
      </c>
      <c r="I155" s="59">
        <v>1527545.73</v>
      </c>
      <c r="J155" s="74"/>
      <c r="K155" s="75">
        <v>1449503</v>
      </c>
      <c r="L155" s="75"/>
      <c r="M155" s="75">
        <v>184971</v>
      </c>
      <c r="N155" s="75"/>
      <c r="O155" s="75">
        <v>10632</v>
      </c>
      <c r="Q155" s="164">
        <v>0.7</v>
      </c>
      <c r="S155" s="225">
        <v>17.399999999999999</v>
      </c>
    </row>
    <row r="156" spans="1:19" x14ac:dyDescent="0.2">
      <c r="A156" s="266"/>
      <c r="C156" s="152" t="s">
        <v>319</v>
      </c>
      <c r="E156" s="34" t="s">
        <v>664</v>
      </c>
      <c r="F156" s="34" t="s">
        <v>76</v>
      </c>
      <c r="G156" s="33">
        <v>-7</v>
      </c>
      <c r="I156" s="59">
        <v>3984043.73</v>
      </c>
      <c r="J156" s="74"/>
      <c r="K156" s="75">
        <v>2671355</v>
      </c>
      <c r="L156" s="75"/>
      <c r="M156" s="75">
        <v>1591572</v>
      </c>
      <c r="N156" s="75"/>
      <c r="O156" s="75">
        <v>78030</v>
      </c>
      <c r="Q156" s="164">
        <v>1.96</v>
      </c>
      <c r="S156" s="225">
        <v>20.399999999999999</v>
      </c>
    </row>
    <row r="157" spans="1:19" x14ac:dyDescent="0.2">
      <c r="A157" s="266"/>
      <c r="C157" s="152" t="s">
        <v>320</v>
      </c>
      <c r="E157" s="34" t="s">
        <v>664</v>
      </c>
      <c r="F157" s="34" t="s">
        <v>76</v>
      </c>
      <c r="G157" s="33">
        <v>-7</v>
      </c>
      <c r="I157" s="77">
        <v>8771982.9499999993</v>
      </c>
      <c r="J157" s="74"/>
      <c r="K157" s="75">
        <v>3568709</v>
      </c>
      <c r="L157" s="75"/>
      <c r="M157" s="75">
        <v>5817313</v>
      </c>
      <c r="N157" s="75"/>
      <c r="O157" s="75">
        <v>271431</v>
      </c>
      <c r="Q157" s="164">
        <v>3.09</v>
      </c>
      <c r="S157" s="225">
        <v>21.4</v>
      </c>
    </row>
    <row r="158" spans="1:19" x14ac:dyDescent="0.2">
      <c r="A158" s="266"/>
      <c r="C158" s="152"/>
      <c r="E158" s="34"/>
      <c r="F158" s="34"/>
      <c r="G158" s="33"/>
      <c r="I158" s="59"/>
      <c r="K158" s="79"/>
      <c r="L158" s="64"/>
      <c r="M158" s="79"/>
      <c r="N158" s="64"/>
      <c r="O158" s="79"/>
      <c r="Q158" s="164"/>
      <c r="S158" s="225"/>
    </row>
    <row r="159" spans="1:19" x14ac:dyDescent="0.2">
      <c r="A159" s="266"/>
      <c r="C159" s="166" t="s">
        <v>697</v>
      </c>
      <c r="E159" s="34"/>
      <c r="F159" s="34"/>
      <c r="G159" s="33"/>
      <c r="I159" s="70">
        <f>+SUBTOTAL(9,I148:I158)</f>
        <v>35753605.289999999</v>
      </c>
      <c r="J159" s="66"/>
      <c r="K159" s="71">
        <f>+SUBTOTAL(9,K148:K158)</f>
        <v>15678072</v>
      </c>
      <c r="L159" s="71"/>
      <c r="M159" s="71">
        <f>+SUBTOTAL(9,M148:M158)</f>
        <v>22816909</v>
      </c>
      <c r="N159" s="71"/>
      <c r="O159" s="71">
        <f>+SUBTOTAL(9,O148:O158)</f>
        <v>885149</v>
      </c>
      <c r="Q159" s="164">
        <f>O159/I159*100</f>
        <v>2.475691591996092</v>
      </c>
      <c r="S159" s="225">
        <f>ROUND(M159/O159,1)</f>
        <v>25.8</v>
      </c>
    </row>
    <row r="160" spans="1:19" x14ac:dyDescent="0.2">
      <c r="A160" s="266"/>
      <c r="C160" s="166"/>
      <c r="E160" s="34"/>
      <c r="F160" s="34"/>
      <c r="G160" s="33"/>
      <c r="I160" s="70"/>
      <c r="J160" s="66"/>
      <c r="K160" s="71"/>
      <c r="L160" s="71"/>
      <c r="M160" s="71"/>
      <c r="N160" s="71"/>
      <c r="O160" s="71"/>
      <c r="Q160" s="164"/>
      <c r="S160" s="225"/>
    </row>
    <row r="161" spans="1:19" x14ac:dyDescent="0.2">
      <c r="A161" s="266">
        <v>316.10000000000002</v>
      </c>
      <c r="C161" s="97" t="s">
        <v>698</v>
      </c>
      <c r="E161" s="34"/>
      <c r="F161" s="34"/>
      <c r="G161" s="33"/>
      <c r="I161" s="70"/>
      <c r="K161" s="71"/>
      <c r="L161" s="64"/>
      <c r="M161" s="71"/>
      <c r="N161" s="64"/>
      <c r="O161" s="71"/>
      <c r="Q161" s="164"/>
      <c r="S161" s="225"/>
    </row>
    <row r="162" spans="1:19" x14ac:dyDescent="0.2">
      <c r="A162" s="266"/>
      <c r="C162" s="97" t="s">
        <v>306</v>
      </c>
      <c r="E162" s="34" t="s">
        <v>664</v>
      </c>
      <c r="F162" s="34" t="s">
        <v>76</v>
      </c>
      <c r="G162" s="33">
        <v>-10</v>
      </c>
      <c r="I162" s="59">
        <v>74491.69</v>
      </c>
      <c r="J162" s="74"/>
      <c r="K162" s="75">
        <v>81941</v>
      </c>
      <c r="L162" s="75"/>
      <c r="M162" s="75">
        <v>0</v>
      </c>
      <c r="N162" s="75"/>
      <c r="O162" s="75">
        <v>0</v>
      </c>
      <c r="Q162" s="164">
        <v>0</v>
      </c>
      <c r="S162" s="225">
        <v>0</v>
      </c>
    </row>
    <row r="163" spans="1:19" x14ac:dyDescent="0.2">
      <c r="A163" s="266"/>
      <c r="C163" s="97" t="s">
        <v>307</v>
      </c>
      <c r="E163" s="34" t="s">
        <v>664</v>
      </c>
      <c r="F163" s="34" t="s">
        <v>76</v>
      </c>
      <c r="G163" s="33">
        <v>-10</v>
      </c>
      <c r="I163" s="59">
        <v>11541.15</v>
      </c>
      <c r="J163" s="74"/>
      <c r="K163" s="75">
        <v>12695</v>
      </c>
      <c r="L163" s="75"/>
      <c r="M163" s="75">
        <v>0</v>
      </c>
      <c r="N163" s="75"/>
      <c r="O163" s="75">
        <v>0</v>
      </c>
      <c r="Q163" s="164">
        <v>0</v>
      </c>
      <c r="R163" s="165"/>
      <c r="S163" s="225">
        <v>0</v>
      </c>
    </row>
    <row r="164" spans="1:19" x14ac:dyDescent="0.2">
      <c r="A164" s="266"/>
      <c r="C164" s="152" t="s">
        <v>309</v>
      </c>
      <c r="E164" s="34" t="s">
        <v>664</v>
      </c>
      <c r="F164" s="34" t="s">
        <v>76</v>
      </c>
      <c r="G164" s="33">
        <v>-10</v>
      </c>
      <c r="I164" s="59">
        <v>380191.26</v>
      </c>
      <c r="J164" s="74"/>
      <c r="K164" s="75">
        <v>418210</v>
      </c>
      <c r="L164" s="75"/>
      <c r="M164" s="75">
        <v>0</v>
      </c>
      <c r="N164" s="75"/>
      <c r="O164" s="75">
        <v>0</v>
      </c>
      <c r="Q164" s="164">
        <v>0</v>
      </c>
      <c r="S164" s="225">
        <v>0</v>
      </c>
    </row>
    <row r="165" spans="1:19" x14ac:dyDescent="0.2">
      <c r="A165" s="266"/>
      <c r="C165" s="152" t="s">
        <v>310</v>
      </c>
      <c r="E165" s="34" t="s">
        <v>664</v>
      </c>
      <c r="F165" s="34" t="s">
        <v>76</v>
      </c>
      <c r="G165" s="33">
        <v>-10</v>
      </c>
      <c r="I165" s="77">
        <v>45689.51</v>
      </c>
      <c r="J165" s="74"/>
      <c r="K165" s="192">
        <v>50258</v>
      </c>
      <c r="L165" s="75"/>
      <c r="M165" s="192">
        <v>0</v>
      </c>
      <c r="N165" s="75"/>
      <c r="O165" s="192">
        <v>0</v>
      </c>
      <c r="Q165" s="164">
        <v>0</v>
      </c>
      <c r="R165" s="165"/>
      <c r="S165" s="225">
        <v>0</v>
      </c>
    </row>
    <row r="166" spans="1:19" x14ac:dyDescent="0.2">
      <c r="A166" s="266"/>
      <c r="C166" s="166"/>
      <c r="E166" s="34"/>
      <c r="F166" s="34"/>
      <c r="G166" s="33"/>
      <c r="I166" s="70"/>
      <c r="K166" s="71"/>
      <c r="L166" s="64"/>
      <c r="M166" s="71"/>
      <c r="N166" s="64"/>
      <c r="O166" s="71"/>
      <c r="Q166" s="164"/>
      <c r="S166" s="225"/>
    </row>
    <row r="167" spans="1:19" x14ac:dyDescent="0.2">
      <c r="A167" s="266"/>
      <c r="C167" s="166" t="s">
        <v>699</v>
      </c>
      <c r="E167" s="34"/>
      <c r="F167" s="34"/>
      <c r="G167" s="33"/>
      <c r="I167" s="77">
        <f>+SUBTOTAL(9,I162:I166)</f>
        <v>511913.61</v>
      </c>
      <c r="K167" s="170">
        <f>+SUBTOTAL(9,K162:K166)</f>
        <v>563104</v>
      </c>
      <c r="L167" s="64"/>
      <c r="M167" s="170">
        <f>+SUBTOTAL(9,M162:M166)</f>
        <v>0</v>
      </c>
      <c r="N167" s="64"/>
      <c r="O167" s="170">
        <f>+SUBTOTAL(9,O162:O166)</f>
        <v>0</v>
      </c>
      <c r="Q167" s="164">
        <f>O167/I167*100</f>
        <v>0</v>
      </c>
      <c r="S167" s="244">
        <v>0</v>
      </c>
    </row>
    <row r="168" spans="1:19" x14ac:dyDescent="0.2">
      <c r="A168" s="266"/>
      <c r="C168" s="166"/>
      <c r="E168" s="34"/>
      <c r="F168" s="34"/>
      <c r="G168" s="33"/>
      <c r="I168" s="70"/>
      <c r="K168" s="71"/>
      <c r="L168" s="64"/>
      <c r="M168" s="71"/>
      <c r="N168" s="64"/>
      <c r="O168" s="71"/>
      <c r="Q168" s="164"/>
      <c r="S168" s="225"/>
    </row>
    <row r="169" spans="1:19" ht="15.75" x14ac:dyDescent="0.25">
      <c r="A169" s="266"/>
      <c r="C169" s="80" t="s">
        <v>36</v>
      </c>
      <c r="E169" s="34"/>
      <c r="F169" s="34"/>
      <c r="G169" s="33"/>
      <c r="I169" s="83">
        <f>+SUBTOTAL(9,I25:I168)</f>
        <v>4713368149.2299995</v>
      </c>
      <c r="J169" s="60"/>
      <c r="K169" s="61">
        <f>+SUBTOTAL(9,K25:K168)</f>
        <v>1475084816</v>
      </c>
      <c r="L169" s="61"/>
      <c r="M169" s="61">
        <f>+SUBTOTAL(9,M25:M168)</f>
        <v>3607804826</v>
      </c>
      <c r="N169" s="61"/>
      <c r="O169" s="61">
        <f>+SUBTOTAL(9,O25:O168)</f>
        <v>162401592</v>
      </c>
      <c r="Q169" s="272">
        <f>ROUND(((O169/I169)*100),2)</f>
        <v>3.45</v>
      </c>
      <c r="S169" s="225"/>
    </row>
    <row r="170" spans="1:19" ht="15.75" x14ac:dyDescent="0.25">
      <c r="A170" s="266"/>
      <c r="C170" s="80"/>
      <c r="E170" s="34"/>
      <c r="F170" s="34"/>
      <c r="G170" s="33"/>
      <c r="I170" s="59"/>
      <c r="J170" s="60"/>
      <c r="K170" s="61"/>
      <c r="L170" s="61"/>
      <c r="M170" s="61"/>
      <c r="N170" s="61"/>
      <c r="O170" s="61"/>
      <c r="Q170" s="164"/>
      <c r="S170" s="225"/>
    </row>
    <row r="171" spans="1:19" ht="15.75" x14ac:dyDescent="0.25">
      <c r="A171" s="266"/>
      <c r="C171" s="171" t="s">
        <v>64</v>
      </c>
      <c r="E171" s="34"/>
      <c r="F171" s="34"/>
      <c r="G171" s="33"/>
      <c r="I171" s="59"/>
      <c r="J171" s="60"/>
      <c r="K171" s="61"/>
      <c r="L171" s="61"/>
      <c r="M171" s="61"/>
      <c r="N171" s="61"/>
      <c r="O171" s="61"/>
      <c r="Q171" s="164"/>
      <c r="S171" s="225"/>
    </row>
    <row r="172" spans="1:19" ht="15.75" x14ac:dyDescent="0.25">
      <c r="A172" s="266"/>
      <c r="C172" s="58"/>
      <c r="E172" s="34"/>
      <c r="F172" s="34"/>
      <c r="G172" s="33"/>
      <c r="I172" s="59"/>
      <c r="J172" s="60"/>
      <c r="K172" s="61"/>
      <c r="L172" s="61"/>
      <c r="M172" s="61"/>
      <c r="N172" s="61"/>
      <c r="O172" s="61"/>
      <c r="Q172" s="164"/>
      <c r="S172" s="225"/>
    </row>
    <row r="173" spans="1:19" ht="15.75" x14ac:dyDescent="0.25">
      <c r="A173" s="266">
        <v>330.1</v>
      </c>
      <c r="C173" s="92" t="s">
        <v>300</v>
      </c>
      <c r="E173" s="34"/>
      <c r="F173" s="34"/>
      <c r="G173" s="33"/>
      <c r="I173" s="59"/>
      <c r="J173" s="60"/>
      <c r="K173" s="61"/>
      <c r="L173" s="61"/>
      <c r="M173" s="61"/>
      <c r="N173" s="61"/>
      <c r="O173" s="61"/>
      <c r="Q173" s="164"/>
      <c r="S173" s="225"/>
    </row>
    <row r="174" spans="1:19" x14ac:dyDescent="0.2">
      <c r="A174" s="266"/>
      <c r="C174" s="58" t="s">
        <v>65</v>
      </c>
      <c r="E174" s="34" t="s">
        <v>524</v>
      </c>
      <c r="F174" s="34" t="s">
        <v>76</v>
      </c>
      <c r="G174" s="33">
        <v>0</v>
      </c>
      <c r="I174" s="172">
        <v>879311.47</v>
      </c>
      <c r="J174" s="173"/>
      <c r="K174" s="174">
        <v>912333</v>
      </c>
      <c r="L174" s="176"/>
      <c r="M174" s="174">
        <v>-33022</v>
      </c>
      <c r="N174" s="176"/>
      <c r="O174" s="174">
        <v>0</v>
      </c>
      <c r="Q174" s="164">
        <v>0</v>
      </c>
      <c r="R174" s="165"/>
      <c r="S174" s="225">
        <v>0</v>
      </c>
    </row>
    <row r="175" spans="1:19" x14ac:dyDescent="0.2">
      <c r="A175" s="266"/>
      <c r="C175" s="58"/>
      <c r="E175" s="34"/>
      <c r="F175" s="34"/>
      <c r="G175" s="33"/>
      <c r="I175" s="175"/>
      <c r="J175" s="173"/>
      <c r="K175" s="176"/>
      <c r="L175" s="176"/>
      <c r="M175" s="176"/>
      <c r="N175" s="176"/>
      <c r="O175" s="176"/>
      <c r="Q175" s="164"/>
      <c r="S175" s="225"/>
    </row>
    <row r="176" spans="1:19" x14ac:dyDescent="0.2">
      <c r="A176" s="266"/>
      <c r="C176" s="177" t="s">
        <v>77</v>
      </c>
      <c r="E176" s="34"/>
      <c r="F176" s="34"/>
      <c r="G176" s="33"/>
      <c r="I176" s="175">
        <f>+SUBTOTAL(9,I174:I175)</f>
        <v>879311.47</v>
      </c>
      <c r="J176" s="173"/>
      <c r="K176" s="176">
        <f>+SUBTOTAL(9,K174:K175)</f>
        <v>912333</v>
      </c>
      <c r="L176" s="176"/>
      <c r="M176" s="176">
        <f>+SUBTOTAL(9,M174:M175)</f>
        <v>-33022</v>
      </c>
      <c r="N176" s="176"/>
      <c r="O176" s="176">
        <f>+SUBTOTAL(9,O174:O175)</f>
        <v>0</v>
      </c>
      <c r="Q176" s="164">
        <f>O176/I176*100</f>
        <v>0</v>
      </c>
      <c r="R176" s="165"/>
      <c r="S176" s="225">
        <f>Q176/K176*100</f>
        <v>0</v>
      </c>
    </row>
    <row r="177" spans="1:19" x14ac:dyDescent="0.2">
      <c r="A177" s="266"/>
      <c r="C177" s="58"/>
      <c r="E177" s="34"/>
      <c r="F177" s="34"/>
      <c r="G177" s="33"/>
      <c r="I177" s="175"/>
      <c r="J177" s="173"/>
      <c r="K177" s="176"/>
      <c r="L177" s="176"/>
      <c r="M177" s="176"/>
      <c r="N177" s="176"/>
      <c r="O177" s="176"/>
      <c r="Q177" s="164"/>
      <c r="S177" s="225"/>
    </row>
    <row r="178" spans="1:19" x14ac:dyDescent="0.2">
      <c r="A178" s="266">
        <v>331</v>
      </c>
      <c r="C178" s="58" t="s">
        <v>38</v>
      </c>
      <c r="E178" s="34"/>
      <c r="F178" s="34"/>
      <c r="G178" s="33"/>
      <c r="I178" s="175"/>
      <c r="J178" s="173"/>
      <c r="K178" s="176"/>
      <c r="L178" s="176"/>
      <c r="M178" s="176"/>
      <c r="N178" s="176"/>
      <c r="O178" s="176"/>
      <c r="Q178" s="164"/>
      <c r="S178" s="225"/>
    </row>
    <row r="179" spans="1:19" x14ac:dyDescent="0.2">
      <c r="A179" s="266"/>
      <c r="C179" s="58" t="s">
        <v>66</v>
      </c>
      <c r="E179" s="34" t="s">
        <v>525</v>
      </c>
      <c r="F179" s="34" t="s">
        <v>76</v>
      </c>
      <c r="G179" s="33">
        <v>-3</v>
      </c>
      <c r="I179" s="172">
        <v>827602.64</v>
      </c>
      <c r="J179" s="173"/>
      <c r="K179" s="174">
        <v>345562</v>
      </c>
      <c r="L179" s="176"/>
      <c r="M179" s="174">
        <v>506869</v>
      </c>
      <c r="N179" s="176"/>
      <c r="O179" s="174">
        <v>20516</v>
      </c>
      <c r="Q179" s="164">
        <v>2.48</v>
      </c>
      <c r="S179" s="225">
        <v>24.7</v>
      </c>
    </row>
    <row r="180" spans="1:19" x14ac:dyDescent="0.2">
      <c r="A180" s="266"/>
      <c r="C180" s="58"/>
      <c r="E180" s="34"/>
      <c r="F180" s="34"/>
      <c r="G180" s="33"/>
      <c r="I180" s="175"/>
      <c r="J180" s="173"/>
      <c r="K180" s="176"/>
      <c r="L180" s="176"/>
      <c r="M180" s="176"/>
      <c r="N180" s="176"/>
      <c r="O180" s="176"/>
      <c r="Q180" s="164"/>
      <c r="S180" s="225"/>
    </row>
    <row r="181" spans="1:19" x14ac:dyDescent="0.2">
      <c r="A181" s="266"/>
      <c r="C181" s="177" t="s">
        <v>78</v>
      </c>
      <c r="E181" s="34"/>
      <c r="F181" s="34"/>
      <c r="G181" s="33"/>
      <c r="I181" s="175">
        <f>+SUBTOTAL(9,I179:I180)</f>
        <v>827602.64</v>
      </c>
      <c r="J181" s="173"/>
      <c r="K181" s="176">
        <f>+SUBTOTAL(9,K179:K180)</f>
        <v>345562</v>
      </c>
      <c r="L181" s="176"/>
      <c r="M181" s="176">
        <f>+SUBTOTAL(9,M179:M180)</f>
        <v>506869</v>
      </c>
      <c r="N181" s="176"/>
      <c r="O181" s="176">
        <f>+SUBTOTAL(9,O179:O180)</f>
        <v>20516</v>
      </c>
      <c r="Q181" s="164">
        <f>O181/I181*100</f>
        <v>2.4789674426364807</v>
      </c>
      <c r="S181" s="225">
        <f>ROUND(M181/O181,1)</f>
        <v>24.7</v>
      </c>
    </row>
    <row r="182" spans="1:19" x14ac:dyDescent="0.2">
      <c r="A182" s="266"/>
      <c r="C182" s="58"/>
      <c r="E182" s="34"/>
      <c r="F182" s="34"/>
      <c r="G182" s="33"/>
      <c r="I182" s="175"/>
      <c r="J182" s="173"/>
      <c r="K182" s="176"/>
      <c r="L182" s="176"/>
      <c r="M182" s="176"/>
      <c r="N182" s="176"/>
      <c r="O182" s="176"/>
      <c r="Q182" s="164"/>
      <c r="S182" s="225"/>
    </row>
    <row r="183" spans="1:19" x14ac:dyDescent="0.2">
      <c r="A183" s="266">
        <v>332</v>
      </c>
      <c r="C183" s="92" t="s">
        <v>700</v>
      </c>
      <c r="I183" s="175"/>
      <c r="J183" s="173"/>
      <c r="K183" s="176"/>
      <c r="L183" s="176"/>
      <c r="M183" s="176"/>
      <c r="N183" s="176"/>
      <c r="O183" s="176"/>
      <c r="Q183" s="164"/>
      <c r="S183" s="225"/>
    </row>
    <row r="184" spans="1:19" x14ac:dyDescent="0.2">
      <c r="A184" s="266"/>
      <c r="C184" s="58" t="s">
        <v>66</v>
      </c>
      <c r="E184" s="34" t="s">
        <v>665</v>
      </c>
      <c r="F184" s="34" t="s">
        <v>76</v>
      </c>
      <c r="G184" s="33">
        <v>-3</v>
      </c>
      <c r="I184" s="178">
        <v>21885646.370000001</v>
      </c>
      <c r="J184" s="88"/>
      <c r="K184" s="179">
        <v>8216620</v>
      </c>
      <c r="L184" s="218"/>
      <c r="M184" s="179">
        <v>14325596</v>
      </c>
      <c r="N184" s="218"/>
      <c r="O184" s="179">
        <v>570125</v>
      </c>
      <c r="Q184" s="164">
        <v>2.61</v>
      </c>
      <c r="S184" s="225">
        <v>25.1</v>
      </c>
    </row>
    <row r="185" spans="1:19" x14ac:dyDescent="0.2">
      <c r="A185" s="266"/>
      <c r="C185" s="58"/>
      <c r="E185" s="34"/>
      <c r="F185" s="34"/>
      <c r="G185" s="33"/>
      <c r="I185" s="175"/>
      <c r="J185" s="173"/>
      <c r="K185" s="176"/>
      <c r="L185" s="176"/>
      <c r="M185" s="176"/>
      <c r="N185" s="176"/>
      <c r="O185" s="176"/>
      <c r="Q185" s="164"/>
      <c r="S185" s="225"/>
    </row>
    <row r="186" spans="1:19" x14ac:dyDescent="0.2">
      <c r="A186" s="266"/>
      <c r="C186" s="262" t="s">
        <v>701</v>
      </c>
      <c r="E186" s="34"/>
      <c r="F186" s="34"/>
      <c r="G186" s="33"/>
      <c r="I186" s="175">
        <f>+SUBTOTAL(9,I184:I185)</f>
        <v>21885646.370000001</v>
      </c>
      <c r="J186" s="173"/>
      <c r="K186" s="176">
        <f>+SUBTOTAL(9,K184:K185)</f>
        <v>8216620</v>
      </c>
      <c r="L186" s="176"/>
      <c r="M186" s="176">
        <f>+SUBTOTAL(9,M184:M185)</f>
        <v>14325596</v>
      </c>
      <c r="N186" s="176"/>
      <c r="O186" s="176">
        <f>+SUBTOTAL(9,O184:O185)</f>
        <v>570125</v>
      </c>
      <c r="Q186" s="164">
        <f>O186/I186*100</f>
        <v>2.6050178750101041</v>
      </c>
      <c r="S186" s="225">
        <f>ROUND(M186/O186,1)</f>
        <v>25.1</v>
      </c>
    </row>
    <row r="187" spans="1:19" x14ac:dyDescent="0.2">
      <c r="A187" s="266"/>
      <c r="C187" s="58"/>
      <c r="E187" s="34"/>
      <c r="F187" s="34"/>
      <c r="G187" s="33"/>
      <c r="I187" s="175"/>
      <c r="J187" s="173"/>
      <c r="K187" s="176"/>
      <c r="L187" s="176"/>
      <c r="M187" s="176"/>
      <c r="N187" s="176"/>
      <c r="O187" s="176"/>
      <c r="Q187" s="164"/>
      <c r="S187" s="225"/>
    </row>
    <row r="188" spans="1:19" x14ac:dyDescent="0.2">
      <c r="A188" s="266">
        <v>333</v>
      </c>
      <c r="C188" s="92" t="s">
        <v>702</v>
      </c>
      <c r="E188" s="34"/>
      <c r="F188" s="34"/>
      <c r="G188" s="33"/>
      <c r="I188" s="175"/>
      <c r="J188" s="173"/>
      <c r="K188" s="176"/>
      <c r="L188" s="176"/>
      <c r="M188" s="176"/>
      <c r="N188" s="176"/>
      <c r="O188" s="176"/>
      <c r="Q188" s="164"/>
      <c r="S188" s="225"/>
    </row>
    <row r="189" spans="1:19" x14ac:dyDescent="0.2">
      <c r="A189" s="266"/>
      <c r="C189" s="58" t="s">
        <v>68</v>
      </c>
      <c r="E189" s="34" t="s">
        <v>666</v>
      </c>
      <c r="F189" s="34" t="s">
        <v>76</v>
      </c>
      <c r="G189" s="33">
        <v>-3</v>
      </c>
      <c r="I189" s="178">
        <v>14058896.32</v>
      </c>
      <c r="J189" s="88"/>
      <c r="K189" s="179">
        <v>817722</v>
      </c>
      <c r="L189" s="218"/>
      <c r="M189" s="179">
        <v>13662941</v>
      </c>
      <c r="N189" s="218"/>
      <c r="O189" s="179">
        <v>542711</v>
      </c>
      <c r="Q189" s="164">
        <v>3.86</v>
      </c>
      <c r="S189" s="225">
        <v>25.2</v>
      </c>
    </row>
    <row r="190" spans="1:19" x14ac:dyDescent="0.2">
      <c r="A190" s="266"/>
      <c r="C190" s="58"/>
      <c r="E190" s="34"/>
      <c r="F190" s="34"/>
      <c r="G190" s="33"/>
      <c r="I190" s="175"/>
      <c r="J190" s="173"/>
      <c r="K190" s="176"/>
      <c r="L190" s="176"/>
      <c r="M190" s="176"/>
      <c r="N190" s="176"/>
      <c r="O190" s="176"/>
      <c r="Q190" s="164"/>
      <c r="S190" s="225"/>
    </row>
    <row r="191" spans="1:19" x14ac:dyDescent="0.2">
      <c r="A191" s="266"/>
      <c r="C191" s="177" t="s">
        <v>81</v>
      </c>
      <c r="E191" s="34"/>
      <c r="F191" s="34"/>
      <c r="G191" s="33"/>
      <c r="I191" s="175">
        <f>+SUBTOTAL(9,I189:I190)</f>
        <v>14058896.32</v>
      </c>
      <c r="J191" s="173"/>
      <c r="K191" s="176">
        <f>+SUBTOTAL(9,K189:K190)</f>
        <v>817722</v>
      </c>
      <c r="L191" s="176"/>
      <c r="M191" s="176">
        <f>+SUBTOTAL(9,M189:M190)</f>
        <v>13662941</v>
      </c>
      <c r="N191" s="176"/>
      <c r="O191" s="176">
        <f>+SUBTOTAL(9,O189:O190)</f>
        <v>542711</v>
      </c>
      <c r="Q191" s="164">
        <f>O191/I191*100</f>
        <v>3.8602674608813099</v>
      </c>
      <c r="S191" s="225">
        <f>ROUND(M191/O191,1)</f>
        <v>25.2</v>
      </c>
    </row>
    <row r="192" spans="1:19" x14ac:dyDescent="0.2">
      <c r="A192" s="266"/>
      <c r="C192" s="58"/>
      <c r="E192" s="34"/>
      <c r="F192" s="34"/>
      <c r="G192" s="33"/>
      <c r="I192" s="175"/>
      <c r="J192" s="173"/>
      <c r="K192" s="176"/>
      <c r="L192" s="176"/>
      <c r="M192" s="176"/>
      <c r="N192" s="176"/>
      <c r="O192" s="176"/>
      <c r="Q192" s="164"/>
      <c r="S192" s="225"/>
    </row>
    <row r="193" spans="1:19" x14ac:dyDescent="0.2">
      <c r="A193" s="266">
        <v>334</v>
      </c>
      <c r="C193" s="58" t="s">
        <v>69</v>
      </c>
      <c r="E193" s="34"/>
      <c r="F193" s="34"/>
      <c r="G193" s="33"/>
      <c r="I193" s="175"/>
      <c r="J193" s="173"/>
      <c r="K193" s="176"/>
      <c r="L193" s="176"/>
      <c r="M193" s="176"/>
      <c r="N193" s="176"/>
      <c r="O193" s="176"/>
      <c r="Q193" s="164"/>
      <c r="S193" s="225"/>
    </row>
    <row r="194" spans="1:19" x14ac:dyDescent="0.2">
      <c r="A194" s="266"/>
      <c r="C194" s="58" t="s">
        <v>68</v>
      </c>
      <c r="E194" s="34" t="s">
        <v>527</v>
      </c>
      <c r="F194" s="34" t="s">
        <v>76</v>
      </c>
      <c r="G194" s="33">
        <v>-3</v>
      </c>
      <c r="I194" s="172">
        <v>1321688.77</v>
      </c>
      <c r="J194" s="173"/>
      <c r="K194" s="174">
        <v>220518</v>
      </c>
      <c r="L194" s="176"/>
      <c r="M194" s="174">
        <v>1140821</v>
      </c>
      <c r="N194" s="176"/>
      <c r="O194" s="174">
        <v>50351</v>
      </c>
      <c r="Q194" s="164">
        <v>3.81</v>
      </c>
      <c r="S194" s="225">
        <v>22.7</v>
      </c>
    </row>
    <row r="195" spans="1:19" x14ac:dyDescent="0.2">
      <c r="A195" s="266"/>
      <c r="C195" s="58"/>
      <c r="E195" s="34"/>
      <c r="F195" s="34"/>
      <c r="G195" s="33"/>
      <c r="I195" s="175"/>
      <c r="J195" s="173"/>
      <c r="K195" s="176"/>
      <c r="L195" s="176"/>
      <c r="M195" s="176"/>
      <c r="N195" s="176"/>
      <c r="O195" s="176"/>
      <c r="Q195" s="164"/>
      <c r="S195" s="225"/>
    </row>
    <row r="196" spans="1:19" x14ac:dyDescent="0.2">
      <c r="A196" s="266"/>
      <c r="C196" s="177" t="s">
        <v>82</v>
      </c>
      <c r="E196" s="34"/>
      <c r="F196" s="34"/>
      <c r="G196" s="33"/>
      <c r="I196" s="175">
        <f>+SUBTOTAL(9,I194:I195)</f>
        <v>1321688.77</v>
      </c>
      <c r="J196" s="173"/>
      <c r="K196" s="176">
        <f>+SUBTOTAL(9,K194:K195)</f>
        <v>220518</v>
      </c>
      <c r="L196" s="176"/>
      <c r="M196" s="176">
        <f>+SUBTOTAL(9,M194:M195)</f>
        <v>1140821</v>
      </c>
      <c r="N196" s="176"/>
      <c r="O196" s="176">
        <f>+SUBTOTAL(9,O194:O195)</f>
        <v>50351</v>
      </c>
      <c r="Q196" s="164">
        <f>O196/I196*100</f>
        <v>3.8095958097608711</v>
      </c>
      <c r="S196" s="225">
        <f>ROUND(M196/O196,1)</f>
        <v>22.7</v>
      </c>
    </row>
    <row r="197" spans="1:19" x14ac:dyDescent="0.2">
      <c r="A197" s="266"/>
      <c r="C197" s="58"/>
      <c r="E197" s="34"/>
      <c r="F197" s="34"/>
      <c r="G197" s="33"/>
      <c r="I197" s="175"/>
      <c r="J197" s="173"/>
      <c r="K197" s="176"/>
      <c r="L197" s="176"/>
      <c r="M197" s="176"/>
      <c r="N197" s="176"/>
      <c r="O197" s="176"/>
      <c r="Q197" s="164"/>
      <c r="S197" s="225"/>
    </row>
    <row r="198" spans="1:19" x14ac:dyDescent="0.2">
      <c r="A198" s="266">
        <v>335</v>
      </c>
      <c r="C198" s="58" t="s">
        <v>84</v>
      </c>
      <c r="E198" s="34"/>
      <c r="F198" s="34"/>
      <c r="G198" s="33"/>
      <c r="I198" s="175"/>
      <c r="J198" s="173"/>
      <c r="K198" s="176"/>
      <c r="L198" s="176"/>
      <c r="M198" s="176"/>
      <c r="N198" s="176"/>
      <c r="O198" s="176"/>
      <c r="Q198" s="164"/>
      <c r="S198" s="225"/>
    </row>
    <row r="199" spans="1:19" x14ac:dyDescent="0.2">
      <c r="A199" s="266"/>
      <c r="C199" s="58" t="s">
        <v>68</v>
      </c>
      <c r="E199" s="34" t="s">
        <v>667</v>
      </c>
      <c r="F199" s="34" t="s">
        <v>76</v>
      </c>
      <c r="G199" s="33">
        <v>-3</v>
      </c>
      <c r="I199" s="172">
        <v>316946.74</v>
      </c>
      <c r="J199" s="173"/>
      <c r="K199" s="174">
        <v>116558</v>
      </c>
      <c r="L199" s="176"/>
      <c r="M199" s="174">
        <v>209897</v>
      </c>
      <c r="N199" s="176"/>
      <c r="O199" s="174">
        <v>11924</v>
      </c>
      <c r="Q199" s="164">
        <v>3.76</v>
      </c>
      <c r="S199" s="225">
        <v>17.600000000000001</v>
      </c>
    </row>
    <row r="200" spans="1:19" x14ac:dyDescent="0.2">
      <c r="A200" s="266"/>
      <c r="C200" s="58"/>
      <c r="E200" s="34"/>
      <c r="F200" s="34"/>
      <c r="G200" s="33"/>
      <c r="I200" s="175"/>
      <c r="J200" s="173"/>
      <c r="K200" s="176"/>
      <c r="L200" s="176"/>
      <c r="M200" s="176"/>
      <c r="N200" s="176"/>
      <c r="O200" s="176"/>
      <c r="Q200" s="164"/>
      <c r="S200" s="225"/>
    </row>
    <row r="201" spans="1:19" x14ac:dyDescent="0.2">
      <c r="A201" s="266"/>
      <c r="C201" s="177" t="s">
        <v>83</v>
      </c>
      <c r="E201" s="34"/>
      <c r="F201" s="34"/>
      <c r="G201" s="33"/>
      <c r="I201" s="175">
        <f>+SUBTOTAL(9,I199:I200)</f>
        <v>316946.74</v>
      </c>
      <c r="J201" s="173"/>
      <c r="K201" s="176">
        <f>+SUBTOTAL(9,K199:K200)</f>
        <v>116558</v>
      </c>
      <c r="L201" s="176"/>
      <c r="M201" s="176">
        <f>+SUBTOTAL(9,M199:M200)</f>
        <v>209897</v>
      </c>
      <c r="N201" s="176"/>
      <c r="O201" s="176">
        <f>+SUBTOTAL(9,O199:O200)</f>
        <v>11924</v>
      </c>
      <c r="Q201" s="164">
        <f>O201/I201*100</f>
        <v>3.7621462836311235</v>
      </c>
      <c r="S201" s="225">
        <f>ROUND(M201/O201,1)</f>
        <v>17.600000000000001</v>
      </c>
    </row>
    <row r="202" spans="1:19" x14ac:dyDescent="0.2">
      <c r="A202" s="266"/>
      <c r="C202" s="58"/>
      <c r="E202" s="34"/>
      <c r="F202" s="34"/>
      <c r="G202" s="33"/>
      <c r="I202" s="175"/>
      <c r="J202" s="173"/>
      <c r="K202" s="176"/>
      <c r="L202" s="176"/>
      <c r="M202" s="176"/>
      <c r="N202" s="176"/>
      <c r="O202" s="176"/>
      <c r="Q202" s="164"/>
      <c r="S202" s="225"/>
    </row>
    <row r="203" spans="1:19" x14ac:dyDescent="0.2">
      <c r="A203" s="266">
        <v>336</v>
      </c>
      <c r="C203" s="92" t="s">
        <v>703</v>
      </c>
      <c r="E203" s="34"/>
      <c r="F203" s="34"/>
      <c r="G203" s="33"/>
      <c r="I203" s="175"/>
      <c r="J203" s="173"/>
      <c r="K203" s="176"/>
      <c r="L203" s="176"/>
      <c r="M203" s="176"/>
      <c r="N203" s="176"/>
      <c r="O203" s="176"/>
      <c r="Q203" s="164"/>
      <c r="S203" s="225"/>
    </row>
    <row r="204" spans="1:19" s="173" customFormat="1" x14ac:dyDescent="0.2">
      <c r="A204" s="270"/>
      <c r="B204" s="233"/>
      <c r="C204" s="58" t="s">
        <v>66</v>
      </c>
      <c r="E204" s="181" t="s">
        <v>668</v>
      </c>
      <c r="F204" s="34" t="s">
        <v>76</v>
      </c>
      <c r="G204" s="33">
        <v>-3</v>
      </c>
      <c r="I204" s="172">
        <v>234509.13</v>
      </c>
      <c r="K204" s="174">
        <v>70567</v>
      </c>
      <c r="L204" s="176"/>
      <c r="M204" s="174">
        <v>170977</v>
      </c>
      <c r="N204" s="176"/>
      <c r="O204" s="174">
        <v>7820</v>
      </c>
      <c r="Q204" s="164">
        <v>3.33</v>
      </c>
      <c r="R204" s="57"/>
      <c r="S204" s="225">
        <v>21.9</v>
      </c>
    </row>
    <row r="205" spans="1:19" x14ac:dyDescent="0.2">
      <c r="A205" s="266"/>
      <c r="C205" s="58"/>
      <c r="E205" s="34"/>
      <c r="F205" s="34"/>
      <c r="G205" s="33"/>
      <c r="I205" s="175"/>
      <c r="J205" s="173"/>
      <c r="K205" s="176"/>
      <c r="L205" s="176"/>
      <c r="M205" s="176"/>
      <c r="N205" s="176"/>
      <c r="O205" s="176"/>
      <c r="Q205" s="164"/>
      <c r="S205" s="225"/>
    </row>
    <row r="206" spans="1:19" x14ac:dyDescent="0.2">
      <c r="A206" s="266"/>
      <c r="C206" s="262" t="s">
        <v>704</v>
      </c>
      <c r="E206" s="34"/>
      <c r="F206" s="34"/>
      <c r="G206" s="33"/>
      <c r="I206" s="172">
        <f>+SUBTOTAL(9,I204:I205)</f>
        <v>234509.13</v>
      </c>
      <c r="J206" s="173"/>
      <c r="K206" s="174">
        <f>+SUBTOTAL(9,K204:K205)</f>
        <v>70567</v>
      </c>
      <c r="L206" s="176"/>
      <c r="M206" s="174">
        <f>+SUBTOTAL(9,M204:M205)</f>
        <v>170977</v>
      </c>
      <c r="N206" s="176"/>
      <c r="O206" s="174">
        <f>+SUBTOTAL(9,O204:O205)</f>
        <v>7820</v>
      </c>
      <c r="Q206" s="164">
        <f>O206/I206*100</f>
        <v>3.334624967479944</v>
      </c>
      <c r="S206" s="225">
        <f>ROUND(M206/O206,1)</f>
        <v>21.9</v>
      </c>
    </row>
    <row r="207" spans="1:19" x14ac:dyDescent="0.2">
      <c r="A207" s="266"/>
      <c r="C207" s="58"/>
      <c r="E207" s="34"/>
      <c r="F207" s="34"/>
      <c r="G207" s="33"/>
      <c r="I207" s="175"/>
      <c r="J207" s="173"/>
      <c r="K207" s="176"/>
      <c r="L207" s="176"/>
      <c r="M207" s="176"/>
      <c r="N207" s="176"/>
      <c r="O207" s="176"/>
      <c r="Q207" s="164"/>
      <c r="S207" s="225"/>
    </row>
    <row r="208" spans="1:19" s="184" customFormat="1" ht="15.75" x14ac:dyDescent="0.25">
      <c r="A208" s="271"/>
      <c r="B208" s="234"/>
      <c r="C208" s="185" t="s">
        <v>71</v>
      </c>
      <c r="E208" s="187"/>
      <c r="F208" s="187"/>
      <c r="G208" s="188"/>
      <c r="I208" s="83">
        <f>+SUBTOTAL(9,I173:I207)</f>
        <v>39524601.440000005</v>
      </c>
      <c r="K208" s="186">
        <f>+SUBTOTAL(9,K173:K207)</f>
        <v>10699880</v>
      </c>
      <c r="L208" s="186"/>
      <c r="M208" s="186">
        <f>+SUBTOTAL(9,M173:M207)</f>
        <v>29984079</v>
      </c>
      <c r="N208" s="186"/>
      <c r="O208" s="186">
        <f>+SUBTOTAL(9,O173:O207)</f>
        <v>1203447</v>
      </c>
      <c r="Q208" s="272">
        <f>ROUND(((O208/I208)*100),2)</f>
        <v>3.04</v>
      </c>
      <c r="R208" s="57"/>
      <c r="S208" s="225"/>
    </row>
    <row r="209" spans="1:19" ht="15.75" x14ac:dyDescent="0.25">
      <c r="A209" s="266"/>
      <c r="C209" s="58"/>
      <c r="E209" s="34"/>
      <c r="F209" s="34"/>
      <c r="G209" s="33"/>
      <c r="I209" s="59"/>
      <c r="J209" s="60"/>
      <c r="K209" s="61"/>
      <c r="L209" s="61"/>
      <c r="M209" s="61"/>
      <c r="N209" s="61"/>
      <c r="O209" s="61"/>
      <c r="Q209" s="164"/>
      <c r="S209" s="225"/>
    </row>
    <row r="210" spans="1:19" ht="15.75" x14ac:dyDescent="0.25">
      <c r="A210" s="266"/>
      <c r="C210" s="84" t="s">
        <v>37</v>
      </c>
      <c r="D210" s="62"/>
      <c r="E210" s="34"/>
      <c r="F210" s="34"/>
      <c r="G210" s="33"/>
      <c r="H210" s="62"/>
      <c r="I210" s="59"/>
      <c r="J210" s="62"/>
      <c r="K210" s="64"/>
      <c r="L210" s="64"/>
      <c r="M210" s="64"/>
      <c r="N210" s="64"/>
      <c r="O210" s="64"/>
      <c r="P210" s="62"/>
      <c r="Q210" s="164"/>
      <c r="S210" s="225"/>
    </row>
    <row r="211" spans="1:19" x14ac:dyDescent="0.2">
      <c r="A211" s="266"/>
      <c r="C211" s="63"/>
      <c r="E211" s="34"/>
      <c r="F211" s="34"/>
      <c r="G211" s="33"/>
      <c r="I211" s="59"/>
      <c r="K211" s="64"/>
      <c r="L211" s="64"/>
      <c r="M211" s="64"/>
      <c r="N211" s="64"/>
      <c r="O211" s="64"/>
      <c r="Q211" s="164"/>
      <c r="S211" s="225"/>
    </row>
    <row r="212" spans="1:19" s="66" customFormat="1" x14ac:dyDescent="0.2">
      <c r="A212" s="269">
        <v>340.1</v>
      </c>
      <c r="B212" s="235"/>
      <c r="C212" s="67" t="s">
        <v>300</v>
      </c>
      <c r="E212" s="68"/>
      <c r="F212" s="68"/>
      <c r="G212" s="69"/>
      <c r="I212" s="70"/>
      <c r="K212" s="71"/>
      <c r="L212" s="71"/>
      <c r="M212" s="71"/>
      <c r="N212" s="71"/>
      <c r="O212" s="71"/>
      <c r="Q212" s="164"/>
      <c r="R212" s="57"/>
      <c r="S212" s="225"/>
    </row>
    <row r="213" spans="1:19" s="66" customFormat="1" x14ac:dyDescent="0.2">
      <c r="A213" s="269"/>
      <c r="B213" s="235"/>
      <c r="C213" s="190" t="s">
        <v>339</v>
      </c>
      <c r="E213" s="68" t="s">
        <v>443</v>
      </c>
      <c r="F213" s="34" t="s">
        <v>76</v>
      </c>
      <c r="G213" s="33">
        <v>0</v>
      </c>
      <c r="I213" s="77">
        <v>176409.31</v>
      </c>
      <c r="K213" s="170">
        <v>116532</v>
      </c>
      <c r="L213" s="71"/>
      <c r="M213" s="170">
        <v>59877</v>
      </c>
      <c r="N213" s="71"/>
      <c r="O213" s="170">
        <v>3863</v>
      </c>
      <c r="Q213" s="164">
        <v>2.19</v>
      </c>
      <c r="R213" s="57"/>
      <c r="S213" s="225">
        <v>15.5</v>
      </c>
    </row>
    <row r="214" spans="1:19" s="66" customFormat="1" x14ac:dyDescent="0.2">
      <c r="A214" s="269"/>
      <c r="B214" s="235"/>
      <c r="C214" s="67"/>
      <c r="E214" s="68"/>
      <c r="F214" s="68"/>
      <c r="G214" s="69"/>
      <c r="I214" s="70"/>
      <c r="K214" s="71"/>
      <c r="L214" s="71"/>
      <c r="M214" s="71"/>
      <c r="N214" s="71"/>
      <c r="O214" s="71"/>
      <c r="Q214" s="164"/>
      <c r="R214" s="57"/>
      <c r="S214" s="225"/>
    </row>
    <row r="215" spans="1:19" s="66" customFormat="1" x14ac:dyDescent="0.2">
      <c r="A215" s="269"/>
      <c r="B215" s="235"/>
      <c r="C215" s="191" t="s">
        <v>113</v>
      </c>
      <c r="E215" s="68"/>
      <c r="F215" s="68"/>
      <c r="G215" s="69"/>
      <c r="I215" s="175">
        <f>+SUBTOTAL(9,I213:I214)</f>
        <v>176409.31</v>
      </c>
      <c r="J215" s="173"/>
      <c r="K215" s="176">
        <f>+SUBTOTAL(9,K213:K214)</f>
        <v>116532</v>
      </c>
      <c r="L215" s="176"/>
      <c r="M215" s="176">
        <f>+SUBTOTAL(9,M213:M214)</f>
        <v>59877</v>
      </c>
      <c r="N215" s="176"/>
      <c r="O215" s="176">
        <f>+SUBTOTAL(9,O213:O214)</f>
        <v>3863</v>
      </c>
      <c r="Q215" s="164">
        <f>O215/I215*100</f>
        <v>2.1897937246055781</v>
      </c>
      <c r="R215" s="57"/>
      <c r="S215" s="225">
        <f>ROUND(M215/O215,1)</f>
        <v>15.5</v>
      </c>
    </row>
    <row r="216" spans="1:19" s="66" customFormat="1" x14ac:dyDescent="0.2">
      <c r="A216" s="269"/>
      <c r="B216" s="235"/>
      <c r="C216" s="67"/>
      <c r="E216" s="68"/>
      <c r="F216" s="68"/>
      <c r="G216" s="69"/>
      <c r="I216" s="70"/>
      <c r="K216" s="71"/>
      <c r="L216" s="71"/>
      <c r="M216" s="71"/>
      <c r="N216" s="71"/>
      <c r="O216" s="71"/>
      <c r="Q216" s="164"/>
      <c r="R216" s="57"/>
      <c r="S216" s="225"/>
    </row>
    <row r="217" spans="1:19" x14ac:dyDescent="0.2">
      <c r="A217" s="266">
        <v>341</v>
      </c>
      <c r="C217" s="152" t="s">
        <v>38</v>
      </c>
      <c r="I217" s="59"/>
      <c r="K217" s="64"/>
      <c r="L217" s="64"/>
      <c r="M217" s="64"/>
      <c r="N217" s="64"/>
      <c r="O217" s="64"/>
      <c r="Q217" s="164"/>
      <c r="S217" s="225"/>
    </row>
    <row r="218" spans="1:19" x14ac:dyDescent="0.2">
      <c r="A218" s="266"/>
      <c r="C218" s="223" t="s">
        <v>626</v>
      </c>
      <c r="E218" s="34" t="s">
        <v>669</v>
      </c>
      <c r="F218" s="34" t="s">
        <v>76</v>
      </c>
      <c r="G218" s="33">
        <v>-12</v>
      </c>
      <c r="I218" s="59">
        <v>46895473.789999999</v>
      </c>
      <c r="J218" s="74"/>
      <c r="K218" s="75">
        <v>663228</v>
      </c>
      <c r="L218" s="75"/>
      <c r="M218" s="75">
        <v>51859703</v>
      </c>
      <c r="N218" s="75"/>
      <c r="O218" s="75">
        <v>1421593</v>
      </c>
      <c r="Q218" s="164">
        <v>3.03</v>
      </c>
      <c r="S218" s="225">
        <v>36.5</v>
      </c>
    </row>
    <row r="219" spans="1:19" x14ac:dyDescent="0.2">
      <c r="A219" s="266"/>
      <c r="C219" s="96" t="s">
        <v>324</v>
      </c>
      <c r="E219" s="34" t="s">
        <v>669</v>
      </c>
      <c r="F219" s="34" t="s">
        <v>76</v>
      </c>
      <c r="G219" s="33">
        <v>-7</v>
      </c>
      <c r="I219" s="59">
        <v>3740231.32</v>
      </c>
      <c r="J219" s="74"/>
      <c r="K219" s="75">
        <v>1711412</v>
      </c>
      <c r="L219" s="75"/>
      <c r="M219" s="75">
        <v>2290636</v>
      </c>
      <c r="N219" s="75"/>
      <c r="O219" s="75">
        <v>144628</v>
      </c>
      <c r="Q219" s="164">
        <v>3.87</v>
      </c>
      <c r="S219" s="225">
        <v>15.8</v>
      </c>
    </row>
    <row r="220" spans="1:19" x14ac:dyDescent="0.2">
      <c r="A220" s="266"/>
      <c r="C220" s="96" t="s">
        <v>325</v>
      </c>
      <c r="E220" s="34" t="s">
        <v>669</v>
      </c>
      <c r="F220" s="34" t="s">
        <v>76</v>
      </c>
      <c r="G220" s="33">
        <v>-7</v>
      </c>
      <c r="I220" s="59">
        <v>3588684.24</v>
      </c>
      <c r="J220" s="74"/>
      <c r="K220" s="75">
        <v>1647141</v>
      </c>
      <c r="L220" s="75"/>
      <c r="M220" s="75">
        <v>2192751</v>
      </c>
      <c r="N220" s="75"/>
      <c r="O220" s="75">
        <v>138513</v>
      </c>
      <c r="Q220" s="164">
        <v>3.86</v>
      </c>
      <c r="S220" s="225">
        <v>15.8</v>
      </c>
    </row>
    <row r="221" spans="1:19" x14ac:dyDescent="0.2">
      <c r="A221" s="266"/>
      <c r="C221" s="96" t="s">
        <v>326</v>
      </c>
      <c r="E221" s="34" t="s">
        <v>669</v>
      </c>
      <c r="F221" s="34" t="s">
        <v>76</v>
      </c>
      <c r="G221" s="33">
        <v>-7</v>
      </c>
      <c r="I221" s="59">
        <v>3559154.97</v>
      </c>
      <c r="J221" s="74"/>
      <c r="K221" s="75">
        <v>1423558</v>
      </c>
      <c r="L221" s="75"/>
      <c r="M221" s="75">
        <v>2384738</v>
      </c>
      <c r="N221" s="75"/>
      <c r="O221" s="75">
        <v>134503</v>
      </c>
      <c r="Q221" s="164">
        <v>3.78</v>
      </c>
      <c r="S221" s="225">
        <v>17.7</v>
      </c>
    </row>
    <row r="222" spans="1:19" x14ac:dyDescent="0.2">
      <c r="A222" s="266"/>
      <c r="C222" s="96" t="s">
        <v>327</v>
      </c>
      <c r="E222" s="34" t="s">
        <v>669</v>
      </c>
      <c r="F222" s="34" t="s">
        <v>76</v>
      </c>
      <c r="G222" s="33">
        <v>-7</v>
      </c>
      <c r="I222" s="59">
        <v>3548851.71</v>
      </c>
      <c r="J222" s="74"/>
      <c r="K222" s="75">
        <v>1419437</v>
      </c>
      <c r="L222" s="75"/>
      <c r="M222" s="75">
        <v>2377834</v>
      </c>
      <c r="N222" s="75"/>
      <c r="O222" s="75">
        <v>134114</v>
      </c>
      <c r="Q222" s="164">
        <v>3.78</v>
      </c>
      <c r="S222" s="225">
        <v>17.7</v>
      </c>
    </row>
    <row r="223" spans="1:19" x14ac:dyDescent="0.2">
      <c r="A223" s="266"/>
      <c r="C223" s="96" t="s">
        <v>328</v>
      </c>
      <c r="E223" s="34" t="s">
        <v>669</v>
      </c>
      <c r="F223" s="34" t="s">
        <v>76</v>
      </c>
      <c r="G223" s="33">
        <v>-7</v>
      </c>
      <c r="I223" s="59">
        <v>3655976.41</v>
      </c>
      <c r="J223" s="74"/>
      <c r="K223" s="75">
        <v>1452931</v>
      </c>
      <c r="L223" s="75"/>
      <c r="M223" s="75">
        <v>2458964</v>
      </c>
      <c r="N223" s="75"/>
      <c r="O223" s="75">
        <v>138689</v>
      </c>
      <c r="Q223" s="164">
        <v>3.79</v>
      </c>
      <c r="S223" s="225">
        <v>17.7</v>
      </c>
    </row>
    <row r="224" spans="1:19" x14ac:dyDescent="0.2">
      <c r="A224" s="266"/>
      <c r="C224" s="96" t="s">
        <v>329</v>
      </c>
      <c r="E224" s="34" t="s">
        <v>669</v>
      </c>
      <c r="F224" s="34" t="s">
        <v>76</v>
      </c>
      <c r="G224" s="33">
        <v>-7</v>
      </c>
      <c r="I224" s="59">
        <v>3653029.99</v>
      </c>
      <c r="J224" s="74"/>
      <c r="K224" s="75">
        <v>1451760</v>
      </c>
      <c r="L224" s="75"/>
      <c r="M224" s="75">
        <v>2456982</v>
      </c>
      <c r="N224" s="75"/>
      <c r="O224" s="75">
        <v>138578</v>
      </c>
      <c r="Q224" s="164">
        <v>3.79</v>
      </c>
      <c r="S224" s="225">
        <v>17.7</v>
      </c>
    </row>
    <row r="225" spans="1:19" x14ac:dyDescent="0.2">
      <c r="A225" s="266"/>
      <c r="C225" s="96" t="s">
        <v>330</v>
      </c>
      <c r="E225" s="34" t="s">
        <v>669</v>
      </c>
      <c r="F225" s="34" t="s">
        <v>76</v>
      </c>
      <c r="G225" s="33">
        <v>-7</v>
      </c>
      <c r="I225" s="59">
        <v>785900.23</v>
      </c>
      <c r="J225" s="74"/>
      <c r="K225" s="75">
        <v>380011</v>
      </c>
      <c r="L225" s="75"/>
      <c r="M225" s="75">
        <v>460902</v>
      </c>
      <c r="N225" s="75"/>
      <c r="O225" s="75">
        <v>30948</v>
      </c>
      <c r="Q225" s="164">
        <v>3.94</v>
      </c>
      <c r="S225" s="225">
        <v>14.9</v>
      </c>
    </row>
    <row r="226" spans="1:19" x14ac:dyDescent="0.2">
      <c r="A226" s="266"/>
      <c r="C226" s="96" t="s">
        <v>331</v>
      </c>
      <c r="E226" s="34" t="s">
        <v>669</v>
      </c>
      <c r="F226" s="34" t="s">
        <v>76</v>
      </c>
      <c r="G226" s="33">
        <v>-7</v>
      </c>
      <c r="I226" s="59">
        <v>192814.02</v>
      </c>
      <c r="J226" s="74"/>
      <c r="K226" s="75">
        <v>97181</v>
      </c>
      <c r="L226" s="75"/>
      <c r="M226" s="75">
        <v>109130</v>
      </c>
      <c r="N226" s="75"/>
      <c r="O226" s="75">
        <v>8363</v>
      </c>
      <c r="Q226" s="164">
        <v>4.34</v>
      </c>
      <c r="S226" s="225">
        <v>13</v>
      </c>
    </row>
    <row r="227" spans="1:19" x14ac:dyDescent="0.2">
      <c r="A227" s="266"/>
      <c r="C227" s="96" t="s">
        <v>332</v>
      </c>
      <c r="E227" s="34" t="s">
        <v>669</v>
      </c>
      <c r="F227" s="34" t="s">
        <v>76</v>
      </c>
      <c r="G227" s="33">
        <v>-7</v>
      </c>
      <c r="I227" s="59">
        <v>567512.06999999995</v>
      </c>
      <c r="J227" s="74"/>
      <c r="K227" s="75">
        <v>287418</v>
      </c>
      <c r="L227" s="75"/>
      <c r="M227" s="75">
        <v>319820</v>
      </c>
      <c r="N227" s="75"/>
      <c r="O227" s="75">
        <v>24545</v>
      </c>
      <c r="Q227" s="164">
        <v>4.33</v>
      </c>
      <c r="S227" s="225">
        <v>13</v>
      </c>
    </row>
    <row r="228" spans="1:19" x14ac:dyDescent="0.2">
      <c r="A228" s="266"/>
      <c r="C228" s="96" t="s">
        <v>333</v>
      </c>
      <c r="E228" s="34" t="s">
        <v>669</v>
      </c>
      <c r="F228" s="34" t="s">
        <v>76</v>
      </c>
      <c r="G228" s="33">
        <v>-7</v>
      </c>
      <c r="I228" s="59">
        <v>2012654.95</v>
      </c>
      <c r="J228" s="74"/>
      <c r="K228" s="75">
        <v>1419091</v>
      </c>
      <c r="L228" s="75"/>
      <c r="M228" s="75">
        <v>734450</v>
      </c>
      <c r="N228" s="75"/>
      <c r="O228" s="75">
        <v>79897</v>
      </c>
      <c r="Q228" s="164">
        <v>3.97</v>
      </c>
      <c r="S228" s="225">
        <v>9.1999999999999993</v>
      </c>
    </row>
    <row r="229" spans="1:19" x14ac:dyDescent="0.2">
      <c r="A229" s="266"/>
      <c r="C229" s="96" t="s">
        <v>334</v>
      </c>
      <c r="E229" s="34" t="s">
        <v>669</v>
      </c>
      <c r="F229" s="34" t="s">
        <v>76</v>
      </c>
      <c r="G229" s="33">
        <v>-7</v>
      </c>
      <c r="I229" s="59">
        <v>4660156.04</v>
      </c>
      <c r="J229" s="74"/>
      <c r="K229" s="75">
        <v>3115511</v>
      </c>
      <c r="L229" s="75"/>
      <c r="M229" s="75">
        <v>1870856</v>
      </c>
      <c r="N229" s="75"/>
      <c r="O229" s="75">
        <v>128396</v>
      </c>
      <c r="Q229" s="164">
        <v>2.76</v>
      </c>
      <c r="S229" s="225">
        <v>14.6</v>
      </c>
    </row>
    <row r="230" spans="1:19" x14ac:dyDescent="0.2">
      <c r="A230" s="266"/>
      <c r="C230" s="96" t="s">
        <v>335</v>
      </c>
      <c r="E230" s="34" t="s">
        <v>669</v>
      </c>
      <c r="F230" s="34" t="s">
        <v>76</v>
      </c>
      <c r="G230" s="33">
        <v>-7</v>
      </c>
      <c r="I230" s="59">
        <v>1865718.2</v>
      </c>
      <c r="J230" s="74"/>
      <c r="K230" s="75">
        <v>1202272</v>
      </c>
      <c r="L230" s="75"/>
      <c r="M230" s="75">
        <v>794046</v>
      </c>
      <c r="N230" s="75"/>
      <c r="O230" s="75">
        <v>54497</v>
      </c>
      <c r="Q230" s="164">
        <v>2.92</v>
      </c>
      <c r="S230" s="225">
        <v>14.6</v>
      </c>
    </row>
    <row r="231" spans="1:19" x14ac:dyDescent="0.2">
      <c r="A231" s="266"/>
      <c r="C231" s="96" t="s">
        <v>336</v>
      </c>
      <c r="E231" s="34" t="s">
        <v>669</v>
      </c>
      <c r="F231" s="34" t="s">
        <v>76</v>
      </c>
      <c r="G231" s="33">
        <v>-7</v>
      </c>
      <c r="I231" s="59">
        <v>1919015.13</v>
      </c>
      <c r="J231" s="74"/>
      <c r="K231" s="75">
        <v>1208894</v>
      </c>
      <c r="L231" s="75"/>
      <c r="M231" s="75">
        <v>844452</v>
      </c>
      <c r="N231" s="75"/>
      <c r="O231" s="75">
        <v>82956</v>
      </c>
      <c r="Q231" s="164">
        <v>4.32</v>
      </c>
      <c r="S231" s="225">
        <v>10.199999999999999</v>
      </c>
    </row>
    <row r="232" spans="1:19" x14ac:dyDescent="0.2">
      <c r="A232" s="266"/>
      <c r="C232" s="96" t="s">
        <v>337</v>
      </c>
      <c r="E232" s="34" t="s">
        <v>669</v>
      </c>
      <c r="F232" s="34" t="s">
        <v>76</v>
      </c>
      <c r="G232" s="33">
        <v>-10</v>
      </c>
      <c r="I232" s="59">
        <v>291451.55</v>
      </c>
      <c r="J232" s="74"/>
      <c r="K232" s="75">
        <v>71390</v>
      </c>
      <c r="L232" s="75"/>
      <c r="M232" s="75">
        <v>249207</v>
      </c>
      <c r="N232" s="75"/>
      <c r="O232" s="75">
        <v>55881</v>
      </c>
      <c r="Q232" s="164">
        <v>19.170000000000002</v>
      </c>
      <c r="S232" s="225">
        <v>4.5</v>
      </c>
    </row>
    <row r="233" spans="1:19" x14ac:dyDescent="0.2">
      <c r="A233" s="266"/>
      <c r="C233" s="96" t="s">
        <v>338</v>
      </c>
      <c r="E233" s="34" t="s">
        <v>669</v>
      </c>
      <c r="F233" s="34" t="s">
        <v>76</v>
      </c>
      <c r="G233" s="33">
        <v>-6</v>
      </c>
      <c r="I233" s="77">
        <v>2136302.83</v>
      </c>
      <c r="J233" s="74"/>
      <c r="K233" s="75">
        <v>936648</v>
      </c>
      <c r="L233" s="75"/>
      <c r="M233" s="75">
        <v>1327833</v>
      </c>
      <c r="N233" s="75"/>
      <c r="O233" s="75">
        <v>88832</v>
      </c>
      <c r="Q233" s="164">
        <v>4.16</v>
      </c>
      <c r="S233" s="225">
        <v>14.9</v>
      </c>
    </row>
    <row r="234" spans="1:19" x14ac:dyDescent="0.2">
      <c r="A234" s="266"/>
      <c r="C234" s="76"/>
      <c r="E234" s="34"/>
      <c r="F234" s="34"/>
      <c r="G234" s="33"/>
      <c r="I234" s="59"/>
      <c r="K234" s="79"/>
      <c r="L234" s="64"/>
      <c r="M234" s="79"/>
      <c r="N234" s="64"/>
      <c r="O234" s="79"/>
      <c r="Q234" s="164"/>
      <c r="S234" s="225"/>
    </row>
    <row r="235" spans="1:19" x14ac:dyDescent="0.2">
      <c r="A235" s="266"/>
      <c r="C235" s="166" t="s">
        <v>39</v>
      </c>
      <c r="E235" s="34"/>
      <c r="F235" s="34"/>
      <c r="G235" s="33"/>
      <c r="I235" s="59">
        <f>+SUBTOTAL(9,I218:I234)</f>
        <v>83072927.449999988</v>
      </c>
      <c r="K235" s="64">
        <f>+SUBTOTAL(9,K218:K234)</f>
        <v>18487883</v>
      </c>
      <c r="L235" s="64"/>
      <c r="M235" s="64">
        <f>+SUBTOTAL(9,M218:M234)</f>
        <v>72732304</v>
      </c>
      <c r="N235" s="64"/>
      <c r="O235" s="64">
        <f>+SUBTOTAL(9,O218:O234)</f>
        <v>2804933</v>
      </c>
      <c r="Q235" s="164">
        <f>O235/I235*100</f>
        <v>3.3764706338153734</v>
      </c>
      <c r="S235" s="225">
        <f>ROUND(M235/O235,1)</f>
        <v>25.9</v>
      </c>
    </row>
    <row r="236" spans="1:19" x14ac:dyDescent="0.2">
      <c r="A236" s="266"/>
      <c r="C236" s="76"/>
      <c r="E236" s="34"/>
      <c r="F236" s="34"/>
      <c r="G236" s="33"/>
      <c r="I236" s="59"/>
      <c r="K236" s="64"/>
      <c r="L236" s="64"/>
      <c r="M236" s="64"/>
      <c r="N236" s="64"/>
      <c r="O236" s="64"/>
      <c r="Q236" s="164"/>
      <c r="S236" s="225"/>
    </row>
    <row r="237" spans="1:19" x14ac:dyDescent="0.2">
      <c r="A237" s="266">
        <v>342</v>
      </c>
      <c r="C237" s="57" t="s">
        <v>111</v>
      </c>
      <c r="I237" s="59"/>
      <c r="K237" s="64"/>
      <c r="L237" s="64"/>
      <c r="M237" s="64"/>
      <c r="N237" s="64"/>
      <c r="O237" s="64"/>
      <c r="Q237" s="164"/>
      <c r="S237" s="225"/>
    </row>
    <row r="238" spans="1:19" x14ac:dyDescent="0.2">
      <c r="A238" s="266"/>
      <c r="C238" s="223" t="s">
        <v>626</v>
      </c>
      <c r="E238" s="34" t="s">
        <v>541</v>
      </c>
      <c r="F238" s="34" t="s">
        <v>76</v>
      </c>
      <c r="G238" s="33">
        <v>-12</v>
      </c>
      <c r="I238" s="59">
        <v>111535551.95</v>
      </c>
      <c r="J238" s="74"/>
      <c r="K238" s="75">
        <v>1643640</v>
      </c>
      <c r="L238" s="75"/>
      <c r="M238" s="75">
        <v>123276178</v>
      </c>
      <c r="N238" s="75"/>
      <c r="O238" s="75">
        <v>3459898</v>
      </c>
      <c r="Q238" s="164">
        <v>3.1</v>
      </c>
      <c r="S238" s="225">
        <v>35.6</v>
      </c>
    </row>
    <row r="239" spans="1:19" x14ac:dyDescent="0.2">
      <c r="A239" s="266"/>
      <c r="C239" s="223" t="s">
        <v>622</v>
      </c>
      <c r="E239" s="34" t="s">
        <v>541</v>
      </c>
      <c r="F239" s="34" t="s">
        <v>76</v>
      </c>
      <c r="G239" s="33">
        <v>-12</v>
      </c>
      <c r="I239" s="59">
        <v>23414526.870000001</v>
      </c>
      <c r="J239" s="74"/>
      <c r="K239" s="75">
        <v>345052</v>
      </c>
      <c r="L239" s="75"/>
      <c r="M239" s="75">
        <v>25879218</v>
      </c>
      <c r="N239" s="75"/>
      <c r="O239" s="75">
        <v>726332</v>
      </c>
      <c r="Q239" s="164">
        <v>3.1</v>
      </c>
      <c r="S239" s="225">
        <v>35.6</v>
      </c>
    </row>
    <row r="240" spans="1:19" x14ac:dyDescent="0.2">
      <c r="A240" s="266"/>
      <c r="C240" s="96" t="s">
        <v>324</v>
      </c>
      <c r="E240" s="34" t="s">
        <v>541</v>
      </c>
      <c r="F240" s="34" t="s">
        <v>76</v>
      </c>
      <c r="G240" s="33">
        <v>-7</v>
      </c>
      <c r="I240" s="59">
        <v>239584.43</v>
      </c>
      <c r="J240" s="74"/>
      <c r="K240" s="75">
        <v>110150</v>
      </c>
      <c r="L240" s="75"/>
      <c r="M240" s="75">
        <v>146205</v>
      </c>
      <c r="N240" s="75"/>
      <c r="O240" s="75">
        <v>9354</v>
      </c>
      <c r="Q240" s="164">
        <v>3.9</v>
      </c>
      <c r="S240" s="225">
        <v>15.6</v>
      </c>
    </row>
    <row r="241" spans="1:19" x14ac:dyDescent="0.2">
      <c r="A241" s="266"/>
      <c r="C241" s="96" t="s">
        <v>325</v>
      </c>
      <c r="E241" s="34" t="s">
        <v>541</v>
      </c>
      <c r="F241" s="34" t="s">
        <v>76</v>
      </c>
      <c r="G241" s="33">
        <v>-7</v>
      </c>
      <c r="I241" s="59">
        <v>239245.54</v>
      </c>
      <c r="J241" s="74"/>
      <c r="K241" s="75">
        <v>110006</v>
      </c>
      <c r="L241" s="75"/>
      <c r="M241" s="75">
        <v>145987</v>
      </c>
      <c r="N241" s="75"/>
      <c r="O241" s="75">
        <v>9340</v>
      </c>
      <c r="Q241" s="164">
        <v>3.9</v>
      </c>
      <c r="S241" s="225">
        <v>15.6</v>
      </c>
    </row>
    <row r="242" spans="1:19" x14ac:dyDescent="0.2">
      <c r="A242" s="266"/>
      <c r="C242" s="152" t="s">
        <v>72</v>
      </c>
      <c r="E242" s="34" t="s">
        <v>541</v>
      </c>
      <c r="F242" s="34" t="s">
        <v>76</v>
      </c>
      <c r="G242" s="33">
        <v>-7</v>
      </c>
      <c r="I242" s="59">
        <v>4856134.6500000004</v>
      </c>
      <c r="J242" s="74"/>
      <c r="K242" s="75">
        <v>2216039</v>
      </c>
      <c r="L242" s="75"/>
      <c r="M242" s="75">
        <v>2980025</v>
      </c>
      <c r="N242" s="75"/>
      <c r="O242" s="75">
        <v>171646</v>
      </c>
      <c r="Q242" s="164">
        <v>3.53</v>
      </c>
      <c r="S242" s="225">
        <v>17.399999999999999</v>
      </c>
    </row>
    <row r="243" spans="1:19" x14ac:dyDescent="0.2">
      <c r="A243" s="266"/>
      <c r="C243" s="96" t="s">
        <v>326</v>
      </c>
      <c r="E243" s="34" t="s">
        <v>541</v>
      </c>
      <c r="F243" s="34" t="s">
        <v>76</v>
      </c>
      <c r="G243" s="33">
        <v>-7</v>
      </c>
      <c r="I243" s="59">
        <v>578059.38</v>
      </c>
      <c r="J243" s="74"/>
      <c r="K243" s="75">
        <v>231910</v>
      </c>
      <c r="L243" s="75"/>
      <c r="M243" s="75">
        <v>386614</v>
      </c>
      <c r="N243" s="75"/>
      <c r="O243" s="75">
        <v>22080</v>
      </c>
      <c r="Q243" s="164">
        <v>3.82</v>
      </c>
      <c r="S243" s="225">
        <v>17.5</v>
      </c>
    </row>
    <row r="244" spans="1:19" x14ac:dyDescent="0.2">
      <c r="A244" s="266"/>
      <c r="C244" s="96" t="s">
        <v>327</v>
      </c>
      <c r="E244" s="34" t="s">
        <v>541</v>
      </c>
      <c r="F244" s="34" t="s">
        <v>76</v>
      </c>
      <c r="G244" s="33">
        <v>-7</v>
      </c>
      <c r="I244" s="59">
        <v>576385.74</v>
      </c>
      <c r="J244" s="74"/>
      <c r="K244" s="75">
        <v>231239</v>
      </c>
      <c r="L244" s="75"/>
      <c r="M244" s="75">
        <v>385494</v>
      </c>
      <c r="N244" s="75"/>
      <c r="O244" s="75">
        <v>22016</v>
      </c>
      <c r="Q244" s="164">
        <v>3.82</v>
      </c>
      <c r="S244" s="225">
        <v>17.5</v>
      </c>
    </row>
    <row r="245" spans="1:19" x14ac:dyDescent="0.2">
      <c r="A245" s="266"/>
      <c r="C245" s="96" t="s">
        <v>328</v>
      </c>
      <c r="E245" s="34" t="s">
        <v>541</v>
      </c>
      <c r="F245" s="34" t="s">
        <v>76</v>
      </c>
      <c r="G245" s="33">
        <v>-7</v>
      </c>
      <c r="I245" s="59">
        <v>593786.01</v>
      </c>
      <c r="J245" s="74"/>
      <c r="K245" s="75">
        <v>236879</v>
      </c>
      <c r="L245" s="75"/>
      <c r="M245" s="75">
        <v>398472</v>
      </c>
      <c r="N245" s="75"/>
      <c r="O245" s="75">
        <v>22757</v>
      </c>
      <c r="Q245" s="164">
        <v>3.83</v>
      </c>
      <c r="S245" s="225">
        <v>17.5</v>
      </c>
    </row>
    <row r="246" spans="1:19" x14ac:dyDescent="0.2">
      <c r="A246" s="266"/>
      <c r="C246" s="96" t="s">
        <v>329</v>
      </c>
      <c r="E246" s="34" t="s">
        <v>541</v>
      </c>
      <c r="F246" s="34" t="s">
        <v>76</v>
      </c>
      <c r="G246" s="33">
        <v>-7</v>
      </c>
      <c r="I246" s="59">
        <v>622872.6</v>
      </c>
      <c r="J246" s="74"/>
      <c r="K246" s="75">
        <v>246641</v>
      </c>
      <c r="L246" s="75"/>
      <c r="M246" s="75">
        <v>419833</v>
      </c>
      <c r="N246" s="75"/>
      <c r="O246" s="75">
        <v>23962</v>
      </c>
      <c r="Q246" s="164">
        <v>3.85</v>
      </c>
      <c r="S246" s="225">
        <v>17.5</v>
      </c>
    </row>
    <row r="247" spans="1:19" x14ac:dyDescent="0.2">
      <c r="A247" s="266"/>
      <c r="C247" s="96" t="s">
        <v>330</v>
      </c>
      <c r="E247" s="34" t="s">
        <v>541</v>
      </c>
      <c r="F247" s="34" t="s">
        <v>76</v>
      </c>
      <c r="G247" s="33">
        <v>-7</v>
      </c>
      <c r="I247" s="59">
        <v>795787.89</v>
      </c>
      <c r="J247" s="74"/>
      <c r="K247" s="75">
        <v>261412</v>
      </c>
      <c r="L247" s="75"/>
      <c r="M247" s="75">
        <v>590081</v>
      </c>
      <c r="N247" s="75"/>
      <c r="O247" s="75">
        <v>39789</v>
      </c>
      <c r="Q247" s="164">
        <v>5</v>
      </c>
      <c r="S247" s="225">
        <v>14.8</v>
      </c>
    </row>
    <row r="248" spans="1:19" x14ac:dyDescent="0.2">
      <c r="A248" s="266"/>
      <c r="C248" s="96" t="s">
        <v>331</v>
      </c>
      <c r="E248" s="34" t="s">
        <v>541</v>
      </c>
      <c r="F248" s="34" t="s">
        <v>76</v>
      </c>
      <c r="G248" s="33">
        <v>-7</v>
      </c>
      <c r="I248" s="59">
        <v>959617.2</v>
      </c>
      <c r="J248" s="74"/>
      <c r="K248" s="75">
        <v>141990</v>
      </c>
      <c r="L248" s="75"/>
      <c r="M248" s="75">
        <v>884800</v>
      </c>
      <c r="N248" s="75"/>
      <c r="O248" s="75">
        <v>66811</v>
      </c>
      <c r="Q248" s="164">
        <v>6.96</v>
      </c>
      <c r="S248" s="225">
        <v>13.2</v>
      </c>
    </row>
    <row r="249" spans="1:19" x14ac:dyDescent="0.2">
      <c r="A249" s="266"/>
      <c r="C249" s="96" t="s">
        <v>332</v>
      </c>
      <c r="E249" s="34" t="s">
        <v>541</v>
      </c>
      <c r="F249" s="34" t="s">
        <v>76</v>
      </c>
      <c r="G249" s="33">
        <v>-7</v>
      </c>
      <c r="I249" s="59">
        <v>959028.11</v>
      </c>
      <c r="J249" s="74"/>
      <c r="K249" s="75">
        <v>138794</v>
      </c>
      <c r="L249" s="75"/>
      <c r="M249" s="75">
        <v>887366</v>
      </c>
      <c r="N249" s="75"/>
      <c r="O249" s="75">
        <v>67004</v>
      </c>
      <c r="Q249" s="164">
        <v>6.99</v>
      </c>
      <c r="S249" s="225">
        <v>13.2</v>
      </c>
    </row>
    <row r="250" spans="1:19" x14ac:dyDescent="0.2">
      <c r="A250" s="266"/>
      <c r="C250" s="96" t="s">
        <v>333</v>
      </c>
      <c r="E250" s="34" t="s">
        <v>541</v>
      </c>
      <c r="F250" s="34" t="s">
        <v>76</v>
      </c>
      <c r="G250" s="33">
        <v>-7</v>
      </c>
      <c r="I250" s="59">
        <v>263045.52</v>
      </c>
      <c r="J250" s="74"/>
      <c r="K250" s="75">
        <v>120424</v>
      </c>
      <c r="L250" s="75"/>
      <c r="M250" s="75">
        <v>161035</v>
      </c>
      <c r="N250" s="75"/>
      <c r="O250" s="75">
        <v>17167</v>
      </c>
      <c r="Q250" s="164">
        <v>6.53</v>
      </c>
      <c r="S250" s="225">
        <v>9.4</v>
      </c>
    </row>
    <row r="251" spans="1:19" x14ac:dyDescent="0.2">
      <c r="A251" s="266"/>
      <c r="C251" s="96" t="s">
        <v>334</v>
      </c>
      <c r="E251" s="34" t="s">
        <v>541</v>
      </c>
      <c r="F251" s="34" t="s">
        <v>76</v>
      </c>
      <c r="G251" s="33">
        <v>-7</v>
      </c>
      <c r="I251" s="59">
        <v>3155168.57</v>
      </c>
      <c r="J251" s="74"/>
      <c r="K251" s="75">
        <v>1205201</v>
      </c>
      <c r="L251" s="75"/>
      <c r="M251" s="75">
        <v>2170829</v>
      </c>
      <c r="N251" s="75"/>
      <c r="O251" s="75">
        <v>146809</v>
      </c>
      <c r="Q251" s="164">
        <v>4.6500000000000004</v>
      </c>
      <c r="R251" s="165"/>
      <c r="S251" s="225">
        <v>14.8</v>
      </c>
    </row>
    <row r="252" spans="1:19" x14ac:dyDescent="0.2">
      <c r="A252" s="266"/>
      <c r="C252" s="96" t="s">
        <v>335</v>
      </c>
      <c r="E252" s="34" t="s">
        <v>541</v>
      </c>
      <c r="F252" s="34" t="s">
        <v>76</v>
      </c>
      <c r="G252" s="33">
        <v>-7</v>
      </c>
      <c r="I252" s="59">
        <v>282445.64</v>
      </c>
      <c r="J252" s="74"/>
      <c r="K252" s="75">
        <v>71115</v>
      </c>
      <c r="L252" s="75"/>
      <c r="M252" s="75">
        <v>231102</v>
      </c>
      <c r="N252" s="75"/>
      <c r="O252" s="75">
        <v>15342</v>
      </c>
      <c r="Q252" s="164">
        <v>5.43</v>
      </c>
      <c r="S252" s="225">
        <v>15.1</v>
      </c>
    </row>
    <row r="253" spans="1:19" x14ac:dyDescent="0.2">
      <c r="A253" s="266"/>
      <c r="C253" s="96" t="s">
        <v>336</v>
      </c>
      <c r="E253" s="34" t="s">
        <v>541</v>
      </c>
      <c r="F253" s="34" t="s">
        <v>76</v>
      </c>
      <c r="G253" s="33">
        <v>-7</v>
      </c>
      <c r="I253" s="59">
        <v>301560.87</v>
      </c>
      <c r="J253" s="74"/>
      <c r="K253" s="75">
        <v>92783</v>
      </c>
      <c r="L253" s="75"/>
      <c r="M253" s="75">
        <v>229887</v>
      </c>
      <c r="N253" s="75"/>
      <c r="O253" s="75">
        <v>22275</v>
      </c>
      <c r="Q253" s="164">
        <v>7.39</v>
      </c>
      <c r="S253" s="225">
        <v>10.3</v>
      </c>
    </row>
    <row r="254" spans="1:19" x14ac:dyDescent="0.2">
      <c r="A254" s="266"/>
      <c r="C254" s="190" t="s">
        <v>339</v>
      </c>
      <c r="E254" s="34" t="s">
        <v>541</v>
      </c>
      <c r="F254" s="34" t="s">
        <v>76</v>
      </c>
      <c r="G254" s="33">
        <v>-7</v>
      </c>
      <c r="I254" s="59">
        <v>8208122.6900000004</v>
      </c>
      <c r="J254" s="74"/>
      <c r="K254" s="75">
        <v>5255746</v>
      </c>
      <c r="L254" s="75"/>
      <c r="M254" s="75">
        <v>3526945</v>
      </c>
      <c r="N254" s="75"/>
      <c r="O254" s="75">
        <v>248491</v>
      </c>
      <c r="Q254" s="164">
        <v>3.03</v>
      </c>
      <c r="S254" s="225">
        <v>14.2</v>
      </c>
    </row>
    <row r="255" spans="1:19" x14ac:dyDescent="0.2">
      <c r="A255" s="266"/>
      <c r="C255" s="96" t="s">
        <v>337</v>
      </c>
      <c r="E255" s="34" t="s">
        <v>541</v>
      </c>
      <c r="F255" s="34" t="s">
        <v>76</v>
      </c>
      <c r="G255" s="33">
        <v>-10</v>
      </c>
      <c r="I255" s="59">
        <v>472116.83</v>
      </c>
      <c r="J255" s="74"/>
      <c r="K255" s="75">
        <v>192271</v>
      </c>
      <c r="L255" s="75"/>
      <c r="M255" s="75">
        <v>327058</v>
      </c>
      <c r="N255" s="75"/>
      <c r="O255" s="75">
        <v>74299</v>
      </c>
      <c r="Q255" s="164">
        <v>15.74</v>
      </c>
      <c r="S255" s="225">
        <v>4.4000000000000004</v>
      </c>
    </row>
    <row r="256" spans="1:19" x14ac:dyDescent="0.2">
      <c r="A256" s="266"/>
      <c r="C256" s="96" t="s">
        <v>338</v>
      </c>
      <c r="E256" s="34" t="s">
        <v>541</v>
      </c>
      <c r="F256" s="34" t="s">
        <v>76</v>
      </c>
      <c r="G256" s="33">
        <v>-6</v>
      </c>
      <c r="I256" s="77">
        <v>1997091.15</v>
      </c>
      <c r="J256" s="74"/>
      <c r="K256" s="75">
        <v>975255</v>
      </c>
      <c r="L256" s="75"/>
      <c r="M256" s="75">
        <v>1141662</v>
      </c>
      <c r="N256" s="75"/>
      <c r="O256" s="75">
        <v>77700</v>
      </c>
      <c r="Q256" s="164">
        <v>3.89</v>
      </c>
      <c r="S256" s="225">
        <v>14.7</v>
      </c>
    </row>
    <row r="257" spans="1:19" x14ac:dyDescent="0.2">
      <c r="A257" s="266"/>
      <c r="E257" s="34"/>
      <c r="F257" s="34"/>
      <c r="G257" s="33"/>
      <c r="I257" s="59"/>
      <c r="K257" s="79"/>
      <c r="L257" s="64"/>
      <c r="M257" s="79"/>
      <c r="N257" s="64"/>
      <c r="O257" s="79"/>
      <c r="Q257" s="164"/>
      <c r="S257" s="225"/>
    </row>
    <row r="258" spans="1:19" x14ac:dyDescent="0.2">
      <c r="A258" s="266"/>
      <c r="C258" s="166" t="s">
        <v>596</v>
      </c>
      <c r="E258" s="34"/>
      <c r="F258" s="34"/>
      <c r="G258" s="33"/>
      <c r="I258" s="59">
        <f>+SUBTOTAL(9,I238:I257)</f>
        <v>160050131.63999999</v>
      </c>
      <c r="K258" s="64">
        <f>+SUBTOTAL(9,K238:K257)</f>
        <v>13826547</v>
      </c>
      <c r="L258" s="64"/>
      <c r="M258" s="64">
        <f>+SUBTOTAL(9,M238:M257)</f>
        <v>164168791</v>
      </c>
      <c r="N258" s="64"/>
      <c r="O258" s="64">
        <f>+SUBTOTAL(9,O238:O257)</f>
        <v>5243072</v>
      </c>
      <c r="Q258" s="164">
        <f>O258/I258*100</f>
        <v>3.275893588012297</v>
      </c>
      <c r="S258" s="225">
        <f>ROUND(M258/O258,1)</f>
        <v>31.3</v>
      </c>
    </row>
    <row r="259" spans="1:19" x14ac:dyDescent="0.2">
      <c r="A259" s="266"/>
      <c r="E259" s="34"/>
      <c r="F259" s="34"/>
      <c r="G259" s="33"/>
      <c r="I259" s="59"/>
      <c r="K259" s="64"/>
      <c r="L259" s="64"/>
      <c r="M259" s="64"/>
      <c r="N259" s="64"/>
      <c r="O259" s="64"/>
      <c r="Q259" s="164"/>
      <c r="S259" s="225"/>
    </row>
    <row r="260" spans="1:19" x14ac:dyDescent="0.2">
      <c r="A260" s="266">
        <v>343</v>
      </c>
      <c r="C260" s="57" t="s">
        <v>74</v>
      </c>
      <c r="I260" s="59"/>
      <c r="K260" s="64"/>
      <c r="L260" s="64"/>
      <c r="M260" s="64"/>
      <c r="N260" s="64"/>
      <c r="O260" s="64"/>
      <c r="Q260" s="164"/>
      <c r="S260" s="225"/>
    </row>
    <row r="261" spans="1:19" x14ac:dyDescent="0.2">
      <c r="A261" s="266"/>
      <c r="C261" s="223" t="s">
        <v>626</v>
      </c>
      <c r="E261" s="34" t="s">
        <v>670</v>
      </c>
      <c r="F261" s="34" t="s">
        <v>76</v>
      </c>
      <c r="G261" s="33">
        <v>-12</v>
      </c>
      <c r="I261" s="59">
        <v>89873336.879999995</v>
      </c>
      <c r="J261" s="74"/>
      <c r="K261" s="75">
        <v>1353524</v>
      </c>
      <c r="L261" s="75"/>
      <c r="M261" s="75">
        <v>99304613</v>
      </c>
      <c r="N261" s="75"/>
      <c r="O261" s="75">
        <v>3212702</v>
      </c>
      <c r="Q261" s="164">
        <v>3.57</v>
      </c>
      <c r="S261" s="225">
        <v>30.9</v>
      </c>
    </row>
    <row r="262" spans="1:19" x14ac:dyDescent="0.2">
      <c r="A262" s="266"/>
      <c r="C262" s="96" t="s">
        <v>324</v>
      </c>
      <c r="E262" s="34" t="s">
        <v>670</v>
      </c>
      <c r="F262" s="34" t="s">
        <v>76</v>
      </c>
      <c r="G262" s="33">
        <v>-7</v>
      </c>
      <c r="I262" s="59">
        <v>33056281.239999998</v>
      </c>
      <c r="J262" s="74"/>
      <c r="K262" s="75">
        <v>13187243</v>
      </c>
      <c r="L262" s="75"/>
      <c r="M262" s="75">
        <v>22182978</v>
      </c>
      <c r="N262" s="75"/>
      <c r="O262" s="75">
        <v>1513668</v>
      </c>
      <c r="Q262" s="164">
        <v>4.58</v>
      </c>
      <c r="S262" s="225">
        <v>14.7</v>
      </c>
    </row>
    <row r="263" spans="1:19" x14ac:dyDescent="0.2">
      <c r="A263" s="266"/>
      <c r="C263" s="96" t="s">
        <v>325</v>
      </c>
      <c r="E263" s="34" t="s">
        <v>670</v>
      </c>
      <c r="F263" s="34" t="s">
        <v>76</v>
      </c>
      <c r="G263" s="33">
        <v>-7</v>
      </c>
      <c r="I263" s="59">
        <v>32944728.98</v>
      </c>
      <c r="J263" s="74"/>
      <c r="K263" s="75">
        <v>13527496</v>
      </c>
      <c r="L263" s="75"/>
      <c r="M263" s="75">
        <v>21723364</v>
      </c>
      <c r="N263" s="75"/>
      <c r="O263" s="75">
        <v>1483363</v>
      </c>
      <c r="Q263" s="164">
        <v>4.5</v>
      </c>
      <c r="S263" s="225">
        <v>14.6</v>
      </c>
    </row>
    <row r="264" spans="1:19" x14ac:dyDescent="0.2">
      <c r="A264" s="266"/>
      <c r="C264" s="96" t="s">
        <v>326</v>
      </c>
      <c r="E264" s="34" t="s">
        <v>670</v>
      </c>
      <c r="F264" s="34" t="s">
        <v>76</v>
      </c>
      <c r="G264" s="33">
        <v>-7</v>
      </c>
      <c r="I264" s="59">
        <v>26290569.66</v>
      </c>
      <c r="J264" s="74"/>
      <c r="K264" s="75">
        <v>8647624</v>
      </c>
      <c r="L264" s="75"/>
      <c r="M264" s="75">
        <v>19483286</v>
      </c>
      <c r="N264" s="75"/>
      <c r="O264" s="75">
        <v>1188928</v>
      </c>
      <c r="Q264" s="164">
        <v>4.5199999999999996</v>
      </c>
      <c r="S264" s="225">
        <v>16.399999999999999</v>
      </c>
    </row>
    <row r="265" spans="1:19" x14ac:dyDescent="0.2">
      <c r="A265" s="266"/>
      <c r="C265" s="96" t="s">
        <v>327</v>
      </c>
      <c r="E265" s="34" t="s">
        <v>670</v>
      </c>
      <c r="F265" s="34" t="s">
        <v>76</v>
      </c>
      <c r="G265" s="33">
        <v>-7</v>
      </c>
      <c r="I265" s="59">
        <v>25158461.82</v>
      </c>
      <c r="J265" s="74"/>
      <c r="K265" s="75">
        <v>8098854</v>
      </c>
      <c r="L265" s="75"/>
      <c r="M265" s="75">
        <v>18820700</v>
      </c>
      <c r="N265" s="75"/>
      <c r="O265" s="75">
        <v>1150385</v>
      </c>
      <c r="Q265" s="164">
        <v>4.57</v>
      </c>
      <c r="S265" s="225">
        <v>16.399999999999999</v>
      </c>
    </row>
    <row r="266" spans="1:19" x14ac:dyDescent="0.2">
      <c r="A266" s="266"/>
      <c r="C266" s="96" t="s">
        <v>328</v>
      </c>
      <c r="E266" s="34" t="s">
        <v>670</v>
      </c>
      <c r="F266" s="34" t="s">
        <v>76</v>
      </c>
      <c r="G266" s="33">
        <v>-7</v>
      </c>
      <c r="I266" s="59">
        <v>24889310.25</v>
      </c>
      <c r="J266" s="74"/>
      <c r="K266" s="75">
        <v>8411416</v>
      </c>
      <c r="L266" s="75"/>
      <c r="M266" s="75">
        <v>18220146</v>
      </c>
      <c r="N266" s="75"/>
      <c r="O266" s="75">
        <v>1114728</v>
      </c>
      <c r="Q266" s="164">
        <v>4.4800000000000004</v>
      </c>
      <c r="S266" s="225">
        <v>16.3</v>
      </c>
    </row>
    <row r="267" spans="1:19" x14ac:dyDescent="0.2">
      <c r="A267" s="266"/>
      <c r="C267" s="96" t="s">
        <v>329</v>
      </c>
      <c r="E267" s="34" t="s">
        <v>670</v>
      </c>
      <c r="F267" s="34" t="s">
        <v>76</v>
      </c>
      <c r="G267" s="33">
        <v>-7</v>
      </c>
      <c r="I267" s="59">
        <v>24739825.43</v>
      </c>
      <c r="J267" s="74"/>
      <c r="K267" s="75">
        <v>8285715</v>
      </c>
      <c r="L267" s="75"/>
      <c r="M267" s="75">
        <v>18185898</v>
      </c>
      <c r="N267" s="75"/>
      <c r="O267" s="75">
        <v>1111919</v>
      </c>
      <c r="Q267" s="164">
        <v>4.49</v>
      </c>
      <c r="S267" s="225">
        <v>16.399999999999999</v>
      </c>
    </row>
    <row r="268" spans="1:19" x14ac:dyDescent="0.2">
      <c r="A268" s="266"/>
      <c r="C268" s="96" t="s">
        <v>330</v>
      </c>
      <c r="E268" s="34" t="s">
        <v>670</v>
      </c>
      <c r="F268" s="34" t="s">
        <v>76</v>
      </c>
      <c r="G268" s="33">
        <v>-7</v>
      </c>
      <c r="I268" s="59">
        <v>14722669.92</v>
      </c>
      <c r="J268" s="74"/>
      <c r="K268" s="75">
        <v>6777304</v>
      </c>
      <c r="L268" s="75"/>
      <c r="M268" s="75">
        <v>8975953</v>
      </c>
      <c r="N268" s="75"/>
      <c r="O268" s="75">
        <v>649464</v>
      </c>
      <c r="Q268" s="164">
        <v>4.41</v>
      </c>
      <c r="S268" s="225">
        <v>13.8</v>
      </c>
    </row>
    <row r="269" spans="1:19" ht="16.5" customHeight="1" x14ac:dyDescent="0.2">
      <c r="A269" s="267"/>
      <c r="C269" s="96" t="s">
        <v>331</v>
      </c>
      <c r="E269" s="34" t="s">
        <v>670</v>
      </c>
      <c r="F269" s="34" t="s">
        <v>76</v>
      </c>
      <c r="G269" s="33">
        <v>-7</v>
      </c>
      <c r="I269" s="59">
        <v>34702471.57</v>
      </c>
      <c r="J269" s="74"/>
      <c r="K269" s="75">
        <v>14206645</v>
      </c>
      <c r="L269" s="75"/>
      <c r="M269" s="75">
        <v>22925000</v>
      </c>
      <c r="N269" s="75"/>
      <c r="O269" s="75">
        <v>1879838</v>
      </c>
      <c r="Q269" s="164">
        <v>5.42</v>
      </c>
      <c r="S269" s="225">
        <v>12.2</v>
      </c>
    </row>
    <row r="270" spans="1:19" x14ac:dyDescent="0.2">
      <c r="A270" s="266"/>
      <c r="C270" s="96" t="s">
        <v>332</v>
      </c>
      <c r="E270" s="34" t="s">
        <v>670</v>
      </c>
      <c r="F270" s="34" t="s">
        <v>76</v>
      </c>
      <c r="G270" s="33">
        <v>-7</v>
      </c>
      <c r="I270" s="59">
        <v>31876587.219999999</v>
      </c>
      <c r="J270" s="74"/>
      <c r="K270" s="75">
        <v>13616280</v>
      </c>
      <c r="L270" s="75"/>
      <c r="M270" s="75">
        <v>20491668</v>
      </c>
      <c r="N270" s="75"/>
      <c r="O270" s="75">
        <v>1683897</v>
      </c>
      <c r="Q270" s="164">
        <v>5.28</v>
      </c>
      <c r="S270" s="225">
        <v>12.2</v>
      </c>
    </row>
    <row r="271" spans="1:19" x14ac:dyDescent="0.2">
      <c r="A271" s="266"/>
      <c r="C271" s="96" t="s">
        <v>333</v>
      </c>
      <c r="E271" s="34" t="s">
        <v>670</v>
      </c>
      <c r="F271" s="34" t="s">
        <v>76</v>
      </c>
      <c r="G271" s="33">
        <v>-7</v>
      </c>
      <c r="I271" s="59">
        <v>26679925.25</v>
      </c>
      <c r="J271" s="74"/>
      <c r="K271" s="75">
        <v>14860849</v>
      </c>
      <c r="L271" s="75"/>
      <c r="M271" s="75">
        <v>13686671</v>
      </c>
      <c r="N271" s="75"/>
      <c r="O271" s="75">
        <v>1549572</v>
      </c>
      <c r="Q271" s="164">
        <v>5.81</v>
      </c>
      <c r="S271" s="225">
        <v>8.8000000000000007</v>
      </c>
    </row>
    <row r="272" spans="1:19" x14ac:dyDescent="0.2">
      <c r="A272" s="267"/>
      <c r="C272" s="96" t="s">
        <v>334</v>
      </c>
      <c r="E272" s="34" t="s">
        <v>670</v>
      </c>
      <c r="F272" s="34" t="s">
        <v>76</v>
      </c>
      <c r="G272" s="33">
        <v>-7</v>
      </c>
      <c r="I272" s="59">
        <v>28711611.960000001</v>
      </c>
      <c r="J272" s="74"/>
      <c r="K272" s="75">
        <v>12156038</v>
      </c>
      <c r="L272" s="75"/>
      <c r="M272" s="75">
        <v>18565387</v>
      </c>
      <c r="N272" s="75"/>
      <c r="O272" s="75">
        <v>1360267</v>
      </c>
      <c r="Q272" s="164">
        <v>4.74</v>
      </c>
      <c r="S272" s="225">
        <v>13.6</v>
      </c>
    </row>
    <row r="273" spans="1:19" x14ac:dyDescent="0.2">
      <c r="A273" s="266"/>
      <c r="C273" s="96" t="s">
        <v>335</v>
      </c>
      <c r="E273" s="34" t="s">
        <v>670</v>
      </c>
      <c r="F273" s="34" t="s">
        <v>76</v>
      </c>
      <c r="G273" s="33">
        <v>-7</v>
      </c>
      <c r="I273" s="59">
        <v>25926887.420000002</v>
      </c>
      <c r="J273" s="74"/>
      <c r="K273" s="75">
        <v>10072720</v>
      </c>
      <c r="L273" s="75"/>
      <c r="M273" s="75">
        <v>17669050</v>
      </c>
      <c r="N273" s="75"/>
      <c r="O273" s="75">
        <v>1279752</v>
      </c>
      <c r="Q273" s="164">
        <v>4.9400000000000004</v>
      </c>
      <c r="S273" s="225">
        <v>13.8</v>
      </c>
    </row>
    <row r="274" spans="1:19" x14ac:dyDescent="0.2">
      <c r="A274" s="266"/>
      <c r="C274" s="96" t="s">
        <v>336</v>
      </c>
      <c r="E274" s="34" t="s">
        <v>670</v>
      </c>
      <c r="F274" s="34" t="s">
        <v>76</v>
      </c>
      <c r="G274" s="33">
        <v>-7</v>
      </c>
      <c r="I274" s="59">
        <v>34682773.229999997</v>
      </c>
      <c r="J274" s="74"/>
      <c r="K274" s="75">
        <v>21054696</v>
      </c>
      <c r="L274" s="75"/>
      <c r="M274" s="75">
        <v>16055871</v>
      </c>
      <c r="N274" s="75"/>
      <c r="O274" s="75">
        <v>1672185</v>
      </c>
      <c r="Q274" s="164">
        <v>4.82</v>
      </c>
      <c r="S274" s="225">
        <v>9.6</v>
      </c>
    </row>
    <row r="275" spans="1:19" x14ac:dyDescent="0.2">
      <c r="A275" s="266"/>
      <c r="C275" s="96" t="s">
        <v>338</v>
      </c>
      <c r="E275" s="34" t="s">
        <v>670</v>
      </c>
      <c r="F275" s="34" t="s">
        <v>76</v>
      </c>
      <c r="G275" s="33">
        <v>-6</v>
      </c>
      <c r="I275" s="77">
        <v>19558876.850000001</v>
      </c>
      <c r="J275" s="74"/>
      <c r="K275" s="192">
        <v>5651832</v>
      </c>
      <c r="L275" s="75"/>
      <c r="M275" s="192">
        <v>15080577</v>
      </c>
      <c r="N275" s="75"/>
      <c r="O275" s="192">
        <v>1081308</v>
      </c>
      <c r="Q275" s="164">
        <v>5.53</v>
      </c>
      <c r="S275" s="225">
        <v>13.9</v>
      </c>
    </row>
    <row r="276" spans="1:19" x14ac:dyDescent="0.2">
      <c r="A276" s="266"/>
      <c r="E276" s="34"/>
      <c r="F276" s="34"/>
      <c r="G276" s="33"/>
      <c r="I276" s="59"/>
      <c r="J276" s="74"/>
      <c r="K276" s="75"/>
      <c r="L276" s="75"/>
      <c r="M276" s="75"/>
      <c r="N276" s="75"/>
      <c r="O276" s="75"/>
      <c r="Q276" s="164"/>
      <c r="S276" s="225"/>
    </row>
    <row r="277" spans="1:19" x14ac:dyDescent="0.2">
      <c r="A277" s="266"/>
      <c r="C277" s="166" t="s">
        <v>75</v>
      </c>
      <c r="E277" s="34"/>
      <c r="F277" s="34"/>
      <c r="G277" s="33"/>
      <c r="I277" s="59">
        <f>+SUBTOTAL(9,I261:I276)</f>
        <v>473814317.68000007</v>
      </c>
      <c r="K277" s="64">
        <f>+SUBTOTAL(9,K261:K276)</f>
        <v>159908236</v>
      </c>
      <c r="L277" s="64"/>
      <c r="M277" s="64">
        <f>+SUBTOTAL(9,M261:M276)</f>
        <v>351371162</v>
      </c>
      <c r="N277" s="64"/>
      <c r="O277" s="64">
        <f>+SUBTOTAL(9,O261:O276)</f>
        <v>21931976</v>
      </c>
      <c r="Q277" s="164">
        <f>O277/I277*100</f>
        <v>4.6288124232691921</v>
      </c>
      <c r="S277" s="225">
        <f>ROUND(M277/O277,1)</f>
        <v>16</v>
      </c>
    </row>
    <row r="278" spans="1:19" x14ac:dyDescent="0.2">
      <c r="A278" s="266"/>
      <c r="E278" s="34"/>
      <c r="F278" s="34"/>
      <c r="G278" s="33"/>
      <c r="I278" s="59"/>
      <c r="K278" s="64"/>
      <c r="L278" s="64"/>
      <c r="M278" s="64"/>
      <c r="N278" s="64"/>
      <c r="O278" s="64"/>
      <c r="Q278" s="164"/>
      <c r="S278" s="225"/>
    </row>
    <row r="279" spans="1:19" x14ac:dyDescent="0.2">
      <c r="A279" s="266">
        <v>344</v>
      </c>
      <c r="C279" s="57" t="s">
        <v>40</v>
      </c>
      <c r="I279" s="59"/>
      <c r="K279" s="64"/>
      <c r="L279" s="64"/>
      <c r="M279" s="64"/>
      <c r="N279" s="64"/>
      <c r="O279" s="64"/>
      <c r="Q279" s="164"/>
      <c r="S279" s="225"/>
    </row>
    <row r="280" spans="1:19" x14ac:dyDescent="0.2">
      <c r="A280" s="266"/>
      <c r="C280" s="223" t="s">
        <v>626</v>
      </c>
      <c r="E280" s="34" t="s">
        <v>695</v>
      </c>
      <c r="F280" s="34" t="s">
        <v>76</v>
      </c>
      <c r="G280" s="33">
        <v>-12</v>
      </c>
      <c r="I280" s="59">
        <v>113390206.33</v>
      </c>
      <c r="J280" s="74"/>
      <c r="K280" s="75">
        <v>1903560</v>
      </c>
      <c r="L280" s="75"/>
      <c r="M280" s="75">
        <v>125093471</v>
      </c>
      <c r="N280" s="75"/>
      <c r="O280" s="75">
        <v>3278131</v>
      </c>
      <c r="Q280" s="164">
        <v>2.89</v>
      </c>
      <c r="S280" s="225">
        <v>38.200000000000003</v>
      </c>
    </row>
    <row r="281" spans="1:19" x14ac:dyDescent="0.2">
      <c r="A281" s="266"/>
      <c r="C281" s="96" t="s">
        <v>324</v>
      </c>
      <c r="E281" s="34" t="s">
        <v>695</v>
      </c>
      <c r="F281" s="34" t="s">
        <v>76</v>
      </c>
      <c r="G281" s="33">
        <v>-7</v>
      </c>
      <c r="I281" s="59">
        <v>3800400.42</v>
      </c>
      <c r="J281" s="74"/>
      <c r="K281" s="75">
        <v>1691733</v>
      </c>
      <c r="L281" s="75"/>
      <c r="M281" s="75">
        <v>2374695</v>
      </c>
      <c r="N281" s="75"/>
      <c r="O281" s="75">
        <v>146280</v>
      </c>
      <c r="Q281" s="164">
        <v>3.85</v>
      </c>
      <c r="S281" s="225">
        <v>16.2</v>
      </c>
    </row>
    <row r="282" spans="1:19" x14ac:dyDescent="0.2">
      <c r="A282" s="266"/>
      <c r="C282" s="96" t="s">
        <v>325</v>
      </c>
      <c r="E282" s="34" t="s">
        <v>695</v>
      </c>
      <c r="F282" s="34" t="s">
        <v>76</v>
      </c>
      <c r="G282" s="33">
        <v>-7</v>
      </c>
      <c r="I282" s="59">
        <v>3795072.48</v>
      </c>
      <c r="J282" s="74"/>
      <c r="K282" s="75">
        <v>1689538</v>
      </c>
      <c r="L282" s="75"/>
      <c r="M282" s="75">
        <v>2371190</v>
      </c>
      <c r="N282" s="75"/>
      <c r="O282" s="75">
        <v>146065</v>
      </c>
      <c r="Q282" s="164">
        <v>3.85</v>
      </c>
      <c r="S282" s="225">
        <v>16.2</v>
      </c>
    </row>
    <row r="283" spans="1:19" x14ac:dyDescent="0.2">
      <c r="A283" s="266"/>
      <c r="C283" s="96" t="s">
        <v>326</v>
      </c>
      <c r="E283" s="34" t="s">
        <v>695</v>
      </c>
      <c r="F283" s="34" t="s">
        <v>76</v>
      </c>
      <c r="G283" s="33">
        <v>-7</v>
      </c>
      <c r="I283" s="59">
        <v>2983225.97</v>
      </c>
      <c r="J283" s="74"/>
      <c r="K283" s="75">
        <v>1154958</v>
      </c>
      <c r="L283" s="75"/>
      <c r="M283" s="75">
        <v>2037094</v>
      </c>
      <c r="N283" s="75"/>
      <c r="O283" s="75">
        <v>111785</v>
      </c>
      <c r="Q283" s="164">
        <v>3.75</v>
      </c>
      <c r="S283" s="225">
        <v>18.2</v>
      </c>
    </row>
    <row r="284" spans="1:19" x14ac:dyDescent="0.2">
      <c r="A284" s="266"/>
      <c r="C284" s="96" t="s">
        <v>327</v>
      </c>
      <c r="E284" s="34" t="s">
        <v>695</v>
      </c>
      <c r="F284" s="34" t="s">
        <v>76</v>
      </c>
      <c r="G284" s="33">
        <v>-7</v>
      </c>
      <c r="I284" s="59">
        <v>2970873.8</v>
      </c>
      <c r="J284" s="74"/>
      <c r="K284" s="75">
        <v>1150135</v>
      </c>
      <c r="L284" s="75"/>
      <c r="M284" s="75">
        <v>2028700</v>
      </c>
      <c r="N284" s="75"/>
      <c r="O284" s="75">
        <v>111325</v>
      </c>
      <c r="Q284" s="164">
        <v>3.75</v>
      </c>
      <c r="S284" s="225">
        <v>18.2</v>
      </c>
    </row>
    <row r="285" spans="1:19" x14ac:dyDescent="0.2">
      <c r="A285" s="266"/>
      <c r="C285" s="96" t="s">
        <v>328</v>
      </c>
      <c r="E285" s="34" t="s">
        <v>695</v>
      </c>
      <c r="F285" s="34" t="s">
        <v>76</v>
      </c>
      <c r="G285" s="33">
        <v>-7</v>
      </c>
      <c r="I285" s="59">
        <v>2990463.7</v>
      </c>
      <c r="J285" s="74"/>
      <c r="K285" s="75">
        <v>1150226</v>
      </c>
      <c r="L285" s="75"/>
      <c r="M285" s="75">
        <v>2049570</v>
      </c>
      <c r="N285" s="75"/>
      <c r="O285" s="75">
        <v>112470</v>
      </c>
      <c r="Q285" s="164">
        <v>3.76</v>
      </c>
      <c r="S285" s="225">
        <v>18.2</v>
      </c>
    </row>
    <row r="286" spans="1:19" x14ac:dyDescent="0.2">
      <c r="A286" s="266"/>
      <c r="C286" s="96" t="s">
        <v>329</v>
      </c>
      <c r="E286" s="34" t="s">
        <v>695</v>
      </c>
      <c r="F286" s="34" t="s">
        <v>76</v>
      </c>
      <c r="G286" s="33">
        <v>-7</v>
      </c>
      <c r="I286" s="59">
        <v>2987092.13</v>
      </c>
      <c r="J286" s="74"/>
      <c r="K286" s="75">
        <v>1149086</v>
      </c>
      <c r="L286" s="75"/>
      <c r="M286" s="75">
        <v>2047103</v>
      </c>
      <c r="N286" s="75"/>
      <c r="O286" s="75">
        <v>112335</v>
      </c>
      <c r="Q286" s="164">
        <v>3.76</v>
      </c>
      <c r="S286" s="225">
        <v>18.2</v>
      </c>
    </row>
    <row r="287" spans="1:19" x14ac:dyDescent="0.2">
      <c r="A287" s="266"/>
      <c r="C287" s="96" t="s">
        <v>330</v>
      </c>
      <c r="E287" s="34" t="s">
        <v>695</v>
      </c>
      <c r="F287" s="34" t="s">
        <v>76</v>
      </c>
      <c r="G287" s="33">
        <v>-7</v>
      </c>
      <c r="I287" s="59">
        <v>2866821.78</v>
      </c>
      <c r="J287" s="74"/>
      <c r="K287" s="75">
        <v>1327386</v>
      </c>
      <c r="L287" s="75"/>
      <c r="M287" s="75">
        <v>1740113</v>
      </c>
      <c r="N287" s="75"/>
      <c r="O287" s="75">
        <v>114116</v>
      </c>
      <c r="Q287" s="164">
        <v>3.98</v>
      </c>
      <c r="S287" s="225">
        <v>15.2</v>
      </c>
    </row>
    <row r="288" spans="1:19" x14ac:dyDescent="0.2">
      <c r="A288" s="266"/>
      <c r="C288" s="96" t="s">
        <v>331</v>
      </c>
      <c r="E288" s="34" t="s">
        <v>695</v>
      </c>
      <c r="F288" s="34" t="s">
        <v>76</v>
      </c>
      <c r="G288" s="33">
        <v>-7</v>
      </c>
      <c r="I288" s="59">
        <v>3721293.63</v>
      </c>
      <c r="J288" s="74"/>
      <c r="K288" s="75">
        <v>1994405</v>
      </c>
      <c r="L288" s="75"/>
      <c r="M288" s="75">
        <v>1987379</v>
      </c>
      <c r="N288" s="75"/>
      <c r="O288" s="75">
        <v>149756</v>
      </c>
      <c r="Q288" s="164">
        <v>4.0199999999999996</v>
      </c>
      <c r="S288" s="225">
        <v>13.3</v>
      </c>
    </row>
    <row r="289" spans="1:19" x14ac:dyDescent="0.2">
      <c r="A289" s="266"/>
      <c r="C289" s="96" t="s">
        <v>332</v>
      </c>
      <c r="E289" s="34" t="s">
        <v>695</v>
      </c>
      <c r="F289" s="34" t="s">
        <v>76</v>
      </c>
      <c r="G289" s="33">
        <v>-7</v>
      </c>
      <c r="I289" s="59">
        <v>3731462.57</v>
      </c>
      <c r="J289" s="74"/>
      <c r="K289" s="75">
        <v>1971763</v>
      </c>
      <c r="L289" s="75"/>
      <c r="M289" s="75">
        <v>2020902</v>
      </c>
      <c r="N289" s="75"/>
      <c r="O289" s="75">
        <v>152276</v>
      </c>
      <c r="Q289" s="164">
        <v>4.08</v>
      </c>
      <c r="S289" s="225">
        <v>13.3</v>
      </c>
    </row>
    <row r="290" spans="1:19" x14ac:dyDescent="0.2">
      <c r="A290" s="266"/>
      <c r="C290" s="96" t="s">
        <v>333</v>
      </c>
      <c r="E290" s="34" t="s">
        <v>695</v>
      </c>
      <c r="F290" s="34" t="s">
        <v>76</v>
      </c>
      <c r="G290" s="33">
        <v>-7</v>
      </c>
      <c r="I290" s="59">
        <v>4962634.83</v>
      </c>
      <c r="J290" s="74"/>
      <c r="K290" s="75">
        <v>3437474</v>
      </c>
      <c r="L290" s="75"/>
      <c r="M290" s="75">
        <v>1872545</v>
      </c>
      <c r="N290" s="75"/>
      <c r="O290" s="75">
        <v>200474</v>
      </c>
      <c r="Q290" s="164">
        <v>4.04</v>
      </c>
      <c r="S290" s="225">
        <v>9.3000000000000007</v>
      </c>
    </row>
    <row r="291" spans="1:19" x14ac:dyDescent="0.2">
      <c r="A291" s="266"/>
      <c r="C291" s="96" t="s">
        <v>334</v>
      </c>
      <c r="E291" s="34" t="s">
        <v>695</v>
      </c>
      <c r="F291" s="34" t="s">
        <v>76</v>
      </c>
      <c r="G291" s="33">
        <v>-7</v>
      </c>
      <c r="I291" s="59">
        <v>5460715.0800000001</v>
      </c>
      <c r="J291" s="74"/>
      <c r="K291" s="75">
        <v>3599863</v>
      </c>
      <c r="L291" s="75"/>
      <c r="M291" s="75">
        <v>2243102</v>
      </c>
      <c r="N291" s="75"/>
      <c r="O291" s="75">
        <v>151116</v>
      </c>
      <c r="Q291" s="164">
        <v>2.77</v>
      </c>
      <c r="S291" s="225">
        <v>14.8</v>
      </c>
    </row>
    <row r="292" spans="1:19" x14ac:dyDescent="0.2">
      <c r="A292" s="266"/>
      <c r="C292" s="96" t="s">
        <v>335</v>
      </c>
      <c r="E292" s="34" t="s">
        <v>695</v>
      </c>
      <c r="F292" s="34" t="s">
        <v>76</v>
      </c>
      <c r="G292" s="33">
        <v>-7</v>
      </c>
      <c r="I292" s="59">
        <v>4953096.82</v>
      </c>
      <c r="J292" s="74"/>
      <c r="K292" s="75">
        <v>3129054</v>
      </c>
      <c r="L292" s="75"/>
      <c r="M292" s="75">
        <v>2170760</v>
      </c>
      <c r="N292" s="75"/>
      <c r="O292" s="75">
        <v>145572</v>
      </c>
      <c r="Q292" s="164">
        <v>2.94</v>
      </c>
      <c r="S292" s="225">
        <v>14.9</v>
      </c>
    </row>
    <row r="293" spans="1:19" x14ac:dyDescent="0.2">
      <c r="A293" s="266"/>
      <c r="C293" s="96" t="s">
        <v>336</v>
      </c>
      <c r="D293" s="62"/>
      <c r="E293" s="34" t="s">
        <v>695</v>
      </c>
      <c r="F293" s="34" t="s">
        <v>76</v>
      </c>
      <c r="G293" s="33">
        <v>-7</v>
      </c>
      <c r="H293" s="62"/>
      <c r="I293" s="59">
        <v>5762894.9800000004</v>
      </c>
      <c r="J293" s="74"/>
      <c r="K293" s="75">
        <v>2847510</v>
      </c>
      <c r="L293" s="75"/>
      <c r="M293" s="75">
        <v>3318788</v>
      </c>
      <c r="N293" s="75"/>
      <c r="O293" s="75">
        <v>319972</v>
      </c>
      <c r="P293" s="62"/>
      <c r="Q293" s="164">
        <v>5.55</v>
      </c>
      <c r="S293" s="225">
        <v>10.4</v>
      </c>
    </row>
    <row r="294" spans="1:19" x14ac:dyDescent="0.2">
      <c r="A294" s="266"/>
      <c r="C294" s="96" t="s">
        <v>337</v>
      </c>
      <c r="E294" s="34" t="s">
        <v>695</v>
      </c>
      <c r="F294" s="34" t="s">
        <v>76</v>
      </c>
      <c r="G294" s="33">
        <v>-10</v>
      </c>
      <c r="I294" s="59">
        <v>2682135.6800000002</v>
      </c>
      <c r="J294" s="74"/>
      <c r="K294" s="75">
        <v>2341531</v>
      </c>
      <c r="L294" s="75"/>
      <c r="M294" s="75">
        <v>608818</v>
      </c>
      <c r="N294" s="75"/>
      <c r="O294" s="75">
        <v>143904</v>
      </c>
      <c r="Q294" s="164">
        <v>5.37</v>
      </c>
      <c r="S294" s="225">
        <v>4.2</v>
      </c>
    </row>
    <row r="295" spans="1:19" x14ac:dyDescent="0.2">
      <c r="A295" s="266"/>
      <c r="C295" s="96" t="s">
        <v>338</v>
      </c>
      <c r="E295" s="34" t="s">
        <v>695</v>
      </c>
      <c r="F295" s="34" t="s">
        <v>76</v>
      </c>
      <c r="G295" s="33">
        <v>-6</v>
      </c>
      <c r="I295" s="77">
        <v>5450549.4199999999</v>
      </c>
      <c r="J295" s="74"/>
      <c r="K295" s="75">
        <v>2269181</v>
      </c>
      <c r="L295" s="75"/>
      <c r="M295" s="75">
        <v>3508401</v>
      </c>
      <c r="N295" s="75"/>
      <c r="O295" s="75">
        <v>229696</v>
      </c>
      <c r="Q295" s="164">
        <v>4.21</v>
      </c>
      <c r="S295" s="225">
        <v>15.3</v>
      </c>
    </row>
    <row r="296" spans="1:19" x14ac:dyDescent="0.2">
      <c r="A296" s="266"/>
      <c r="E296" s="34"/>
      <c r="F296" s="34"/>
      <c r="G296" s="33"/>
      <c r="I296" s="59"/>
      <c r="K296" s="79"/>
      <c r="L296" s="64"/>
      <c r="M296" s="79"/>
      <c r="N296" s="64"/>
      <c r="O296" s="79"/>
      <c r="Q296" s="164"/>
      <c r="S296" s="225"/>
    </row>
    <row r="297" spans="1:19" x14ac:dyDescent="0.2">
      <c r="A297" s="266"/>
      <c r="C297" s="166" t="s">
        <v>41</v>
      </c>
      <c r="E297" s="34"/>
      <c r="F297" s="34"/>
      <c r="G297" s="33"/>
      <c r="I297" s="59">
        <f>+SUBTOTAL(9,I280:I296)</f>
        <v>172508939.61999997</v>
      </c>
      <c r="K297" s="64">
        <f>+SUBTOTAL(9,K280:K296)</f>
        <v>32807403</v>
      </c>
      <c r="L297" s="64"/>
      <c r="M297" s="64">
        <f>+SUBTOTAL(9,M280:M296)</f>
        <v>157472631</v>
      </c>
      <c r="N297" s="64"/>
      <c r="O297" s="64">
        <f>+SUBTOTAL(9,O280:O296)</f>
        <v>5625273</v>
      </c>
      <c r="Q297" s="164">
        <f>O297/I297*100</f>
        <v>3.2608588357167254</v>
      </c>
      <c r="S297" s="225">
        <f>ROUND(M297/O297,1)</f>
        <v>28</v>
      </c>
    </row>
    <row r="298" spans="1:19" x14ac:dyDescent="0.2">
      <c r="A298" s="266"/>
      <c r="E298" s="34"/>
      <c r="F298" s="34"/>
      <c r="G298" s="33"/>
      <c r="I298" s="59"/>
      <c r="K298" s="64"/>
      <c r="L298" s="64"/>
      <c r="M298" s="64"/>
      <c r="N298" s="64"/>
      <c r="O298" s="64"/>
      <c r="Q298" s="164"/>
      <c r="S298" s="225"/>
    </row>
    <row r="299" spans="1:19" x14ac:dyDescent="0.2">
      <c r="A299" s="266">
        <v>345</v>
      </c>
      <c r="C299" s="57" t="s">
        <v>42</v>
      </c>
      <c r="I299" s="59"/>
      <c r="K299" s="64"/>
      <c r="L299" s="64"/>
      <c r="M299" s="64"/>
      <c r="N299" s="64"/>
      <c r="O299" s="64"/>
      <c r="Q299" s="164"/>
      <c r="S299" s="225"/>
    </row>
    <row r="300" spans="1:19" x14ac:dyDescent="0.2">
      <c r="A300" s="266"/>
      <c r="C300" s="223" t="s">
        <v>626</v>
      </c>
      <c r="E300" s="34" t="s">
        <v>671</v>
      </c>
      <c r="F300" s="34" t="s">
        <v>76</v>
      </c>
      <c r="G300" s="33">
        <v>-12</v>
      </c>
      <c r="I300" s="59">
        <v>26286452.559999999</v>
      </c>
      <c r="J300" s="74"/>
      <c r="K300" s="75">
        <v>421424</v>
      </c>
      <c r="L300" s="75"/>
      <c r="M300" s="75">
        <v>29019403</v>
      </c>
      <c r="N300" s="75"/>
      <c r="O300" s="75">
        <v>779044</v>
      </c>
      <c r="Q300" s="164">
        <v>2.96</v>
      </c>
      <c r="S300" s="225">
        <v>37.299999999999997</v>
      </c>
    </row>
    <row r="301" spans="1:19" x14ac:dyDescent="0.2">
      <c r="A301" s="266"/>
      <c r="C301" s="96" t="s">
        <v>324</v>
      </c>
      <c r="E301" s="34" t="s">
        <v>671</v>
      </c>
      <c r="F301" s="34" t="s">
        <v>76</v>
      </c>
      <c r="G301" s="33">
        <v>-7</v>
      </c>
      <c r="I301" s="59">
        <v>1889943.86</v>
      </c>
      <c r="J301" s="74"/>
      <c r="K301" s="75">
        <v>754635</v>
      </c>
      <c r="L301" s="75"/>
      <c r="M301" s="75">
        <v>1267605</v>
      </c>
      <c r="N301" s="75"/>
      <c r="O301" s="75">
        <v>78966</v>
      </c>
      <c r="Q301" s="164">
        <v>4.18</v>
      </c>
      <c r="S301" s="225">
        <v>16.100000000000001</v>
      </c>
    </row>
    <row r="302" spans="1:19" x14ac:dyDescent="0.2">
      <c r="A302" s="266"/>
      <c r="C302" s="96" t="s">
        <v>325</v>
      </c>
      <c r="E302" s="34" t="s">
        <v>671</v>
      </c>
      <c r="F302" s="34" t="s">
        <v>76</v>
      </c>
      <c r="G302" s="33">
        <v>-7</v>
      </c>
      <c r="I302" s="59">
        <v>4329841.09</v>
      </c>
      <c r="J302" s="74"/>
      <c r="K302" s="75">
        <v>1688232</v>
      </c>
      <c r="L302" s="75"/>
      <c r="M302" s="75">
        <v>2944698</v>
      </c>
      <c r="N302" s="75"/>
      <c r="O302" s="75">
        <v>184149</v>
      </c>
      <c r="Q302" s="164">
        <v>4.25</v>
      </c>
      <c r="S302" s="225">
        <v>16</v>
      </c>
    </row>
    <row r="303" spans="1:19" x14ac:dyDescent="0.2">
      <c r="A303" s="266"/>
      <c r="C303" s="96" t="s">
        <v>326</v>
      </c>
      <c r="E303" s="34" t="s">
        <v>671</v>
      </c>
      <c r="F303" s="34" t="s">
        <v>76</v>
      </c>
      <c r="G303" s="33">
        <v>-7</v>
      </c>
      <c r="I303" s="59">
        <v>3833038.02</v>
      </c>
      <c r="J303" s="74"/>
      <c r="K303" s="75">
        <v>1250888</v>
      </c>
      <c r="L303" s="75"/>
      <c r="M303" s="75">
        <v>2850463</v>
      </c>
      <c r="N303" s="75"/>
      <c r="O303" s="75">
        <v>158187</v>
      </c>
      <c r="Q303" s="164">
        <v>4.13</v>
      </c>
      <c r="S303" s="225">
        <v>18</v>
      </c>
    </row>
    <row r="304" spans="1:19" x14ac:dyDescent="0.2">
      <c r="A304" s="266"/>
      <c r="C304" s="96" t="s">
        <v>327</v>
      </c>
      <c r="E304" s="34" t="s">
        <v>671</v>
      </c>
      <c r="F304" s="34" t="s">
        <v>76</v>
      </c>
      <c r="G304" s="33">
        <v>-7</v>
      </c>
      <c r="I304" s="59">
        <v>3144581.31</v>
      </c>
      <c r="J304" s="74"/>
      <c r="K304" s="75">
        <v>1229820</v>
      </c>
      <c r="L304" s="75"/>
      <c r="M304" s="75">
        <v>2134882</v>
      </c>
      <c r="N304" s="75"/>
      <c r="O304" s="75">
        <v>119062</v>
      </c>
      <c r="Q304" s="164">
        <v>3.79</v>
      </c>
      <c r="S304" s="225">
        <v>17.899999999999999</v>
      </c>
    </row>
    <row r="305" spans="1:19" x14ac:dyDescent="0.2">
      <c r="A305" s="266"/>
      <c r="C305" s="96" t="s">
        <v>328</v>
      </c>
      <c r="E305" s="34" t="s">
        <v>671</v>
      </c>
      <c r="F305" s="34" t="s">
        <v>76</v>
      </c>
      <c r="G305" s="33">
        <v>-7</v>
      </c>
      <c r="I305" s="59">
        <v>3423274.57</v>
      </c>
      <c r="J305" s="74"/>
      <c r="K305" s="75">
        <v>1257225</v>
      </c>
      <c r="L305" s="75"/>
      <c r="M305" s="75">
        <v>2405679</v>
      </c>
      <c r="N305" s="75"/>
      <c r="O305" s="75">
        <v>133945</v>
      </c>
      <c r="Q305" s="164">
        <v>3.91</v>
      </c>
      <c r="S305" s="225">
        <v>18</v>
      </c>
    </row>
    <row r="306" spans="1:19" x14ac:dyDescent="0.2">
      <c r="A306" s="266"/>
      <c r="C306" s="96" t="s">
        <v>329</v>
      </c>
      <c r="E306" s="34" t="s">
        <v>671</v>
      </c>
      <c r="F306" s="34" t="s">
        <v>76</v>
      </c>
      <c r="G306" s="33">
        <v>-7</v>
      </c>
      <c r="I306" s="59">
        <v>7261076.0700000003</v>
      </c>
      <c r="J306" s="74"/>
      <c r="K306" s="75">
        <v>2513401</v>
      </c>
      <c r="L306" s="75"/>
      <c r="M306" s="75">
        <v>5255950</v>
      </c>
      <c r="N306" s="75"/>
      <c r="O306" s="75">
        <v>293027</v>
      </c>
      <c r="Q306" s="164">
        <v>4.04</v>
      </c>
      <c r="S306" s="225">
        <v>17.899999999999999</v>
      </c>
    </row>
    <row r="307" spans="1:19" x14ac:dyDescent="0.2">
      <c r="A307" s="266"/>
      <c r="C307" s="96" t="s">
        <v>330</v>
      </c>
      <c r="E307" s="34" t="s">
        <v>671</v>
      </c>
      <c r="F307" s="34" t="s">
        <v>76</v>
      </c>
      <c r="G307" s="33">
        <v>-7</v>
      </c>
      <c r="I307" s="59">
        <v>2310232.75</v>
      </c>
      <c r="J307" s="74"/>
      <c r="K307" s="75">
        <v>1003516</v>
      </c>
      <c r="L307" s="75"/>
      <c r="M307" s="75">
        <v>1468433</v>
      </c>
      <c r="N307" s="75"/>
      <c r="O307" s="75">
        <v>97644</v>
      </c>
      <c r="Q307" s="164">
        <v>4.2300000000000004</v>
      </c>
      <c r="S307" s="225">
        <v>15</v>
      </c>
    </row>
    <row r="308" spans="1:19" x14ac:dyDescent="0.2">
      <c r="A308" s="266"/>
      <c r="C308" s="96" t="s">
        <v>331</v>
      </c>
      <c r="E308" s="34" t="s">
        <v>671</v>
      </c>
      <c r="F308" s="34" t="s">
        <v>76</v>
      </c>
      <c r="G308" s="33">
        <v>-7</v>
      </c>
      <c r="I308" s="59">
        <v>2026642.95</v>
      </c>
      <c r="J308" s="74"/>
      <c r="K308" s="75">
        <v>987425</v>
      </c>
      <c r="L308" s="75"/>
      <c r="M308" s="75">
        <v>1181083</v>
      </c>
      <c r="N308" s="75"/>
      <c r="O308" s="75">
        <v>90024</v>
      </c>
      <c r="Q308" s="164">
        <v>4.4400000000000004</v>
      </c>
      <c r="S308" s="225">
        <v>13.1</v>
      </c>
    </row>
    <row r="309" spans="1:19" x14ac:dyDescent="0.2">
      <c r="A309" s="266"/>
      <c r="C309" s="96" t="s">
        <v>332</v>
      </c>
      <c r="E309" s="34" t="s">
        <v>671</v>
      </c>
      <c r="F309" s="34" t="s">
        <v>76</v>
      </c>
      <c r="G309" s="33">
        <v>-7</v>
      </c>
      <c r="I309" s="59">
        <v>1987208.52</v>
      </c>
      <c r="J309" s="74"/>
      <c r="K309" s="75">
        <v>966000</v>
      </c>
      <c r="L309" s="75"/>
      <c r="M309" s="75">
        <v>1160313</v>
      </c>
      <c r="N309" s="75"/>
      <c r="O309" s="75">
        <v>88475</v>
      </c>
      <c r="Q309" s="164">
        <v>4.45</v>
      </c>
      <c r="S309" s="225">
        <v>13.1</v>
      </c>
    </row>
    <row r="310" spans="1:19" x14ac:dyDescent="0.2">
      <c r="A310" s="266"/>
      <c r="C310" s="96" t="s">
        <v>333</v>
      </c>
      <c r="E310" s="34" t="s">
        <v>671</v>
      </c>
      <c r="F310" s="34" t="s">
        <v>76</v>
      </c>
      <c r="G310" s="33">
        <v>-7</v>
      </c>
      <c r="I310" s="59">
        <v>3326335.69</v>
      </c>
      <c r="J310" s="74"/>
      <c r="K310" s="75">
        <v>1750769</v>
      </c>
      <c r="L310" s="75"/>
      <c r="M310" s="75">
        <v>1808410</v>
      </c>
      <c r="N310" s="75"/>
      <c r="O310" s="75">
        <v>194311</v>
      </c>
      <c r="Q310" s="164">
        <v>5.84</v>
      </c>
      <c r="S310" s="225">
        <v>9.3000000000000007</v>
      </c>
    </row>
    <row r="311" spans="1:19" x14ac:dyDescent="0.2">
      <c r="A311" s="266"/>
      <c r="C311" s="96" t="s">
        <v>334</v>
      </c>
      <c r="E311" s="34" t="s">
        <v>671</v>
      </c>
      <c r="F311" s="34" t="s">
        <v>76</v>
      </c>
      <c r="G311" s="33">
        <v>-7</v>
      </c>
      <c r="I311" s="59">
        <v>4707156.4800000004</v>
      </c>
      <c r="J311" s="74"/>
      <c r="K311" s="75">
        <v>2494754</v>
      </c>
      <c r="L311" s="75"/>
      <c r="M311" s="75">
        <v>2541903</v>
      </c>
      <c r="N311" s="75"/>
      <c r="O311" s="75">
        <v>171279</v>
      </c>
      <c r="Q311" s="164">
        <v>3.64</v>
      </c>
      <c r="S311" s="225">
        <v>14.8</v>
      </c>
    </row>
    <row r="312" spans="1:19" x14ac:dyDescent="0.2">
      <c r="A312" s="266"/>
      <c r="C312" s="96" t="s">
        <v>335</v>
      </c>
      <c r="E312" s="34" t="s">
        <v>671</v>
      </c>
      <c r="F312" s="34" t="s">
        <v>76</v>
      </c>
      <c r="G312" s="33">
        <v>-7</v>
      </c>
      <c r="I312" s="59">
        <v>3245891.87</v>
      </c>
      <c r="J312" s="74"/>
      <c r="K312" s="75">
        <v>1659633</v>
      </c>
      <c r="L312" s="75"/>
      <c r="M312" s="75">
        <v>1813471</v>
      </c>
      <c r="N312" s="75"/>
      <c r="O312" s="75">
        <v>122283</v>
      </c>
      <c r="P312" s="75"/>
      <c r="Q312" s="164">
        <v>3.77</v>
      </c>
      <c r="S312" s="225">
        <v>14.8</v>
      </c>
    </row>
    <row r="313" spans="1:19" x14ac:dyDescent="0.2">
      <c r="A313" s="266"/>
      <c r="C313" s="96" t="s">
        <v>336</v>
      </c>
      <c r="E313" s="34" t="s">
        <v>671</v>
      </c>
      <c r="F313" s="34" t="s">
        <v>76</v>
      </c>
      <c r="G313" s="33">
        <v>-7</v>
      </c>
      <c r="I313" s="59">
        <v>2454258.42</v>
      </c>
      <c r="J313" s="74"/>
      <c r="K313" s="75">
        <v>1381238</v>
      </c>
      <c r="L313" s="75"/>
      <c r="M313" s="75">
        <v>1244819</v>
      </c>
      <c r="N313" s="75"/>
      <c r="O313" s="75">
        <v>120670</v>
      </c>
      <c r="Q313" s="164">
        <v>4.92</v>
      </c>
      <c r="S313" s="225">
        <v>10.3</v>
      </c>
    </row>
    <row r="314" spans="1:19" x14ac:dyDescent="0.2">
      <c r="A314" s="266"/>
      <c r="C314" s="96" t="s">
        <v>337</v>
      </c>
      <c r="E314" s="34" t="s">
        <v>671</v>
      </c>
      <c r="F314" s="34" t="s">
        <v>76</v>
      </c>
      <c r="G314" s="33">
        <v>-10</v>
      </c>
      <c r="I314" s="59">
        <v>816263.41</v>
      </c>
      <c r="J314" s="74"/>
      <c r="K314" s="75">
        <v>105619</v>
      </c>
      <c r="L314" s="75"/>
      <c r="M314" s="75">
        <v>792271</v>
      </c>
      <c r="N314" s="75"/>
      <c r="O314" s="75">
        <v>180894</v>
      </c>
      <c r="Q314" s="164">
        <v>22.16</v>
      </c>
      <c r="S314" s="225">
        <v>4.4000000000000004</v>
      </c>
    </row>
    <row r="315" spans="1:19" x14ac:dyDescent="0.2">
      <c r="A315" s="266"/>
      <c r="C315" s="96" t="s">
        <v>338</v>
      </c>
      <c r="E315" s="34" t="s">
        <v>671</v>
      </c>
      <c r="F315" s="34" t="s">
        <v>76</v>
      </c>
      <c r="G315" s="33">
        <v>-6</v>
      </c>
      <c r="I315" s="77">
        <v>2499650.62</v>
      </c>
      <c r="J315" s="74"/>
      <c r="K315" s="75">
        <v>1141302</v>
      </c>
      <c r="L315" s="75"/>
      <c r="M315" s="75">
        <v>1508328</v>
      </c>
      <c r="N315" s="75"/>
      <c r="O315" s="75">
        <v>100236</v>
      </c>
      <c r="Q315" s="164">
        <v>4.01</v>
      </c>
      <c r="S315" s="225">
        <v>15</v>
      </c>
    </row>
    <row r="316" spans="1:19" x14ac:dyDescent="0.2">
      <c r="A316" s="266"/>
      <c r="E316" s="34"/>
      <c r="F316" s="34"/>
      <c r="G316" s="33"/>
      <c r="I316" s="59"/>
      <c r="K316" s="79"/>
      <c r="L316" s="64"/>
      <c r="M316" s="79"/>
      <c r="N316" s="64"/>
      <c r="O316" s="79"/>
      <c r="Q316" s="164"/>
      <c r="S316" s="225"/>
    </row>
    <row r="317" spans="1:19" x14ac:dyDescent="0.2">
      <c r="A317" s="266"/>
      <c r="C317" s="166" t="s">
        <v>43</v>
      </c>
      <c r="E317" s="34"/>
      <c r="F317" s="34"/>
      <c r="G317" s="33"/>
      <c r="I317" s="59">
        <f>+SUBTOTAL(9,I300:I316)</f>
        <v>73541848.190000013</v>
      </c>
      <c r="K317" s="64">
        <f>+SUBTOTAL(9,K300:K316)</f>
        <v>20605881</v>
      </c>
      <c r="L317" s="64"/>
      <c r="M317" s="64">
        <f>+SUBTOTAL(9,M300:M316)</f>
        <v>59397711</v>
      </c>
      <c r="N317" s="64"/>
      <c r="O317" s="64">
        <f>+SUBTOTAL(9,O300:O316)</f>
        <v>2912196</v>
      </c>
      <c r="Q317" s="164">
        <f>O317/I317*100</f>
        <v>3.9599167979517693</v>
      </c>
      <c r="S317" s="225">
        <f>ROUND(M317/O317,1)</f>
        <v>20.399999999999999</v>
      </c>
    </row>
    <row r="318" spans="1:19" x14ac:dyDescent="0.2">
      <c r="A318" s="266"/>
      <c r="E318" s="34"/>
      <c r="F318" s="34"/>
      <c r="G318" s="33"/>
      <c r="I318" s="59"/>
      <c r="K318" s="64"/>
      <c r="L318" s="64"/>
      <c r="M318" s="64"/>
      <c r="N318" s="64"/>
      <c r="O318" s="64"/>
      <c r="Q318" s="164"/>
      <c r="S318" s="225"/>
    </row>
    <row r="319" spans="1:19" x14ac:dyDescent="0.2">
      <c r="A319" s="266">
        <v>346</v>
      </c>
      <c r="C319" s="57" t="s">
        <v>705</v>
      </c>
      <c r="I319" s="59"/>
      <c r="K319" s="64"/>
      <c r="L319" s="64"/>
      <c r="M319" s="64"/>
      <c r="N319" s="64"/>
      <c r="O319" s="64"/>
      <c r="Q319" s="164"/>
      <c r="S319" s="225"/>
    </row>
    <row r="320" spans="1:19" x14ac:dyDescent="0.2">
      <c r="A320" s="266"/>
      <c r="C320" s="223" t="s">
        <v>626</v>
      </c>
      <c r="E320" s="34" t="s">
        <v>672</v>
      </c>
      <c r="F320" s="34" t="s">
        <v>76</v>
      </c>
      <c r="G320" s="33">
        <v>-12</v>
      </c>
      <c r="I320" s="59">
        <v>21065.55</v>
      </c>
      <c r="J320" s="74"/>
      <c r="K320" s="75">
        <v>88</v>
      </c>
      <c r="L320" s="75"/>
      <c r="M320" s="75">
        <v>23505</v>
      </c>
      <c r="N320" s="75"/>
      <c r="O320" s="75">
        <v>700</v>
      </c>
      <c r="Q320" s="164">
        <v>3.32</v>
      </c>
      <c r="S320" s="225">
        <v>33.6</v>
      </c>
    </row>
    <row r="321" spans="1:19" x14ac:dyDescent="0.2">
      <c r="A321" s="266"/>
      <c r="C321" s="96" t="s">
        <v>324</v>
      </c>
      <c r="E321" s="34" t="s">
        <v>672</v>
      </c>
      <c r="F321" s="34" t="s">
        <v>76</v>
      </c>
      <c r="G321" s="33">
        <v>-7</v>
      </c>
      <c r="I321" s="59">
        <v>28963.63</v>
      </c>
      <c r="J321" s="74"/>
      <c r="K321" s="75">
        <v>12880</v>
      </c>
      <c r="L321" s="75"/>
      <c r="M321" s="75">
        <v>18111</v>
      </c>
      <c r="N321" s="75"/>
      <c r="O321" s="75">
        <v>1169</v>
      </c>
      <c r="Q321" s="164">
        <v>4.04</v>
      </c>
      <c r="S321" s="225">
        <v>15.5</v>
      </c>
    </row>
    <row r="322" spans="1:19" x14ac:dyDescent="0.2">
      <c r="A322" s="266"/>
      <c r="C322" s="96" t="s">
        <v>326</v>
      </c>
      <c r="E322" s="34" t="s">
        <v>672</v>
      </c>
      <c r="F322" s="34" t="s">
        <v>76</v>
      </c>
      <c r="G322" s="33">
        <v>-7</v>
      </c>
      <c r="I322" s="59">
        <v>8888.93</v>
      </c>
      <c r="J322" s="74"/>
      <c r="K322" s="75">
        <v>3661</v>
      </c>
      <c r="L322" s="75"/>
      <c r="M322" s="75">
        <v>5850</v>
      </c>
      <c r="N322" s="75"/>
      <c r="O322" s="75">
        <v>346</v>
      </c>
      <c r="Q322" s="164">
        <v>3.89</v>
      </c>
      <c r="S322" s="225">
        <v>16.899999999999999</v>
      </c>
    </row>
    <row r="323" spans="1:19" x14ac:dyDescent="0.2">
      <c r="A323" s="266"/>
      <c r="C323" s="96" t="s">
        <v>327</v>
      </c>
      <c r="E323" s="34" t="s">
        <v>672</v>
      </c>
      <c r="F323" s="34" t="s">
        <v>76</v>
      </c>
      <c r="G323" s="33">
        <v>-7</v>
      </c>
      <c r="I323" s="59">
        <v>8861.01</v>
      </c>
      <c r="J323" s="74"/>
      <c r="K323" s="75">
        <v>3649</v>
      </c>
      <c r="L323" s="75"/>
      <c r="M323" s="75">
        <v>5832</v>
      </c>
      <c r="N323" s="75"/>
      <c r="O323" s="75">
        <v>345</v>
      </c>
      <c r="Q323" s="164">
        <v>3.89</v>
      </c>
      <c r="S323" s="225">
        <v>16.899999999999999</v>
      </c>
    </row>
    <row r="324" spans="1:19" x14ac:dyDescent="0.2">
      <c r="A324" s="266"/>
      <c r="C324" s="96" t="s">
        <v>328</v>
      </c>
      <c r="E324" s="34" t="s">
        <v>672</v>
      </c>
      <c r="F324" s="34" t="s">
        <v>76</v>
      </c>
      <c r="G324" s="33">
        <v>-7</v>
      </c>
      <c r="I324" s="59">
        <v>9113.52</v>
      </c>
      <c r="J324" s="74"/>
      <c r="K324" s="75">
        <v>3730</v>
      </c>
      <c r="L324" s="75"/>
      <c r="M324" s="75">
        <v>6021</v>
      </c>
      <c r="N324" s="75"/>
      <c r="O324" s="75">
        <v>356</v>
      </c>
      <c r="Q324" s="164">
        <v>3.91</v>
      </c>
      <c r="S324" s="225">
        <v>16.899999999999999</v>
      </c>
    </row>
    <row r="325" spans="1:19" x14ac:dyDescent="0.2">
      <c r="A325" s="266"/>
      <c r="C325" s="96" t="s">
        <v>329</v>
      </c>
      <c r="E325" s="34" t="s">
        <v>672</v>
      </c>
      <c r="F325" s="34" t="s">
        <v>76</v>
      </c>
      <c r="G325" s="33">
        <v>-7</v>
      </c>
      <c r="I325" s="59">
        <v>41868.51</v>
      </c>
      <c r="J325" s="74"/>
      <c r="K325" s="75">
        <v>11271</v>
      </c>
      <c r="L325" s="75"/>
      <c r="M325" s="75">
        <v>33528</v>
      </c>
      <c r="N325" s="75"/>
      <c r="O325" s="75">
        <v>1930</v>
      </c>
      <c r="Q325" s="164">
        <v>4.6100000000000003</v>
      </c>
      <c r="S325" s="225">
        <v>17.399999999999999</v>
      </c>
    </row>
    <row r="326" spans="1:19" x14ac:dyDescent="0.2">
      <c r="A326" s="266"/>
      <c r="C326" s="96" t="s">
        <v>330</v>
      </c>
      <c r="E326" s="34" t="s">
        <v>672</v>
      </c>
      <c r="F326" s="34" t="s">
        <v>76</v>
      </c>
      <c r="G326" s="33">
        <v>-7</v>
      </c>
      <c r="I326" s="59">
        <v>2139352.61</v>
      </c>
      <c r="J326" s="74"/>
      <c r="K326" s="75">
        <v>1067229</v>
      </c>
      <c r="L326" s="75"/>
      <c r="M326" s="75">
        <v>1221878</v>
      </c>
      <c r="N326" s="75"/>
      <c r="O326" s="75">
        <v>85804</v>
      </c>
      <c r="Q326" s="164">
        <v>4.01</v>
      </c>
      <c r="S326" s="225">
        <v>14.2</v>
      </c>
    </row>
    <row r="327" spans="1:19" x14ac:dyDescent="0.2">
      <c r="A327" s="267"/>
      <c r="C327" s="96" t="s">
        <v>331</v>
      </c>
      <c r="E327" s="34" t="s">
        <v>672</v>
      </c>
      <c r="F327" s="34" t="s">
        <v>76</v>
      </c>
      <c r="G327" s="33">
        <v>-7</v>
      </c>
      <c r="I327" s="59">
        <v>102224.96000000001</v>
      </c>
      <c r="J327" s="74"/>
      <c r="K327" s="75">
        <v>26854</v>
      </c>
      <c r="L327" s="75"/>
      <c r="M327" s="75">
        <v>82527</v>
      </c>
      <c r="N327" s="75"/>
      <c r="O327" s="75">
        <v>6356</v>
      </c>
      <c r="Q327" s="164">
        <v>6.22</v>
      </c>
      <c r="S327" s="225">
        <v>13</v>
      </c>
    </row>
    <row r="328" spans="1:19" x14ac:dyDescent="0.2">
      <c r="A328" s="266"/>
      <c r="C328" s="96" t="s">
        <v>332</v>
      </c>
      <c r="E328" s="34" t="s">
        <v>672</v>
      </c>
      <c r="F328" s="34" t="s">
        <v>76</v>
      </c>
      <c r="G328" s="33">
        <v>-7</v>
      </c>
      <c r="I328" s="59">
        <v>84123.48</v>
      </c>
      <c r="J328" s="74"/>
      <c r="K328" s="75">
        <v>21717</v>
      </c>
      <c r="L328" s="75"/>
      <c r="M328" s="75">
        <v>68295</v>
      </c>
      <c r="N328" s="75"/>
      <c r="O328" s="75">
        <v>5249</v>
      </c>
      <c r="Q328" s="164">
        <v>6.24</v>
      </c>
      <c r="S328" s="225">
        <v>13</v>
      </c>
    </row>
    <row r="329" spans="1:19" x14ac:dyDescent="0.2">
      <c r="A329" s="266"/>
      <c r="C329" s="96" t="s">
        <v>333</v>
      </c>
      <c r="E329" s="34" t="s">
        <v>672</v>
      </c>
      <c r="F329" s="34" t="s">
        <v>76</v>
      </c>
      <c r="G329" s="33">
        <v>-7</v>
      </c>
      <c r="I329" s="59">
        <v>291226.01</v>
      </c>
      <c r="J329" s="74"/>
      <c r="K329" s="75">
        <v>180825</v>
      </c>
      <c r="L329" s="75"/>
      <c r="M329" s="75">
        <v>130787</v>
      </c>
      <c r="N329" s="75"/>
      <c r="O329" s="75">
        <v>14504</v>
      </c>
      <c r="Q329" s="164">
        <v>4.9800000000000004</v>
      </c>
      <c r="S329" s="225">
        <v>9</v>
      </c>
    </row>
    <row r="330" spans="1:19" x14ac:dyDescent="0.2">
      <c r="A330" s="266"/>
      <c r="C330" s="96" t="s">
        <v>334</v>
      </c>
      <c r="E330" s="34" t="s">
        <v>672</v>
      </c>
      <c r="F330" s="34" t="s">
        <v>76</v>
      </c>
      <c r="G330" s="33">
        <v>-7</v>
      </c>
      <c r="I330" s="59">
        <v>860425.29</v>
      </c>
      <c r="J330" s="74"/>
      <c r="K330" s="75">
        <v>524836</v>
      </c>
      <c r="L330" s="75"/>
      <c r="M330" s="75">
        <v>395819</v>
      </c>
      <c r="N330" s="75"/>
      <c r="O330" s="75">
        <v>28439</v>
      </c>
      <c r="Q330" s="164">
        <v>3.31</v>
      </c>
      <c r="S330" s="225">
        <v>13.9</v>
      </c>
    </row>
    <row r="331" spans="1:19" x14ac:dyDescent="0.2">
      <c r="A331" s="266"/>
      <c r="C331" s="96" t="s">
        <v>335</v>
      </c>
      <c r="E331" s="34" t="s">
        <v>672</v>
      </c>
      <c r="F331" s="34" t="s">
        <v>76</v>
      </c>
      <c r="G331" s="33">
        <v>-7</v>
      </c>
      <c r="I331" s="59">
        <v>274390.87</v>
      </c>
      <c r="J331" s="74"/>
      <c r="K331" s="75">
        <v>170711</v>
      </c>
      <c r="L331" s="75"/>
      <c r="M331" s="75">
        <v>122887</v>
      </c>
      <c r="N331" s="75"/>
      <c r="O331" s="75">
        <v>8936</v>
      </c>
      <c r="Q331" s="164">
        <v>3.26</v>
      </c>
      <c r="S331" s="225">
        <v>13.8</v>
      </c>
    </row>
    <row r="332" spans="1:19" x14ac:dyDescent="0.2">
      <c r="A332" s="266"/>
      <c r="C332" s="96" t="s">
        <v>336</v>
      </c>
      <c r="E332" s="34" t="s">
        <v>672</v>
      </c>
      <c r="F332" s="34" t="s">
        <v>76</v>
      </c>
      <c r="G332" s="33">
        <v>-7</v>
      </c>
      <c r="I332" s="59">
        <v>590562.81999999995</v>
      </c>
      <c r="J332" s="74"/>
      <c r="K332" s="75">
        <v>323816</v>
      </c>
      <c r="L332" s="75"/>
      <c r="M332" s="75">
        <v>308086</v>
      </c>
      <c r="N332" s="75"/>
      <c r="O332" s="75">
        <v>30798</v>
      </c>
      <c r="Q332" s="164">
        <v>5.22</v>
      </c>
      <c r="S332" s="225">
        <v>10</v>
      </c>
    </row>
    <row r="333" spans="1:19" x14ac:dyDescent="0.2">
      <c r="A333" s="266"/>
      <c r="C333" s="96" t="s">
        <v>337</v>
      </c>
      <c r="E333" s="34" t="s">
        <v>672</v>
      </c>
      <c r="F333" s="34" t="s">
        <v>76</v>
      </c>
      <c r="G333" s="33">
        <v>-10</v>
      </c>
      <c r="I333" s="59">
        <v>104991.22</v>
      </c>
      <c r="J333" s="74"/>
      <c r="K333" s="75">
        <v>35538</v>
      </c>
      <c r="L333" s="75"/>
      <c r="M333" s="75">
        <v>79952</v>
      </c>
      <c r="N333" s="75"/>
      <c r="O333" s="75">
        <v>18636</v>
      </c>
      <c r="Q333" s="164">
        <v>17.75</v>
      </c>
      <c r="S333" s="225">
        <v>4.3</v>
      </c>
    </row>
    <row r="334" spans="1:19" x14ac:dyDescent="0.2">
      <c r="A334" s="266"/>
      <c r="C334" s="96" t="s">
        <v>338</v>
      </c>
      <c r="E334" s="34" t="s">
        <v>672</v>
      </c>
      <c r="F334" s="34" t="s">
        <v>76</v>
      </c>
      <c r="G334" s="33">
        <v>-6</v>
      </c>
      <c r="I334" s="77">
        <v>1089550.03</v>
      </c>
      <c r="J334" s="74"/>
      <c r="K334" s="75">
        <v>546300</v>
      </c>
      <c r="L334" s="75"/>
      <c r="M334" s="75">
        <v>608623</v>
      </c>
      <c r="N334" s="75"/>
      <c r="O334" s="75">
        <v>42769</v>
      </c>
      <c r="Q334" s="164">
        <v>3.93</v>
      </c>
      <c r="S334" s="225">
        <v>14.2</v>
      </c>
    </row>
    <row r="335" spans="1:19" x14ac:dyDescent="0.2">
      <c r="A335" s="266"/>
      <c r="E335" s="34"/>
      <c r="F335" s="34"/>
      <c r="G335" s="33"/>
      <c r="I335" s="59"/>
      <c r="K335" s="79"/>
      <c r="L335" s="64"/>
      <c r="M335" s="79"/>
      <c r="N335" s="64"/>
      <c r="O335" s="79"/>
      <c r="Q335" s="164"/>
      <c r="S335" s="225"/>
    </row>
    <row r="336" spans="1:19" x14ac:dyDescent="0.2">
      <c r="A336" s="266"/>
      <c r="C336" s="166" t="s">
        <v>706</v>
      </c>
      <c r="E336" s="34"/>
      <c r="F336" s="34"/>
      <c r="G336" s="33"/>
      <c r="I336" s="77">
        <f>+SUBTOTAL(9,I320:I335)</f>
        <v>5655608.4400000004</v>
      </c>
      <c r="K336" s="170">
        <f>+SUBTOTAL(9,K320:K335)</f>
        <v>2933105</v>
      </c>
      <c r="L336" s="64"/>
      <c r="M336" s="170">
        <f>+SUBTOTAL(9,M320:M335)</f>
        <v>3111701</v>
      </c>
      <c r="N336" s="64"/>
      <c r="O336" s="170">
        <f>+SUBTOTAL(9,O320:O335)</f>
        <v>246337</v>
      </c>
      <c r="Q336" s="164">
        <f>O336/I336*100</f>
        <v>4.3556233182225039</v>
      </c>
      <c r="S336" s="225">
        <f>ROUND(M336/O336,1)</f>
        <v>12.6</v>
      </c>
    </row>
    <row r="337" spans="1:19" x14ac:dyDescent="0.2">
      <c r="A337" s="266"/>
      <c r="E337" s="34"/>
      <c r="F337" s="34"/>
      <c r="G337" s="33"/>
      <c r="I337" s="59"/>
      <c r="K337" s="64"/>
      <c r="L337" s="64"/>
      <c r="M337" s="64"/>
      <c r="N337" s="64"/>
      <c r="O337" s="64"/>
      <c r="Q337" s="164"/>
      <c r="S337" s="225"/>
    </row>
    <row r="338" spans="1:19" ht="15.75" x14ac:dyDescent="0.25">
      <c r="A338" s="266"/>
      <c r="C338" s="193" t="s">
        <v>46</v>
      </c>
      <c r="E338" s="78"/>
      <c r="G338" s="82"/>
      <c r="H338" s="60"/>
      <c r="I338" s="83">
        <f>+SUBTOTAL(9,I212:I337)</f>
        <v>968820182.33000028</v>
      </c>
      <c r="J338" s="60"/>
      <c r="K338" s="61">
        <f>+SUBTOTAL(9,K212:K337)</f>
        <v>248685587</v>
      </c>
      <c r="L338" s="61"/>
      <c r="M338" s="61">
        <f>+SUBTOTAL(9,M212:M337)</f>
        <v>808314177</v>
      </c>
      <c r="N338" s="61"/>
      <c r="O338" s="61">
        <f>+SUBTOTAL(9,O212:O337)</f>
        <v>38767650</v>
      </c>
      <c r="P338" s="60"/>
      <c r="Q338" s="272">
        <f>ROUND(((O338/I338)*100),2)</f>
        <v>4</v>
      </c>
      <c r="S338" s="225"/>
    </row>
    <row r="339" spans="1:19" ht="15.75" x14ac:dyDescent="0.25">
      <c r="A339" s="266"/>
      <c r="C339" s="193"/>
      <c r="E339" s="78"/>
      <c r="G339" s="82"/>
      <c r="H339" s="60"/>
      <c r="I339" s="59"/>
      <c r="J339" s="60"/>
      <c r="K339" s="61"/>
      <c r="L339" s="61"/>
      <c r="M339" s="61"/>
      <c r="N339" s="61"/>
      <c r="O339" s="61"/>
      <c r="P339" s="60"/>
      <c r="Q339" s="164"/>
      <c r="S339" s="225"/>
    </row>
    <row r="340" spans="1:19" ht="15.75" x14ac:dyDescent="0.25">
      <c r="A340" s="266"/>
      <c r="C340" s="84" t="s">
        <v>47</v>
      </c>
      <c r="E340" s="78"/>
      <c r="G340" s="33"/>
      <c r="I340" s="59"/>
      <c r="K340" s="64"/>
      <c r="L340" s="64"/>
      <c r="M340" s="64"/>
      <c r="N340" s="64"/>
      <c r="O340" s="64"/>
      <c r="Q340" s="164"/>
      <c r="S340" s="225"/>
    </row>
    <row r="341" spans="1:19" ht="15.75" x14ac:dyDescent="0.25">
      <c r="A341" s="266"/>
      <c r="C341" s="73"/>
      <c r="E341" s="78"/>
      <c r="G341" s="33"/>
      <c r="I341" s="59"/>
      <c r="K341" s="64"/>
      <c r="L341" s="64"/>
      <c r="M341" s="64"/>
      <c r="N341" s="64"/>
      <c r="O341" s="64"/>
      <c r="Q341" s="164"/>
      <c r="S341" s="225"/>
    </row>
    <row r="342" spans="1:19" x14ac:dyDescent="0.2">
      <c r="A342" s="266">
        <v>350.1</v>
      </c>
      <c r="C342" s="57" t="s">
        <v>300</v>
      </c>
      <c r="E342" s="34" t="s">
        <v>663</v>
      </c>
      <c r="G342" s="33">
        <v>0</v>
      </c>
      <c r="I342" s="59">
        <v>29428995.300000001</v>
      </c>
      <c r="J342" s="74"/>
      <c r="K342" s="75">
        <v>17044058</v>
      </c>
      <c r="L342" s="75"/>
      <c r="M342" s="75">
        <v>12384937</v>
      </c>
      <c r="N342" s="75"/>
      <c r="O342" s="75">
        <v>253363</v>
      </c>
      <c r="Q342" s="164">
        <v>0.86</v>
      </c>
      <c r="S342" s="225">
        <v>48.9</v>
      </c>
    </row>
    <row r="343" spans="1:19" ht="15" customHeight="1" x14ac:dyDescent="0.2">
      <c r="A343" s="266">
        <v>352.1</v>
      </c>
      <c r="C343" s="97" t="s">
        <v>707</v>
      </c>
      <c r="E343" s="34" t="s">
        <v>663</v>
      </c>
      <c r="G343" s="33">
        <v>-25</v>
      </c>
      <c r="I343" s="59">
        <v>25314463.82</v>
      </c>
      <c r="J343" s="74"/>
      <c r="K343" s="75">
        <v>6625682</v>
      </c>
      <c r="L343" s="75"/>
      <c r="M343" s="75">
        <v>25017398</v>
      </c>
      <c r="N343" s="75"/>
      <c r="O343" s="75">
        <v>420302</v>
      </c>
      <c r="Q343" s="164">
        <v>1.66</v>
      </c>
      <c r="S343" s="225">
        <v>59.5</v>
      </c>
    </row>
    <row r="344" spans="1:19" ht="15" customHeight="1" x14ac:dyDescent="0.2">
      <c r="A344" s="266">
        <v>352.2</v>
      </c>
      <c r="C344" s="57" t="s">
        <v>708</v>
      </c>
      <c r="E344" s="34" t="s">
        <v>673</v>
      </c>
      <c r="G344" s="33">
        <v>-25</v>
      </c>
      <c r="I344" s="59">
        <v>193226.01</v>
      </c>
      <c r="J344" s="74"/>
      <c r="K344" s="75">
        <v>71970</v>
      </c>
      <c r="L344" s="75"/>
      <c r="M344" s="75">
        <v>169563</v>
      </c>
      <c r="N344" s="75"/>
      <c r="O344" s="75">
        <v>3543</v>
      </c>
      <c r="Q344" s="164">
        <v>1.83</v>
      </c>
      <c r="S344" s="225">
        <v>47.9</v>
      </c>
    </row>
    <row r="345" spans="1:19" ht="15" customHeight="1" x14ac:dyDescent="0.2">
      <c r="A345" s="266">
        <v>353.1</v>
      </c>
      <c r="C345" s="57" t="s">
        <v>709</v>
      </c>
      <c r="E345" s="34" t="s">
        <v>662</v>
      </c>
      <c r="G345" s="33">
        <v>-15</v>
      </c>
      <c r="I345" s="59">
        <v>257735637.27000001</v>
      </c>
      <c r="J345" s="74"/>
      <c r="K345" s="75">
        <v>70441066</v>
      </c>
      <c r="L345" s="75"/>
      <c r="M345" s="75">
        <v>225954917</v>
      </c>
      <c r="N345" s="75"/>
      <c r="O345" s="75">
        <v>4908788</v>
      </c>
      <c r="Q345" s="164">
        <v>1.9</v>
      </c>
      <c r="S345" s="225">
        <v>46</v>
      </c>
    </row>
    <row r="346" spans="1:19" ht="15" customHeight="1" x14ac:dyDescent="0.2">
      <c r="A346" s="266">
        <v>353.2</v>
      </c>
      <c r="C346" s="57" t="s">
        <v>710</v>
      </c>
      <c r="E346" s="34" t="s">
        <v>674</v>
      </c>
      <c r="G346" s="33">
        <v>-15</v>
      </c>
      <c r="I346" s="59">
        <v>6568060.2699999996</v>
      </c>
      <c r="J346" s="74"/>
      <c r="K346" s="75">
        <v>7553269</v>
      </c>
      <c r="L346" s="75"/>
      <c r="M346" s="75">
        <v>0</v>
      </c>
      <c r="N346" s="75"/>
      <c r="O346" s="75">
        <v>0</v>
      </c>
      <c r="Q346" s="164">
        <v>0</v>
      </c>
      <c r="R346" s="165"/>
      <c r="S346" s="225">
        <v>0</v>
      </c>
    </row>
    <row r="347" spans="1:19" x14ac:dyDescent="0.2">
      <c r="A347" s="266">
        <v>354</v>
      </c>
      <c r="C347" s="57" t="s">
        <v>88</v>
      </c>
      <c r="E347" s="34" t="s">
        <v>675</v>
      </c>
      <c r="G347" s="33">
        <v>-40</v>
      </c>
      <c r="I347" s="59">
        <v>76403298.640000001</v>
      </c>
      <c r="J347" s="74"/>
      <c r="K347" s="75">
        <v>49143732</v>
      </c>
      <c r="L347" s="75"/>
      <c r="M347" s="75">
        <v>57820886</v>
      </c>
      <c r="N347" s="75"/>
      <c r="O347" s="75">
        <v>1289330</v>
      </c>
      <c r="Q347" s="164">
        <v>1.69</v>
      </c>
      <c r="S347" s="225">
        <v>44.8</v>
      </c>
    </row>
    <row r="348" spans="1:19" x14ac:dyDescent="0.2">
      <c r="A348" s="266">
        <v>355</v>
      </c>
      <c r="C348" s="57" t="s">
        <v>89</v>
      </c>
      <c r="E348" s="34" t="s">
        <v>676</v>
      </c>
      <c r="G348" s="33">
        <v>-75</v>
      </c>
      <c r="I348" s="59">
        <v>228799845.74000001</v>
      </c>
      <c r="J348" s="74"/>
      <c r="K348" s="75">
        <v>72993220</v>
      </c>
      <c r="L348" s="75"/>
      <c r="M348" s="75">
        <v>327406510</v>
      </c>
      <c r="N348" s="75"/>
      <c r="O348" s="75">
        <v>6711919</v>
      </c>
      <c r="Q348" s="164">
        <v>2.93</v>
      </c>
      <c r="S348" s="225">
        <v>48.8</v>
      </c>
    </row>
    <row r="349" spans="1:19" x14ac:dyDescent="0.2">
      <c r="A349" s="266">
        <v>356</v>
      </c>
      <c r="C349" s="57" t="s">
        <v>90</v>
      </c>
      <c r="E349" s="34" t="s">
        <v>677</v>
      </c>
      <c r="G349" s="33">
        <v>-75</v>
      </c>
      <c r="I349" s="59">
        <v>178542714.22</v>
      </c>
      <c r="J349" s="74"/>
      <c r="K349" s="75">
        <v>114190318</v>
      </c>
      <c r="L349" s="75"/>
      <c r="M349" s="75">
        <v>198259432</v>
      </c>
      <c r="N349" s="75"/>
      <c r="O349" s="75">
        <v>4527061</v>
      </c>
      <c r="Q349" s="164">
        <v>2.54</v>
      </c>
      <c r="S349" s="225">
        <v>43.8</v>
      </c>
    </row>
    <row r="350" spans="1:19" x14ac:dyDescent="0.2">
      <c r="A350" s="266">
        <v>357</v>
      </c>
      <c r="C350" s="57" t="s">
        <v>91</v>
      </c>
      <c r="E350" s="34" t="s">
        <v>678</v>
      </c>
      <c r="G350" s="33">
        <v>0</v>
      </c>
      <c r="I350" s="59">
        <v>448760.26</v>
      </c>
      <c r="J350" s="74"/>
      <c r="K350" s="75">
        <v>229646</v>
      </c>
      <c r="L350" s="75"/>
      <c r="M350" s="75">
        <v>219114</v>
      </c>
      <c r="N350" s="75"/>
      <c r="O350" s="75">
        <v>7645</v>
      </c>
      <c r="Q350" s="164">
        <v>1.7</v>
      </c>
      <c r="S350" s="225">
        <v>28.7</v>
      </c>
    </row>
    <row r="351" spans="1:19" x14ac:dyDescent="0.2">
      <c r="A351" s="266">
        <v>358</v>
      </c>
      <c r="C351" s="76" t="s">
        <v>92</v>
      </c>
      <c r="E351" s="34" t="s">
        <v>679</v>
      </c>
      <c r="G351" s="33">
        <v>0</v>
      </c>
      <c r="I351" s="77">
        <v>1173303.32</v>
      </c>
      <c r="J351" s="74"/>
      <c r="K351" s="75">
        <v>966623</v>
      </c>
      <c r="L351" s="75"/>
      <c r="M351" s="75">
        <v>206680</v>
      </c>
      <c r="N351" s="75"/>
      <c r="O351" s="75">
        <v>8740</v>
      </c>
      <c r="Q351" s="164">
        <v>0.74</v>
      </c>
      <c r="S351" s="225">
        <v>23.6</v>
      </c>
    </row>
    <row r="352" spans="1:19" x14ac:dyDescent="0.2">
      <c r="A352" s="266"/>
      <c r="E352" s="34"/>
      <c r="G352" s="33"/>
      <c r="I352" s="59"/>
      <c r="K352" s="79"/>
      <c r="L352" s="64"/>
      <c r="M352" s="79"/>
      <c r="N352" s="64"/>
      <c r="O352" s="79"/>
      <c r="Q352" s="164"/>
      <c r="S352" s="225"/>
    </row>
    <row r="353" spans="1:19" ht="15.75" x14ac:dyDescent="0.25">
      <c r="A353" s="266"/>
      <c r="C353" s="80" t="s">
        <v>48</v>
      </c>
      <c r="E353" s="34"/>
      <c r="G353" s="33"/>
      <c r="H353" s="60"/>
      <c r="I353" s="83">
        <f>+SUBTOTAL(9,I342:I352)</f>
        <v>804608304.85000002</v>
      </c>
      <c r="J353" s="60"/>
      <c r="K353" s="61">
        <f>+SUBTOTAL(9,K342:K352)</f>
        <v>339259584</v>
      </c>
      <c r="L353" s="61"/>
      <c r="M353" s="61">
        <f>+SUBTOTAL(9,M342:M352)</f>
        <v>847439437</v>
      </c>
      <c r="N353" s="61"/>
      <c r="O353" s="61">
        <f>+SUBTOTAL(9,O342:O352)</f>
        <v>18130691</v>
      </c>
      <c r="Q353" s="272">
        <f>ROUND(((O353/I353)*100),2)</f>
        <v>2.25</v>
      </c>
      <c r="S353" s="225"/>
    </row>
    <row r="354" spans="1:19" ht="15.75" x14ac:dyDescent="0.25">
      <c r="A354" s="266"/>
      <c r="C354" s="80"/>
      <c r="E354" s="34"/>
      <c r="G354" s="33"/>
      <c r="H354" s="60"/>
      <c r="I354" s="59"/>
      <c r="J354" s="60"/>
      <c r="K354" s="61"/>
      <c r="L354" s="61"/>
      <c r="M354" s="61"/>
      <c r="N354" s="61"/>
      <c r="O354" s="61"/>
      <c r="Q354" s="164"/>
      <c r="S354" s="225"/>
    </row>
    <row r="355" spans="1:19" x14ac:dyDescent="0.2">
      <c r="A355" s="266"/>
      <c r="E355" s="34"/>
      <c r="G355" s="33"/>
      <c r="I355" s="59"/>
      <c r="K355" s="64"/>
      <c r="L355" s="64"/>
      <c r="M355" s="64"/>
      <c r="N355" s="64"/>
      <c r="O355" s="64"/>
      <c r="Q355" s="164"/>
      <c r="S355" s="225"/>
    </row>
    <row r="356" spans="1:19" ht="15.75" x14ac:dyDescent="0.25">
      <c r="A356" s="266"/>
      <c r="C356" s="84" t="s">
        <v>49</v>
      </c>
      <c r="D356" s="62"/>
      <c r="E356" s="34"/>
      <c r="G356" s="33"/>
      <c r="H356" s="62"/>
      <c r="I356" s="59"/>
      <c r="J356" s="62"/>
      <c r="K356" s="64"/>
      <c r="L356" s="64"/>
      <c r="M356" s="64"/>
      <c r="N356" s="64"/>
      <c r="O356" s="64"/>
      <c r="P356" s="62"/>
      <c r="Q356" s="164"/>
      <c r="S356" s="225"/>
    </row>
    <row r="357" spans="1:19" ht="15.75" x14ac:dyDescent="0.25">
      <c r="A357" s="266"/>
      <c r="C357" s="73"/>
      <c r="E357" s="34"/>
      <c r="G357" s="33"/>
      <c r="I357" s="59"/>
      <c r="K357" s="64"/>
      <c r="L357" s="64"/>
      <c r="M357" s="64"/>
      <c r="N357" s="64"/>
      <c r="O357" s="64"/>
      <c r="Q357" s="164"/>
      <c r="S357" s="225"/>
    </row>
    <row r="358" spans="1:19" x14ac:dyDescent="0.2">
      <c r="A358" s="266">
        <v>360.1</v>
      </c>
      <c r="C358" s="97" t="s">
        <v>300</v>
      </c>
      <c r="E358" s="34" t="s">
        <v>675</v>
      </c>
      <c r="G358" s="33">
        <v>0</v>
      </c>
      <c r="I358" s="59">
        <v>2168929.31</v>
      </c>
      <c r="J358" s="74"/>
      <c r="K358" s="75">
        <v>1458105</v>
      </c>
      <c r="L358" s="75"/>
      <c r="M358" s="75">
        <v>710824</v>
      </c>
      <c r="N358" s="75"/>
      <c r="O358" s="75">
        <v>13823</v>
      </c>
      <c r="Q358" s="164">
        <v>0.64</v>
      </c>
      <c r="S358" s="225">
        <v>51.4</v>
      </c>
    </row>
    <row r="359" spans="1:19" x14ac:dyDescent="0.2">
      <c r="A359" s="266">
        <v>361</v>
      </c>
      <c r="C359" s="57" t="s">
        <v>115</v>
      </c>
      <c r="E359" s="34" t="s">
        <v>449</v>
      </c>
      <c r="G359" s="33">
        <v>-25</v>
      </c>
      <c r="I359" s="59">
        <v>10718796.73</v>
      </c>
      <c r="J359" s="74"/>
      <c r="K359" s="75">
        <v>2256794</v>
      </c>
      <c r="L359" s="75"/>
      <c r="M359" s="75">
        <v>11141702</v>
      </c>
      <c r="N359" s="75"/>
      <c r="O359" s="75">
        <v>230057</v>
      </c>
      <c r="Q359" s="164">
        <v>2.15</v>
      </c>
      <c r="S359" s="225">
        <v>48.4</v>
      </c>
    </row>
    <row r="360" spans="1:19" x14ac:dyDescent="0.2">
      <c r="A360" s="266">
        <v>362</v>
      </c>
      <c r="C360" s="76" t="s">
        <v>94</v>
      </c>
      <c r="E360" s="34" t="s">
        <v>680</v>
      </c>
      <c r="G360" s="33">
        <v>-20</v>
      </c>
      <c r="I360" s="59">
        <v>173228756.88999999</v>
      </c>
      <c r="J360" s="74"/>
      <c r="K360" s="75">
        <v>47843031</v>
      </c>
      <c r="L360" s="75"/>
      <c r="M360" s="75">
        <v>160031477</v>
      </c>
      <c r="N360" s="75"/>
      <c r="O360" s="75">
        <v>3967466</v>
      </c>
      <c r="Q360" s="164">
        <v>2.29</v>
      </c>
      <c r="S360" s="225">
        <v>40.299999999999997</v>
      </c>
    </row>
    <row r="361" spans="1:19" x14ac:dyDescent="0.2">
      <c r="A361" s="266">
        <v>364</v>
      </c>
      <c r="C361" s="76" t="s">
        <v>95</v>
      </c>
      <c r="E361" s="34" t="s">
        <v>681</v>
      </c>
      <c r="G361" s="33">
        <v>-50</v>
      </c>
      <c r="I361" s="59">
        <v>354797240.31999999</v>
      </c>
      <c r="J361" s="74"/>
      <c r="K361" s="75">
        <v>152141111</v>
      </c>
      <c r="L361" s="75"/>
      <c r="M361" s="75">
        <v>380054749</v>
      </c>
      <c r="N361" s="75"/>
      <c r="O361" s="75">
        <v>9477978</v>
      </c>
      <c r="Q361" s="164">
        <v>2.67</v>
      </c>
      <c r="S361" s="225">
        <v>40.1</v>
      </c>
    </row>
    <row r="362" spans="1:19" x14ac:dyDescent="0.2">
      <c r="A362" s="266">
        <v>365</v>
      </c>
      <c r="C362" s="57" t="s">
        <v>96</v>
      </c>
      <c r="E362" s="34" t="s">
        <v>682</v>
      </c>
      <c r="G362" s="33">
        <v>-30</v>
      </c>
      <c r="I362" s="59">
        <v>337937644.26999998</v>
      </c>
      <c r="J362" s="74"/>
      <c r="K362" s="75">
        <v>119403224</v>
      </c>
      <c r="L362" s="75"/>
      <c r="M362" s="75">
        <v>319915714</v>
      </c>
      <c r="N362" s="75"/>
      <c r="O362" s="75">
        <v>8351144</v>
      </c>
      <c r="Q362" s="164">
        <v>2.4700000000000002</v>
      </c>
      <c r="S362" s="225">
        <v>38.299999999999997</v>
      </c>
    </row>
    <row r="363" spans="1:19" x14ac:dyDescent="0.2">
      <c r="A363" s="266">
        <v>366</v>
      </c>
      <c r="C363" s="97" t="s">
        <v>597</v>
      </c>
      <c r="E363" s="34" t="s">
        <v>678</v>
      </c>
      <c r="G363" s="33">
        <v>0</v>
      </c>
      <c r="I363" s="59">
        <v>2050521.69</v>
      </c>
      <c r="J363" s="74"/>
      <c r="K363" s="75">
        <v>832564</v>
      </c>
      <c r="L363" s="75"/>
      <c r="M363" s="75">
        <v>1217958</v>
      </c>
      <c r="N363" s="75"/>
      <c r="O363" s="75">
        <v>47571</v>
      </c>
      <c r="Q363" s="164">
        <v>2.3199999999999998</v>
      </c>
      <c r="S363" s="225">
        <v>25.6</v>
      </c>
    </row>
    <row r="364" spans="1:19" x14ac:dyDescent="0.2">
      <c r="A364" s="266">
        <v>367</v>
      </c>
      <c r="C364" s="57" t="s">
        <v>98</v>
      </c>
      <c r="E364" s="34" t="s">
        <v>561</v>
      </c>
      <c r="G364" s="33">
        <v>-20</v>
      </c>
      <c r="I364" s="59">
        <v>181393660.78999999</v>
      </c>
      <c r="J364" s="74"/>
      <c r="K364" s="75">
        <v>40586062</v>
      </c>
      <c r="L364" s="75"/>
      <c r="M364" s="75">
        <v>177086331</v>
      </c>
      <c r="N364" s="75"/>
      <c r="O364" s="75">
        <v>4406186</v>
      </c>
      <c r="Q364" s="164">
        <v>2.4300000000000002</v>
      </c>
      <c r="S364" s="225">
        <v>40.200000000000003</v>
      </c>
    </row>
    <row r="365" spans="1:19" x14ac:dyDescent="0.2">
      <c r="A365" s="266">
        <v>368</v>
      </c>
      <c r="C365" s="57" t="s">
        <v>99</v>
      </c>
      <c r="E365" s="34" t="s">
        <v>683</v>
      </c>
      <c r="G365" s="33">
        <v>-5</v>
      </c>
      <c r="I365" s="59">
        <v>308054000.11000001</v>
      </c>
      <c r="J365" s="74"/>
      <c r="K365" s="75">
        <v>141176694</v>
      </c>
      <c r="L365" s="75"/>
      <c r="M365" s="75">
        <v>182280006</v>
      </c>
      <c r="N365" s="75"/>
      <c r="O365" s="75">
        <v>5515604</v>
      </c>
      <c r="Q365" s="164">
        <v>1.79</v>
      </c>
      <c r="S365" s="225">
        <v>33</v>
      </c>
    </row>
    <row r="366" spans="1:19" x14ac:dyDescent="0.2">
      <c r="A366" s="266">
        <v>369</v>
      </c>
      <c r="C366" s="57" t="s">
        <v>100</v>
      </c>
      <c r="E366" s="34" t="s">
        <v>684</v>
      </c>
      <c r="G366" s="33">
        <v>-25</v>
      </c>
      <c r="I366" s="59">
        <v>94875368.049999997</v>
      </c>
      <c r="J366" s="74"/>
      <c r="K366" s="75">
        <v>61837515</v>
      </c>
      <c r="L366" s="75"/>
      <c r="M366" s="75">
        <v>56756695</v>
      </c>
      <c r="N366" s="75"/>
      <c r="O366" s="75">
        <v>1549728</v>
      </c>
      <c r="Q366" s="164">
        <v>1.63</v>
      </c>
      <c r="S366" s="225">
        <v>36.6</v>
      </c>
    </row>
    <row r="367" spans="1:19" x14ac:dyDescent="0.2">
      <c r="A367" s="266">
        <v>370</v>
      </c>
      <c r="C367" s="57" t="s">
        <v>101</v>
      </c>
      <c r="E367" s="34" t="s">
        <v>717</v>
      </c>
      <c r="F367" s="89" t="s">
        <v>76</v>
      </c>
      <c r="G367" s="33">
        <v>0</v>
      </c>
      <c r="I367" s="59">
        <v>66212808.460000001</v>
      </c>
      <c r="J367" s="74"/>
      <c r="K367" s="75">
        <v>56280887</v>
      </c>
      <c r="L367" s="75"/>
      <c r="M367" s="75">
        <v>9931921</v>
      </c>
      <c r="N367" s="75"/>
      <c r="O367" s="75">
        <v>2326567</v>
      </c>
      <c r="Q367" s="164">
        <v>3.51</v>
      </c>
      <c r="S367" s="225">
        <v>4.3</v>
      </c>
    </row>
    <row r="368" spans="1:19" x14ac:dyDescent="0.2">
      <c r="A368" s="266">
        <v>370.1</v>
      </c>
      <c r="C368" s="57" t="s">
        <v>718</v>
      </c>
      <c r="E368" s="34" t="s">
        <v>717</v>
      </c>
      <c r="G368" s="33">
        <v>0</v>
      </c>
      <c r="I368" s="59">
        <v>10416674.08</v>
      </c>
      <c r="J368" s="74"/>
      <c r="K368" s="75">
        <v>3863114</v>
      </c>
      <c r="L368" s="75"/>
      <c r="M368" s="75">
        <v>6553560</v>
      </c>
      <c r="N368" s="75"/>
      <c r="O368" s="75">
        <v>447268</v>
      </c>
      <c r="Q368" s="164">
        <v>4.29</v>
      </c>
      <c r="S368" s="225">
        <v>14.7</v>
      </c>
    </row>
    <row r="369" spans="1:19" x14ac:dyDescent="0.2">
      <c r="A369" s="266"/>
      <c r="C369" s="57" t="s">
        <v>719</v>
      </c>
      <c r="E369" s="34"/>
      <c r="G369" s="33"/>
      <c r="I369" s="59"/>
      <c r="J369" s="74"/>
      <c r="K369" s="75">
        <v>-22208790</v>
      </c>
      <c r="L369" s="75"/>
      <c r="M369" s="75">
        <v>22208790</v>
      </c>
      <c r="N369" s="75"/>
      <c r="O369" s="274" t="s">
        <v>721</v>
      </c>
      <c r="Q369" s="164">
        <v>0</v>
      </c>
      <c r="S369" s="225"/>
    </row>
    <row r="370" spans="1:19" x14ac:dyDescent="0.2">
      <c r="A370" s="266">
        <v>370.2</v>
      </c>
      <c r="C370" s="97" t="s">
        <v>623</v>
      </c>
      <c r="E370" s="34" t="s">
        <v>685</v>
      </c>
      <c r="G370" s="33">
        <v>0</v>
      </c>
      <c r="I370" s="59">
        <v>698893.34</v>
      </c>
      <c r="J370" s="74"/>
      <c r="K370" s="75">
        <v>4284</v>
      </c>
      <c r="L370" s="75"/>
      <c r="M370" s="75">
        <v>694609</v>
      </c>
      <c r="N370" s="75"/>
      <c r="O370" s="75">
        <v>47904</v>
      </c>
      <c r="Q370" s="164">
        <v>6.85</v>
      </c>
      <c r="S370" s="225">
        <v>14.5</v>
      </c>
    </row>
    <row r="371" spans="1:19" x14ac:dyDescent="0.2">
      <c r="A371" s="266">
        <v>371</v>
      </c>
      <c r="C371" s="57" t="s">
        <v>621</v>
      </c>
      <c r="E371" s="34" t="s">
        <v>686</v>
      </c>
      <c r="G371" s="33">
        <v>-10</v>
      </c>
      <c r="I371" s="59">
        <v>17054091.739999998</v>
      </c>
      <c r="J371" s="74"/>
      <c r="K371" s="75">
        <v>17012710</v>
      </c>
      <c r="L371" s="75"/>
      <c r="M371" s="75">
        <v>1746791</v>
      </c>
      <c r="N371" s="75"/>
      <c r="O371" s="75">
        <v>90485</v>
      </c>
      <c r="Q371" s="164">
        <v>0.53</v>
      </c>
      <c r="S371" s="225">
        <v>19.3</v>
      </c>
    </row>
    <row r="372" spans="1:19" x14ac:dyDescent="0.2">
      <c r="A372" s="266">
        <v>373</v>
      </c>
      <c r="C372" s="57" t="s">
        <v>103</v>
      </c>
      <c r="E372" s="34" t="s">
        <v>687</v>
      </c>
      <c r="G372" s="33">
        <v>-10</v>
      </c>
      <c r="I372" s="77">
        <v>95997822.299999997</v>
      </c>
      <c r="J372" s="74"/>
      <c r="K372" s="75">
        <v>20947022</v>
      </c>
      <c r="L372" s="75"/>
      <c r="M372" s="75">
        <v>84650583</v>
      </c>
      <c r="N372" s="75"/>
      <c r="O372" s="75">
        <v>3837892</v>
      </c>
      <c r="Q372" s="164">
        <v>4</v>
      </c>
      <c r="S372" s="225">
        <v>22.1</v>
      </c>
    </row>
    <row r="373" spans="1:19" x14ac:dyDescent="0.2">
      <c r="A373" s="266"/>
      <c r="E373" s="34"/>
      <c r="G373" s="33"/>
      <c r="I373" s="59"/>
      <c r="K373" s="79"/>
      <c r="L373" s="64"/>
      <c r="M373" s="79"/>
      <c r="N373" s="64"/>
      <c r="O373" s="79"/>
      <c r="Q373" s="164"/>
      <c r="S373" s="225"/>
    </row>
    <row r="374" spans="1:19" ht="15.75" x14ac:dyDescent="0.25">
      <c r="A374" s="266"/>
      <c r="C374" s="80" t="s">
        <v>50</v>
      </c>
      <c r="E374" s="34"/>
      <c r="G374" s="33"/>
      <c r="H374" s="60"/>
      <c r="I374" s="83">
        <f>+SUBTOTAL(9,I358:I373)</f>
        <v>1655605208.0799999</v>
      </c>
      <c r="J374" s="60"/>
      <c r="K374" s="61">
        <f>+SUBTOTAL(9,K358:K373)</f>
        <v>643434327</v>
      </c>
      <c r="L374" s="61"/>
      <c r="M374" s="61">
        <f>+SUBTOTAL(9,M358:M373)</f>
        <v>1414981710</v>
      </c>
      <c r="N374" s="61"/>
      <c r="O374" s="61">
        <f>+SUBTOTAL(9,O358:O373)</f>
        <v>40309673</v>
      </c>
      <c r="P374" s="60"/>
      <c r="Q374" s="272">
        <f>ROUND(((O374/I374)*100),2)</f>
        <v>2.4300000000000002</v>
      </c>
      <c r="S374" s="225"/>
    </row>
    <row r="375" spans="1:19" ht="15.75" x14ac:dyDescent="0.25">
      <c r="A375" s="266"/>
      <c r="C375" s="80"/>
      <c r="E375" s="34"/>
      <c r="G375" s="33"/>
      <c r="H375" s="60"/>
      <c r="I375" s="59"/>
      <c r="J375" s="60"/>
      <c r="K375" s="61"/>
      <c r="L375" s="61"/>
      <c r="M375" s="61"/>
      <c r="N375" s="61"/>
      <c r="O375" s="61"/>
      <c r="P375" s="60"/>
      <c r="Q375" s="164"/>
      <c r="S375" s="225"/>
    </row>
    <row r="376" spans="1:19" x14ac:dyDescent="0.2">
      <c r="A376" s="266"/>
      <c r="E376" s="78"/>
      <c r="G376" s="33"/>
      <c r="I376" s="59"/>
      <c r="K376" s="64"/>
      <c r="L376" s="64"/>
      <c r="M376" s="64"/>
      <c r="N376" s="64"/>
      <c r="O376" s="64"/>
      <c r="Q376" s="164"/>
      <c r="S376" s="225"/>
    </row>
    <row r="377" spans="1:19" ht="15.75" x14ac:dyDescent="0.25">
      <c r="A377" s="266"/>
      <c r="C377" s="84" t="s">
        <v>51</v>
      </c>
      <c r="E377" s="78"/>
      <c r="G377" s="33"/>
      <c r="I377" s="59"/>
      <c r="K377" s="64"/>
      <c r="L377" s="64"/>
      <c r="M377" s="64"/>
      <c r="N377" s="64"/>
      <c r="O377" s="64"/>
      <c r="Q377" s="164"/>
      <c r="S377" s="225"/>
    </row>
    <row r="378" spans="1:19" ht="15.75" x14ac:dyDescent="0.25">
      <c r="A378" s="266"/>
      <c r="C378" s="73"/>
      <c r="E378" s="78"/>
      <c r="G378" s="33"/>
      <c r="I378" s="59"/>
      <c r="K378" s="64"/>
      <c r="L378" s="64"/>
      <c r="M378" s="64"/>
      <c r="N378" s="64"/>
      <c r="O378" s="64"/>
      <c r="Q378" s="164"/>
      <c r="S378" s="225"/>
    </row>
    <row r="379" spans="1:19" x14ac:dyDescent="0.2">
      <c r="A379" s="266">
        <v>390.1</v>
      </c>
      <c r="C379" s="92" t="s">
        <v>341</v>
      </c>
      <c r="E379" s="34" t="s">
        <v>688</v>
      </c>
      <c r="G379" s="33">
        <v>-15</v>
      </c>
      <c r="I379" s="59">
        <v>56676361.140000001</v>
      </c>
      <c r="J379" s="74"/>
      <c r="K379" s="75">
        <v>11157166</v>
      </c>
      <c r="L379" s="75"/>
      <c r="M379" s="75">
        <v>54020649</v>
      </c>
      <c r="N379" s="75"/>
      <c r="O379" s="75">
        <v>1378746</v>
      </c>
      <c r="Q379" s="164">
        <v>2.4300000000000002</v>
      </c>
      <c r="S379" s="225">
        <v>39.200000000000003</v>
      </c>
    </row>
    <row r="380" spans="1:19" x14ac:dyDescent="0.2">
      <c r="A380" s="266">
        <v>390.2</v>
      </c>
      <c r="C380" s="92" t="s">
        <v>116</v>
      </c>
      <c r="E380" s="34" t="s">
        <v>689</v>
      </c>
      <c r="G380" s="33">
        <v>-10</v>
      </c>
      <c r="I380" s="59">
        <v>528658.32999999996</v>
      </c>
      <c r="J380" s="74"/>
      <c r="K380" s="75">
        <v>445844</v>
      </c>
      <c r="L380" s="75"/>
      <c r="M380" s="75">
        <v>135680</v>
      </c>
      <c r="N380" s="75"/>
      <c r="O380" s="75">
        <v>7551</v>
      </c>
      <c r="Q380" s="164">
        <v>1.43</v>
      </c>
      <c r="S380" s="225">
        <v>18</v>
      </c>
    </row>
    <row r="381" spans="1:19" x14ac:dyDescent="0.2">
      <c r="A381" s="266">
        <v>391.1</v>
      </c>
      <c r="C381" s="194" t="s">
        <v>104</v>
      </c>
      <c r="E381" s="34" t="s">
        <v>572</v>
      </c>
      <c r="G381" s="33">
        <v>0</v>
      </c>
      <c r="I381" s="59">
        <v>9997759.4700000007</v>
      </c>
      <c r="J381" s="74"/>
      <c r="K381" s="75">
        <v>5677517</v>
      </c>
      <c r="L381" s="75"/>
      <c r="M381" s="75">
        <v>4320242</v>
      </c>
      <c r="N381" s="75"/>
      <c r="O381" s="75">
        <v>435890</v>
      </c>
      <c r="Q381" s="164">
        <v>4.3600000000000003</v>
      </c>
      <c r="S381" s="225">
        <v>9.9</v>
      </c>
    </row>
    <row r="382" spans="1:19" x14ac:dyDescent="0.2">
      <c r="A382" s="266">
        <v>391.2</v>
      </c>
      <c r="C382" s="194" t="s">
        <v>105</v>
      </c>
      <c r="E382" s="34" t="s">
        <v>590</v>
      </c>
      <c r="G382" s="33">
        <v>0</v>
      </c>
      <c r="I382" s="59">
        <v>26955602.789999999</v>
      </c>
      <c r="J382" s="74"/>
      <c r="K382" s="75">
        <v>14275399</v>
      </c>
      <c r="L382" s="75"/>
      <c r="M382" s="75">
        <v>12680204</v>
      </c>
      <c r="N382" s="75"/>
      <c r="O382" s="75">
        <v>3152434</v>
      </c>
      <c r="Q382" s="164">
        <v>11.69</v>
      </c>
      <c r="S382" s="225">
        <v>4</v>
      </c>
    </row>
    <row r="383" spans="1:19" x14ac:dyDescent="0.2">
      <c r="A383" s="266">
        <v>391.31</v>
      </c>
      <c r="C383" s="92" t="s">
        <v>340</v>
      </c>
      <c r="E383" s="34" t="s">
        <v>690</v>
      </c>
      <c r="G383" s="33">
        <v>0</v>
      </c>
      <c r="I383" s="59">
        <v>7487177.8600000003</v>
      </c>
      <c r="J383" s="74"/>
      <c r="K383" s="75">
        <v>3350909</v>
      </c>
      <c r="L383" s="75"/>
      <c r="M383" s="75">
        <v>4136269</v>
      </c>
      <c r="N383" s="75"/>
      <c r="O383" s="75">
        <v>1873226</v>
      </c>
      <c r="Q383" s="164">
        <v>25.02</v>
      </c>
      <c r="S383" s="225">
        <v>2.2000000000000002</v>
      </c>
    </row>
    <row r="384" spans="1:19" x14ac:dyDescent="0.2">
      <c r="A384" s="266">
        <v>392</v>
      </c>
      <c r="C384" s="97" t="s">
        <v>619</v>
      </c>
      <c r="E384" s="34" t="s">
        <v>691</v>
      </c>
      <c r="G384" s="33">
        <v>0</v>
      </c>
      <c r="I384" s="59">
        <v>1080256.71</v>
      </c>
      <c r="J384" s="74"/>
      <c r="K384" s="75">
        <v>850491</v>
      </c>
      <c r="L384" s="75"/>
      <c r="M384" s="75">
        <v>229766</v>
      </c>
      <c r="N384" s="75"/>
      <c r="O384" s="75">
        <v>21335</v>
      </c>
      <c r="Q384" s="164">
        <v>1.97</v>
      </c>
      <c r="S384" s="225">
        <v>10.8</v>
      </c>
    </row>
    <row r="385" spans="1:19" x14ac:dyDescent="0.2">
      <c r="A385" s="266">
        <v>392.1</v>
      </c>
      <c r="C385" s="97" t="s">
        <v>620</v>
      </c>
      <c r="E385" s="34" t="s">
        <v>692</v>
      </c>
      <c r="G385" s="33">
        <v>0</v>
      </c>
      <c r="I385" s="59">
        <v>4496087.6399999997</v>
      </c>
      <c r="J385" s="74"/>
      <c r="K385" s="75">
        <v>2506216</v>
      </c>
      <c r="L385" s="75"/>
      <c r="M385" s="75">
        <v>1989872</v>
      </c>
      <c r="N385" s="75"/>
      <c r="O385" s="75">
        <v>143633</v>
      </c>
      <c r="Q385" s="164">
        <v>3.19</v>
      </c>
      <c r="S385" s="225">
        <v>13.9</v>
      </c>
    </row>
    <row r="386" spans="1:19" x14ac:dyDescent="0.2">
      <c r="A386" s="266">
        <v>393</v>
      </c>
      <c r="C386" s="76" t="s">
        <v>106</v>
      </c>
      <c r="E386" s="34" t="s">
        <v>577</v>
      </c>
      <c r="G386" s="33">
        <v>0</v>
      </c>
      <c r="I386" s="59">
        <v>1504425.91</v>
      </c>
      <c r="J386" s="74"/>
      <c r="K386" s="75">
        <v>311738</v>
      </c>
      <c r="L386" s="75"/>
      <c r="M386" s="75">
        <v>1192688</v>
      </c>
      <c r="N386" s="75"/>
      <c r="O386" s="75">
        <v>66208</v>
      </c>
      <c r="Q386" s="164">
        <v>4.4000000000000004</v>
      </c>
      <c r="S386" s="225">
        <v>18</v>
      </c>
    </row>
    <row r="387" spans="1:19" x14ac:dyDescent="0.2">
      <c r="A387" s="266">
        <v>394</v>
      </c>
      <c r="C387" s="195" t="s">
        <v>107</v>
      </c>
      <c r="E387" s="34" t="s">
        <v>577</v>
      </c>
      <c r="G387" s="33">
        <v>0</v>
      </c>
      <c r="I387" s="59">
        <v>12146898.050000001</v>
      </c>
      <c r="J387" s="74"/>
      <c r="K387" s="75">
        <v>3584231</v>
      </c>
      <c r="L387" s="75"/>
      <c r="M387" s="75">
        <v>8562667</v>
      </c>
      <c r="N387" s="75"/>
      <c r="O387" s="75">
        <v>488036</v>
      </c>
      <c r="Q387" s="164">
        <v>4.0199999999999996</v>
      </c>
      <c r="S387" s="225">
        <v>17.5</v>
      </c>
    </row>
    <row r="388" spans="1:19" x14ac:dyDescent="0.2">
      <c r="A388" s="266">
        <v>396</v>
      </c>
      <c r="C388" s="92" t="s">
        <v>624</v>
      </c>
      <c r="E388" s="34" t="s">
        <v>693</v>
      </c>
      <c r="G388" s="33">
        <v>0</v>
      </c>
      <c r="I388" s="59">
        <v>2293200.2799999998</v>
      </c>
      <c r="J388" s="74"/>
      <c r="K388" s="75">
        <v>733922</v>
      </c>
      <c r="L388" s="75"/>
      <c r="M388" s="75">
        <v>1559278</v>
      </c>
      <c r="N388" s="75"/>
      <c r="O388" s="75">
        <v>129523</v>
      </c>
      <c r="Q388" s="164">
        <v>5.65</v>
      </c>
      <c r="S388" s="225">
        <v>12</v>
      </c>
    </row>
    <row r="389" spans="1:19" x14ac:dyDescent="0.2">
      <c r="A389" s="266">
        <v>397</v>
      </c>
      <c r="C389" s="152" t="s">
        <v>646</v>
      </c>
      <c r="E389" s="34" t="s">
        <v>694</v>
      </c>
      <c r="G389" s="33">
        <v>0</v>
      </c>
      <c r="I389" s="59">
        <v>25857151.870000001</v>
      </c>
      <c r="J389" s="74"/>
      <c r="K389" s="75">
        <v>8888012</v>
      </c>
      <c r="L389" s="75"/>
      <c r="M389" s="75">
        <v>16969140</v>
      </c>
      <c r="N389" s="75"/>
      <c r="O389" s="75">
        <v>1268220</v>
      </c>
      <c r="Q389" s="164">
        <v>4.9000000000000004</v>
      </c>
      <c r="S389" s="225">
        <v>13.4</v>
      </c>
    </row>
    <row r="390" spans="1:19" x14ac:dyDescent="0.2">
      <c r="A390" s="266">
        <v>397.1</v>
      </c>
      <c r="C390" s="152" t="s">
        <v>647</v>
      </c>
      <c r="E390" s="34" t="s">
        <v>584</v>
      </c>
      <c r="G390" s="33">
        <v>0</v>
      </c>
      <c r="I390" s="59">
        <v>20009653.109999999</v>
      </c>
      <c r="J390" s="74"/>
      <c r="K390" s="75">
        <v>7845508</v>
      </c>
      <c r="L390" s="75"/>
      <c r="M390" s="75">
        <v>12164145</v>
      </c>
      <c r="N390" s="75"/>
      <c r="O390" s="75">
        <v>2169315</v>
      </c>
      <c r="Q390" s="164">
        <v>10.84</v>
      </c>
      <c r="S390" s="225">
        <v>5.6</v>
      </c>
    </row>
    <row r="391" spans="1:19" x14ac:dyDescent="0.2">
      <c r="A391" s="266">
        <v>397.2</v>
      </c>
      <c r="C391" s="152" t="s">
        <v>625</v>
      </c>
      <c r="E391" s="34" t="s">
        <v>584</v>
      </c>
      <c r="G391" s="33">
        <v>0</v>
      </c>
      <c r="I391" s="77">
        <v>5875508.0300000003</v>
      </c>
      <c r="J391" s="74"/>
      <c r="K391" s="75">
        <v>497906</v>
      </c>
      <c r="L391" s="75"/>
      <c r="M391" s="75">
        <v>5377602</v>
      </c>
      <c r="N391" s="75"/>
      <c r="O391" s="75">
        <v>827323</v>
      </c>
      <c r="Q391" s="164">
        <v>14.08</v>
      </c>
      <c r="R391" s="165"/>
      <c r="S391" s="225">
        <v>6.5</v>
      </c>
    </row>
    <row r="392" spans="1:19" x14ac:dyDescent="0.2">
      <c r="A392" s="266"/>
      <c r="E392" s="34"/>
      <c r="G392" s="33"/>
      <c r="I392" s="59"/>
      <c r="K392" s="79"/>
      <c r="L392" s="64"/>
      <c r="M392" s="79"/>
      <c r="N392" s="64"/>
      <c r="O392" s="79"/>
      <c r="Q392" s="164"/>
      <c r="S392" s="225"/>
    </row>
    <row r="393" spans="1:19" ht="15.75" x14ac:dyDescent="0.25">
      <c r="C393" s="80" t="s">
        <v>52</v>
      </c>
      <c r="E393" s="78"/>
      <c r="G393" s="33"/>
      <c r="I393" s="196">
        <f>+SUBTOTAL(9,I379:I392)</f>
        <v>174908741.18999997</v>
      </c>
      <c r="J393" s="60"/>
      <c r="K393" s="197">
        <f>+SUBTOTAL(9,K379:K392)</f>
        <v>60124859</v>
      </c>
      <c r="L393" s="61"/>
      <c r="M393" s="197">
        <f>+SUBTOTAL(9,M379:M392)</f>
        <v>123338202</v>
      </c>
      <c r="N393" s="61"/>
      <c r="O393" s="197">
        <f>+SUBTOTAL(9,O379:O392)</f>
        <v>11961440</v>
      </c>
      <c r="P393" s="60"/>
      <c r="Q393" s="272">
        <f>ROUND(((O393/I393)*100),2)</f>
        <v>6.84</v>
      </c>
      <c r="S393" s="226"/>
    </row>
    <row r="394" spans="1:19" ht="15.75" x14ac:dyDescent="0.25">
      <c r="C394" s="60"/>
      <c r="E394" s="78"/>
      <c r="G394" s="33"/>
      <c r="I394" s="83"/>
      <c r="J394" s="60"/>
      <c r="K394" s="61"/>
      <c r="L394" s="61"/>
      <c r="M394" s="61"/>
      <c r="N394" s="61"/>
      <c r="O394" s="61"/>
      <c r="P394" s="60"/>
      <c r="Q394" s="164"/>
      <c r="S394" s="226"/>
    </row>
    <row r="395" spans="1:19" ht="16.5" thickBot="1" x14ac:dyDescent="0.3">
      <c r="C395" s="80" t="s">
        <v>62</v>
      </c>
      <c r="E395" s="78"/>
      <c r="G395" s="33"/>
      <c r="I395" s="198">
        <f>+SUBTOTAL(9,I16:I394)</f>
        <v>8449146032.4399977</v>
      </c>
      <c r="J395" s="60"/>
      <c r="K395" s="199">
        <f>+SUBTOTAL(9,K16:K394)</f>
        <v>2821716576</v>
      </c>
      <c r="L395" s="61"/>
      <c r="M395" s="199">
        <f>+SUBTOTAL(9,M16:M394)</f>
        <v>6879745754</v>
      </c>
      <c r="N395" s="61"/>
      <c r="O395" s="199">
        <f>+SUBTOTAL(9,O16:O394)</f>
        <v>287639343</v>
      </c>
      <c r="P395" s="60"/>
      <c r="Q395" s="272">
        <f>ROUND(((O395/I395)*100),2)</f>
        <v>3.4</v>
      </c>
      <c r="S395" s="226"/>
    </row>
    <row r="396" spans="1:19" ht="16.5" thickTop="1" x14ac:dyDescent="0.25">
      <c r="C396" s="80"/>
      <c r="E396" s="78"/>
      <c r="G396" s="33"/>
      <c r="I396" s="200"/>
      <c r="J396" s="60"/>
      <c r="K396" s="201"/>
      <c r="L396" s="61"/>
      <c r="M396" s="201"/>
      <c r="N396" s="61"/>
      <c r="O396" s="201"/>
      <c r="P396" s="60"/>
      <c r="Q396" s="164"/>
      <c r="S396" s="226"/>
    </row>
    <row r="397" spans="1:19" ht="15.75" x14ac:dyDescent="0.25">
      <c r="C397" s="80"/>
      <c r="E397" s="78"/>
      <c r="G397" s="33"/>
      <c r="I397" s="59"/>
      <c r="J397" s="60"/>
      <c r="K397" s="61"/>
      <c r="L397" s="61"/>
      <c r="M397" s="61"/>
      <c r="N397" s="61"/>
      <c r="O397" s="61"/>
      <c r="P397" s="60"/>
      <c r="Q397" s="164"/>
      <c r="S397" s="226"/>
    </row>
    <row r="398" spans="1:19" ht="15.75" x14ac:dyDescent="0.25">
      <c r="C398" s="171" t="s">
        <v>54</v>
      </c>
      <c r="E398" s="78"/>
      <c r="G398" s="33"/>
      <c r="I398" s="59"/>
      <c r="J398" s="202"/>
      <c r="K398" s="64"/>
      <c r="L398" s="64"/>
      <c r="M398" s="64"/>
      <c r="N398" s="64"/>
      <c r="O398" s="64"/>
      <c r="P398" s="202"/>
      <c r="Q398" s="164"/>
      <c r="S398" s="227"/>
    </row>
    <row r="399" spans="1:19" x14ac:dyDescent="0.2">
      <c r="E399" s="78"/>
      <c r="G399" s="33"/>
      <c r="I399" s="59"/>
      <c r="J399" s="202"/>
      <c r="K399" s="64"/>
      <c r="L399" s="64"/>
      <c r="M399" s="64"/>
      <c r="N399" s="64"/>
      <c r="O399" s="64"/>
      <c r="P399" s="202"/>
      <c r="Q399" s="164"/>
      <c r="S399" s="227"/>
    </row>
    <row r="400" spans="1:19" x14ac:dyDescent="0.2">
      <c r="A400" s="266">
        <v>301</v>
      </c>
      <c r="C400" s="57" t="s">
        <v>110</v>
      </c>
      <c r="E400" s="78"/>
      <c r="G400" s="33"/>
      <c r="I400" s="59">
        <v>44455.58</v>
      </c>
      <c r="J400" s="202"/>
      <c r="K400" s="64"/>
      <c r="L400" s="64"/>
      <c r="M400" s="64"/>
      <c r="N400" s="64"/>
      <c r="O400" s="64"/>
      <c r="P400" s="202"/>
      <c r="Q400" s="164"/>
      <c r="S400" s="227"/>
    </row>
    <row r="401" spans="1:19" x14ac:dyDescent="0.2">
      <c r="A401" s="266">
        <v>310.2</v>
      </c>
      <c r="C401" s="57" t="s">
        <v>57</v>
      </c>
      <c r="E401" s="78"/>
      <c r="G401" s="33"/>
      <c r="I401" s="59">
        <v>22958202.420000002</v>
      </c>
      <c r="J401" s="202"/>
      <c r="K401" s="64"/>
      <c r="L401" s="64"/>
      <c r="M401" s="64"/>
      <c r="N401" s="64"/>
      <c r="O401" s="64"/>
      <c r="P401" s="202"/>
      <c r="Q401" s="164"/>
      <c r="S401" s="227"/>
    </row>
    <row r="402" spans="1:19" x14ac:dyDescent="0.2">
      <c r="A402" s="266">
        <v>340.2</v>
      </c>
      <c r="C402" s="57" t="s">
        <v>57</v>
      </c>
      <c r="E402" s="78"/>
      <c r="G402" s="33"/>
      <c r="I402" s="59">
        <v>135099.01999999999</v>
      </c>
      <c r="J402" s="202"/>
      <c r="K402" s="64"/>
      <c r="L402" s="64"/>
      <c r="M402" s="64"/>
      <c r="N402" s="64"/>
      <c r="O402" s="64"/>
      <c r="P402" s="202"/>
      <c r="Q402" s="164"/>
      <c r="S402" s="227"/>
    </row>
    <row r="403" spans="1:19" x14ac:dyDescent="0.2">
      <c r="A403" s="266">
        <v>350.2</v>
      </c>
      <c r="C403" s="57" t="s">
        <v>57</v>
      </c>
      <c r="E403" s="78"/>
      <c r="G403" s="33"/>
      <c r="I403" s="59">
        <v>2360270.0699999998</v>
      </c>
      <c r="J403" s="202"/>
      <c r="K403" s="64"/>
      <c r="L403" s="64"/>
      <c r="M403" s="64"/>
      <c r="N403" s="64"/>
      <c r="O403" s="64"/>
      <c r="P403" s="202"/>
      <c r="Q403" s="164"/>
      <c r="S403" s="227"/>
    </row>
    <row r="404" spans="1:19" x14ac:dyDescent="0.2">
      <c r="A404" s="266">
        <v>360.2</v>
      </c>
      <c r="C404" s="57" t="s">
        <v>58</v>
      </c>
      <c r="E404" s="78"/>
      <c r="G404" s="33"/>
      <c r="I404" s="59">
        <v>5673927.9500000011</v>
      </c>
      <c r="J404" s="202"/>
      <c r="K404" s="71"/>
      <c r="L404" s="64"/>
      <c r="M404" s="64"/>
      <c r="N404" s="64"/>
      <c r="O404" s="64"/>
      <c r="P404" s="202"/>
      <c r="Q404" s="164"/>
      <c r="S404" s="227"/>
    </row>
    <row r="405" spans="1:19" x14ac:dyDescent="0.2">
      <c r="A405" s="266">
        <v>389.2</v>
      </c>
      <c r="C405" s="57" t="s">
        <v>58</v>
      </c>
      <c r="E405" s="78"/>
      <c r="G405" s="33"/>
      <c r="I405" s="77">
        <v>2810081.6</v>
      </c>
      <c r="J405" s="202"/>
      <c r="K405" s="71"/>
      <c r="L405" s="64"/>
      <c r="M405" s="64"/>
      <c r="N405" s="64"/>
      <c r="O405" s="64"/>
      <c r="P405" s="202"/>
      <c r="Q405" s="164"/>
      <c r="S405" s="227"/>
    </row>
    <row r="406" spans="1:19" x14ac:dyDescent="0.2">
      <c r="A406" s="266"/>
      <c r="E406" s="78"/>
      <c r="G406" s="33"/>
      <c r="I406" s="59"/>
      <c r="J406" s="202"/>
      <c r="K406" s="71"/>
      <c r="L406" s="64"/>
      <c r="M406" s="64"/>
      <c r="N406" s="64"/>
      <c r="O406" s="64"/>
      <c r="P406" s="202"/>
      <c r="Q406" s="164"/>
      <c r="S406" s="227"/>
    </row>
    <row r="407" spans="1:19" ht="15.75" x14ac:dyDescent="0.25">
      <c r="C407" s="80" t="s">
        <v>59</v>
      </c>
      <c r="G407" s="33"/>
      <c r="I407" s="196">
        <f>+SUBTOTAL(9,I400:I406)</f>
        <v>33982036.640000001</v>
      </c>
      <c r="J407" s="203"/>
      <c r="K407" s="245"/>
      <c r="L407" s="61"/>
      <c r="M407" s="61"/>
      <c r="N407" s="61"/>
      <c r="O407" s="61"/>
      <c r="P407" s="203"/>
      <c r="Q407" s="164"/>
      <c r="S407" s="227"/>
    </row>
    <row r="408" spans="1:19" s="173" customFormat="1" x14ac:dyDescent="0.2">
      <c r="A408" s="189"/>
      <c r="B408" s="233"/>
      <c r="C408" s="58"/>
      <c r="E408" s="207"/>
      <c r="F408" s="207"/>
      <c r="G408" s="182"/>
      <c r="I408" s="175"/>
      <c r="J408" s="205"/>
      <c r="K408" s="246"/>
      <c r="L408" s="176"/>
      <c r="M408" s="176"/>
      <c r="N408" s="176"/>
      <c r="O408" s="176"/>
      <c r="P408" s="205"/>
      <c r="Q408" s="224"/>
      <c r="S408" s="228"/>
    </row>
    <row r="409" spans="1:19" ht="16.5" thickBot="1" x14ac:dyDescent="0.3">
      <c r="C409" s="80" t="s">
        <v>53</v>
      </c>
      <c r="G409" s="33"/>
      <c r="I409" s="83">
        <f>+SUBTOTAL(9,I16:I408)</f>
        <v>8483128069.079998</v>
      </c>
      <c r="J409" s="203"/>
      <c r="K409" s="204">
        <f>+SUBTOTAL(9,K16:K408)</f>
        <v>2821716576</v>
      </c>
      <c r="L409" s="61"/>
      <c r="M409" s="204">
        <f>+SUBTOTAL(9,M16:M408)</f>
        <v>6879745754</v>
      </c>
      <c r="N409" s="61"/>
      <c r="O409" s="204">
        <f>+SUBTOTAL(9,O16:O408)</f>
        <v>287639343</v>
      </c>
      <c r="P409" s="203"/>
      <c r="Q409" s="164"/>
      <c r="S409" s="227"/>
    </row>
    <row r="410" spans="1:19" ht="16.5" thickTop="1" x14ac:dyDescent="0.25">
      <c r="C410" s="80"/>
      <c r="G410" s="33"/>
      <c r="I410" s="229"/>
      <c r="J410" s="203"/>
      <c r="K410" s="210"/>
      <c r="L410" s="61"/>
      <c r="M410" s="210"/>
      <c r="N410" s="61"/>
      <c r="O410" s="210"/>
      <c r="P410" s="203"/>
      <c r="Q410" s="202"/>
    </row>
    <row r="411" spans="1:19" ht="15.75" x14ac:dyDescent="0.25">
      <c r="C411" s="80"/>
      <c r="G411" s="33"/>
      <c r="I411" s="230"/>
      <c r="J411" s="203"/>
      <c r="K411" s="61"/>
      <c r="L411" s="61"/>
      <c r="M411" s="61"/>
      <c r="N411" s="61"/>
      <c r="O411" s="61"/>
      <c r="P411" s="203"/>
      <c r="Q411" s="202"/>
    </row>
    <row r="412" spans="1:19" ht="15.75" x14ac:dyDescent="0.25">
      <c r="B412" s="232" t="s">
        <v>76</v>
      </c>
      <c r="C412" s="92" t="s">
        <v>644</v>
      </c>
      <c r="G412" s="33"/>
      <c r="I412" s="212"/>
      <c r="J412" s="203"/>
      <c r="K412" s="212"/>
      <c r="L412" s="61"/>
      <c r="M412" s="61"/>
      <c r="N412" s="61"/>
      <c r="O412" s="61"/>
      <c r="P412" s="203"/>
      <c r="Q412" s="202"/>
    </row>
    <row r="413" spans="1:19" x14ac:dyDescent="0.2">
      <c r="B413" s="231" t="s">
        <v>515</v>
      </c>
      <c r="C413" s="97" t="s">
        <v>645</v>
      </c>
      <c r="G413" s="33"/>
      <c r="I413" s="56"/>
      <c r="J413" s="202"/>
      <c r="K413" s="64"/>
      <c r="L413" s="64"/>
      <c r="M413" s="64"/>
      <c r="N413" s="64"/>
      <c r="O413" s="64"/>
      <c r="P413" s="202"/>
      <c r="Q413" s="202"/>
    </row>
    <row r="414" spans="1:19" x14ac:dyDescent="0.2">
      <c r="B414" s="273" t="s">
        <v>720</v>
      </c>
      <c r="C414" s="92" t="s">
        <v>722</v>
      </c>
    </row>
    <row r="416" spans="1:19" x14ac:dyDescent="0.2">
      <c r="A416" s="266" t="s">
        <v>650</v>
      </c>
      <c r="B416" s="155" t="s">
        <v>652</v>
      </c>
      <c r="C416" s="62"/>
    </row>
    <row r="417" spans="1:3" x14ac:dyDescent="0.2">
      <c r="A417" s="266"/>
      <c r="B417" s="57"/>
      <c r="C417" s="260" t="s">
        <v>651</v>
      </c>
    </row>
    <row r="418" spans="1:3" x14ac:dyDescent="0.2">
      <c r="A418" s="266"/>
      <c r="B418" s="57"/>
      <c r="C418" s="261" t="s">
        <v>653</v>
      </c>
    </row>
    <row r="419" spans="1:3" x14ac:dyDescent="0.2">
      <c r="A419" s="266"/>
      <c r="B419" s="57"/>
      <c r="C419" s="261" t="s">
        <v>654</v>
      </c>
    </row>
    <row r="420" spans="1:3" x14ac:dyDescent="0.2">
      <c r="A420" s="266"/>
      <c r="B420" s="57"/>
      <c r="C420" s="261" t="s">
        <v>655</v>
      </c>
    </row>
    <row r="421" spans="1:3" x14ac:dyDescent="0.2">
      <c r="A421" s="266"/>
      <c r="B421" s="57"/>
      <c r="C421" s="261" t="s">
        <v>656</v>
      </c>
    </row>
    <row r="423" spans="1:3" x14ac:dyDescent="0.2">
      <c r="B423" s="155" t="s">
        <v>657</v>
      </c>
    </row>
    <row r="424" spans="1:3" x14ac:dyDescent="0.2">
      <c r="A424" s="266"/>
      <c r="B424" s="57"/>
      <c r="C424" s="260" t="s">
        <v>651</v>
      </c>
    </row>
    <row r="425" spans="1:3" x14ac:dyDescent="0.2">
      <c r="A425" s="266"/>
      <c r="B425" s="57"/>
      <c r="C425" s="261" t="s">
        <v>658</v>
      </c>
    </row>
  </sheetData>
  <mergeCells count="3">
    <mergeCell ref="A1:S1"/>
    <mergeCell ref="A4:S4"/>
    <mergeCell ref="A5:S5"/>
  </mergeCells>
  <phoneticPr fontId="0" type="noConversion"/>
  <printOptions horizontalCentered="1"/>
  <pageMargins left="0.75" right="0.75" top="0.75" bottom="0.5" header="0.5" footer="0.5"/>
  <pageSetup scale="41" fitToHeight="0" orientation="landscape" horizontalDpi="4294967295" verticalDpi="4294967295" r:id="rId1"/>
  <headerFooter alignWithMargins="0">
    <oddHeader xml:space="preserve">&amp;R
</oddHeader>
    <oddFooter>&amp;R&amp;"Times New Roman,Bold"Attachment to Response to KIUC-1 Question No. 1
Page &amp;P of &amp;N
Spanos</oddFooter>
  </headerFooter>
  <rowBreaks count="5" manualBreakCount="5">
    <brk id="77" max="18" man="1"/>
    <brk id="146" max="18" man="1"/>
    <brk id="216" max="18" man="1"/>
    <brk id="286" max="18" man="1"/>
    <brk id="35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AK431"/>
  <sheetViews>
    <sheetView topLeftCell="B2" zoomScale="55" zoomScaleNormal="55" workbookViewId="0">
      <selection activeCell="V27" sqref="V27"/>
    </sheetView>
  </sheetViews>
  <sheetFormatPr defaultColWidth="9.77734375" defaultRowHeight="15" outlineLevelRow="3" outlineLevelCol="1" x14ac:dyDescent="0.2"/>
  <cols>
    <col min="1" max="1" width="15" hidden="1" customWidth="1" outlineLevel="1"/>
    <col min="2" max="2" width="9.77734375" customWidth="1" collapsed="1"/>
    <col min="3" max="3" width="2.77734375" customWidth="1"/>
    <col min="4" max="4" width="51.77734375" customWidth="1"/>
    <col min="5" max="5" width="3.77734375" customWidth="1"/>
    <col min="6" max="6" width="20.33203125" bestFit="1" customWidth="1"/>
    <col min="7" max="7" width="1.77734375" customWidth="1"/>
    <col min="8" max="8" width="16.6640625" style="27" bestFit="1" customWidth="1"/>
    <col min="9" max="9" width="1.77734375" customWidth="1"/>
    <col min="10" max="10" width="11.77734375" customWidth="1"/>
    <col min="11" max="11" width="1.77734375" customWidth="1"/>
    <col min="12" max="12" width="9.77734375" customWidth="1"/>
    <col min="13" max="13" width="1.77734375" customWidth="1"/>
    <col min="14" max="14" width="14.44140625" bestFit="1" customWidth="1"/>
    <col min="15" max="15" width="1.77734375" customWidth="1"/>
    <col min="16" max="16" width="11.77734375" customWidth="1"/>
    <col min="17" max="17" width="1.77734375" customWidth="1"/>
    <col min="18" max="18" width="17.109375" style="45" bestFit="1" customWidth="1"/>
    <col min="19" max="19" width="1.77734375" style="45" customWidth="1"/>
    <col min="20" max="20" width="9.77734375" style="46" customWidth="1"/>
    <col min="21" max="21" width="1.77734375" customWidth="1"/>
    <col min="22" max="22" width="14" style="27" bestFit="1" customWidth="1"/>
    <col min="23" max="23" width="1.77734375" customWidth="1"/>
    <col min="24" max="24" width="11.77734375" customWidth="1"/>
    <col min="25" max="25" width="1.77734375" customWidth="1"/>
    <col min="26" max="26" width="14.44140625" bestFit="1" customWidth="1"/>
    <col min="29" max="30" width="16" hidden="1" customWidth="1" outlineLevel="1"/>
    <col min="31" max="31" width="9.77734375" hidden="1" customWidth="1" outlineLevel="1"/>
    <col min="32" max="32" width="14.109375" hidden="1" customWidth="1" outlineLevel="1"/>
    <col min="33" max="33" width="14.5546875" hidden="1" customWidth="1" outlineLevel="1"/>
    <col min="34" max="34" width="0" hidden="1" customWidth="1" outlineLevel="1" collapsed="1"/>
    <col min="35" max="35" width="9.77734375" collapsed="1"/>
    <col min="37" max="37" width="12.44140625" bestFit="1" customWidth="1"/>
  </cols>
  <sheetData>
    <row r="1" spans="2:33" hidden="1" outlineLevel="1" x14ac:dyDescent="0.2">
      <c r="F1">
        <v>6</v>
      </c>
      <c r="H1" s="27">
        <v>7</v>
      </c>
      <c r="J1">
        <v>8</v>
      </c>
      <c r="K1">
        <v>9</v>
      </c>
      <c r="L1">
        <v>10</v>
      </c>
      <c r="N1">
        <v>18</v>
      </c>
      <c r="P1">
        <v>20</v>
      </c>
      <c r="T1" s="46">
        <v>5</v>
      </c>
      <c r="V1" s="27">
        <v>9</v>
      </c>
      <c r="X1">
        <v>10</v>
      </c>
    </row>
    <row r="2" spans="2:33" collapsed="1" x14ac:dyDescent="0.2">
      <c r="B2" s="162"/>
      <c r="C2" s="162"/>
      <c r="D2" s="162"/>
      <c r="E2" s="162"/>
      <c r="F2" s="162"/>
      <c r="G2" s="162"/>
      <c r="H2" s="25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11"/>
      <c r="U2" s="162"/>
      <c r="V2" s="25"/>
      <c r="W2" s="162"/>
      <c r="X2" s="162"/>
      <c r="Y2" s="162"/>
      <c r="Z2" s="162"/>
    </row>
    <row r="3" spans="2:33" ht="15.75" x14ac:dyDescent="0.25">
      <c r="B3" s="32" t="s">
        <v>61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00"/>
      <c r="Q3" s="32"/>
      <c r="R3" s="32"/>
      <c r="S3" s="32"/>
      <c r="T3" s="32"/>
      <c r="U3" s="32"/>
      <c r="V3" s="32"/>
      <c r="W3" s="32"/>
      <c r="X3" s="32"/>
      <c r="Y3" s="32"/>
      <c r="Z3" s="162"/>
    </row>
    <row r="4" spans="2:33" ht="15.75" x14ac:dyDescent="0.25">
      <c r="B4" s="100" t="s">
        <v>618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100"/>
      <c r="Q4" s="32"/>
      <c r="R4" s="32"/>
      <c r="S4" s="32"/>
      <c r="T4" s="32"/>
      <c r="U4" s="32"/>
      <c r="V4" s="32"/>
      <c r="W4" s="32"/>
      <c r="X4" s="32"/>
      <c r="Y4" s="32"/>
      <c r="Z4" s="162"/>
    </row>
    <row r="5" spans="2:33" ht="15.75" x14ac:dyDescent="0.25">
      <c r="B5" s="100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100"/>
      <c r="Q5" s="32"/>
      <c r="R5" s="32"/>
      <c r="S5" s="32"/>
      <c r="T5" s="32"/>
      <c r="U5" s="32"/>
      <c r="V5" s="32"/>
      <c r="W5" s="32"/>
      <c r="X5" s="32"/>
      <c r="Y5" s="32"/>
      <c r="Z5" s="162"/>
    </row>
    <row r="6" spans="2:33" ht="15.75" x14ac:dyDescent="0.25">
      <c r="B6" s="100" t="s">
        <v>604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62"/>
    </row>
    <row r="7" spans="2:33" ht="15.75" x14ac:dyDescent="0.25">
      <c r="B7" s="100" t="s">
        <v>617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62"/>
    </row>
    <row r="8" spans="2:33" ht="15.75" x14ac:dyDescent="0.25">
      <c r="B8" s="8"/>
      <c r="C8" s="3"/>
      <c r="D8" s="3"/>
      <c r="E8" s="3"/>
      <c r="F8" s="3"/>
      <c r="G8" s="3"/>
      <c r="H8" s="26"/>
      <c r="I8" s="3"/>
      <c r="J8" s="3"/>
      <c r="K8" s="3"/>
      <c r="L8" s="3"/>
      <c r="M8" s="3"/>
      <c r="N8" s="3"/>
      <c r="O8" s="3"/>
      <c r="P8" s="3"/>
      <c r="Q8" s="3"/>
      <c r="R8" s="1"/>
      <c r="S8" s="1"/>
      <c r="T8" s="23"/>
      <c r="U8" s="3"/>
      <c r="V8" s="26"/>
      <c r="W8" s="3"/>
      <c r="X8" s="3"/>
    </row>
    <row r="9" spans="2:33" ht="15.75" x14ac:dyDescent="0.25">
      <c r="B9" s="8"/>
      <c r="C9" s="19"/>
      <c r="D9" s="19"/>
      <c r="E9" s="19"/>
      <c r="F9" s="19"/>
      <c r="G9" s="19"/>
      <c r="H9" s="25"/>
      <c r="I9" s="19"/>
      <c r="J9" s="157" t="s">
        <v>593</v>
      </c>
      <c r="K9" s="157"/>
      <c r="L9" s="157"/>
      <c r="M9" s="157"/>
      <c r="N9" s="157"/>
      <c r="O9" s="157"/>
      <c r="P9" s="157"/>
      <c r="Q9" s="157"/>
      <c r="R9" s="157" t="s">
        <v>587</v>
      </c>
      <c r="S9" s="157"/>
      <c r="T9" s="157"/>
      <c r="U9" s="157"/>
      <c r="V9" s="157"/>
      <c r="W9" s="157"/>
      <c r="X9" s="157"/>
      <c r="Y9" s="157"/>
      <c r="Z9" s="157"/>
    </row>
    <row r="10" spans="2:33" ht="15.75" x14ac:dyDescent="0.25">
      <c r="B10" s="14"/>
      <c r="C10" s="11"/>
      <c r="D10" s="4"/>
      <c r="E10" s="10"/>
      <c r="F10" s="10"/>
      <c r="G10" s="10"/>
      <c r="H10" s="28" t="s">
        <v>3</v>
      </c>
      <c r="I10" s="10"/>
      <c r="J10" s="10"/>
      <c r="K10" s="10"/>
      <c r="L10" s="21" t="s">
        <v>2</v>
      </c>
      <c r="M10" s="10"/>
      <c r="N10" s="29" t="s">
        <v>4</v>
      </c>
      <c r="O10" s="3"/>
      <c r="P10" s="3"/>
      <c r="Q10" s="2"/>
      <c r="R10" s="10"/>
      <c r="S10" s="10"/>
      <c r="T10" s="21" t="s">
        <v>2</v>
      </c>
      <c r="U10" s="10"/>
      <c r="V10" s="29" t="s">
        <v>4</v>
      </c>
      <c r="W10" s="3"/>
      <c r="X10" s="3"/>
      <c r="Y10" s="2"/>
      <c r="AC10" s="93" t="s">
        <v>365</v>
      </c>
      <c r="AF10" s="93" t="s">
        <v>368</v>
      </c>
    </row>
    <row r="11" spans="2:33" ht="15.75" x14ac:dyDescent="0.25">
      <c r="B11" s="14"/>
      <c r="C11" s="11"/>
      <c r="D11" s="10"/>
      <c r="E11" s="10"/>
      <c r="F11" s="10" t="s">
        <v>8</v>
      </c>
      <c r="G11" s="10"/>
      <c r="H11" s="28" t="s">
        <v>9</v>
      </c>
      <c r="I11" s="10"/>
      <c r="J11" s="10" t="s">
        <v>6</v>
      </c>
      <c r="K11" s="10"/>
      <c r="L11" s="21" t="s">
        <v>7</v>
      </c>
      <c r="M11" s="10"/>
      <c r="N11" s="20" t="s">
        <v>11</v>
      </c>
      <c r="O11" s="7"/>
      <c r="P11" s="6" t="s">
        <v>12</v>
      </c>
      <c r="Q11" s="2"/>
      <c r="R11" s="10" t="s">
        <v>6</v>
      </c>
      <c r="S11" s="10"/>
      <c r="T11" s="21" t="s">
        <v>7</v>
      </c>
      <c r="U11" s="10"/>
      <c r="V11" s="20" t="s">
        <v>11</v>
      </c>
      <c r="W11" s="7"/>
      <c r="X11" s="6" t="s">
        <v>12</v>
      </c>
      <c r="Y11" s="2"/>
      <c r="Z11" s="159" t="s">
        <v>588</v>
      </c>
    </row>
    <row r="12" spans="2:33" ht="15.75" x14ac:dyDescent="0.25">
      <c r="B12" s="14"/>
      <c r="C12" s="11"/>
      <c r="D12" s="10" t="s">
        <v>14</v>
      </c>
      <c r="E12" s="10"/>
      <c r="F12" s="10" t="s">
        <v>17</v>
      </c>
      <c r="G12" s="10"/>
      <c r="H12" s="28" t="s">
        <v>18</v>
      </c>
      <c r="I12" s="10"/>
      <c r="J12" s="10" t="s">
        <v>15</v>
      </c>
      <c r="K12" s="10"/>
      <c r="L12" s="21" t="s">
        <v>16</v>
      </c>
      <c r="M12" s="10"/>
      <c r="N12" s="28" t="s">
        <v>20</v>
      </c>
      <c r="O12" s="10"/>
      <c r="P12" s="4" t="s">
        <v>21</v>
      </c>
      <c r="Q12" s="2"/>
      <c r="R12" s="10" t="s">
        <v>15</v>
      </c>
      <c r="S12" s="10"/>
      <c r="T12" s="21" t="s">
        <v>16</v>
      </c>
      <c r="U12" s="10"/>
      <c r="V12" s="28" t="s">
        <v>20</v>
      </c>
      <c r="W12" s="10"/>
      <c r="X12" s="4" t="s">
        <v>21</v>
      </c>
      <c r="Y12" s="2"/>
      <c r="Z12" s="158" t="s">
        <v>589</v>
      </c>
      <c r="AC12" s="93" t="s">
        <v>366</v>
      </c>
      <c r="AD12" s="93" t="s">
        <v>367</v>
      </c>
      <c r="AF12" s="93" t="s">
        <v>366</v>
      </c>
      <c r="AG12" s="93" t="s">
        <v>367</v>
      </c>
    </row>
    <row r="13" spans="2:33" ht="15.75" x14ac:dyDescent="0.25">
      <c r="B13" s="14"/>
      <c r="C13" s="11"/>
      <c r="D13" s="20">
        <v>-1</v>
      </c>
      <c r="E13" s="9"/>
      <c r="F13" s="20">
        <v>-2</v>
      </c>
      <c r="G13" s="9"/>
      <c r="H13" s="20">
        <v>-3</v>
      </c>
      <c r="I13" s="9"/>
      <c r="J13" s="20">
        <v>-4</v>
      </c>
      <c r="K13" s="9"/>
      <c r="L13" s="22">
        <v>-5</v>
      </c>
      <c r="M13" s="9"/>
      <c r="N13" s="20">
        <v>-6</v>
      </c>
      <c r="O13" s="9"/>
      <c r="P13" s="5" t="s">
        <v>592</v>
      </c>
      <c r="R13" s="20">
        <v>-8</v>
      </c>
      <c r="S13" s="9"/>
      <c r="T13" s="22">
        <v>-9</v>
      </c>
      <c r="U13" s="9"/>
      <c r="V13" s="20">
        <v>-10</v>
      </c>
      <c r="W13" s="9"/>
      <c r="X13" s="5" t="s">
        <v>594</v>
      </c>
      <c r="Z13" s="20" t="s">
        <v>595</v>
      </c>
    </row>
    <row r="14" spans="2:33" ht="15.75" x14ac:dyDescent="0.25">
      <c r="B14" s="14"/>
      <c r="C14" s="11"/>
      <c r="D14" s="9"/>
      <c r="E14" s="9"/>
      <c r="F14" s="9"/>
      <c r="G14" s="9"/>
      <c r="H14" s="28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21"/>
      <c r="U14" s="9"/>
      <c r="V14" s="28"/>
      <c r="W14" s="9"/>
      <c r="X14" s="9"/>
    </row>
    <row r="15" spans="2:33" ht="15.75" x14ac:dyDescent="0.25">
      <c r="B15" s="14"/>
      <c r="D15" s="12" t="s">
        <v>63</v>
      </c>
      <c r="H15" s="24"/>
      <c r="V15" s="24"/>
    </row>
    <row r="16" spans="2:33" x14ac:dyDescent="0.2">
      <c r="B16" s="14"/>
      <c r="H16" s="24"/>
      <c r="V16" s="24"/>
    </row>
    <row r="17" spans="1:33" ht="15.75" x14ac:dyDescent="0.25">
      <c r="B17" s="14"/>
      <c r="D17" s="171" t="s">
        <v>599</v>
      </c>
      <c r="H17" s="24"/>
      <c r="V17" s="24"/>
    </row>
    <row r="18" spans="1:33" x14ac:dyDescent="0.2">
      <c r="B18" s="14"/>
      <c r="H18" s="24"/>
      <c r="V18" s="24"/>
    </row>
    <row r="19" spans="1:33" x14ac:dyDescent="0.2">
      <c r="A19">
        <v>302</v>
      </c>
      <c r="B19" s="56">
        <v>302</v>
      </c>
      <c r="C19" s="57"/>
      <c r="D19" s="97" t="s">
        <v>598</v>
      </c>
      <c r="F19" s="59" t="e">
        <f>+VLOOKUP($A19,Deprate,F$1,0)</f>
        <v>#REF!</v>
      </c>
      <c r="G19" s="74"/>
      <c r="H19" s="75" t="e">
        <f>+VLOOKUP($A19,Deprate,H$1,0)</f>
        <v>#REF!</v>
      </c>
      <c r="I19" s="57"/>
      <c r="J19" s="78" t="s">
        <v>602</v>
      </c>
      <c r="K19" s="89">
        <f t="shared" ref="J19:L21" si="0">+VLOOKUP($A19,ExistingEstimates,K$1,0)</f>
        <v>0</v>
      </c>
      <c r="L19" s="33">
        <f t="shared" si="0"/>
        <v>0</v>
      </c>
      <c r="M19" s="57"/>
      <c r="N19" s="75" t="e">
        <f t="shared" ref="N19:N21" si="1">+ROUND(P19*F19/100,2)</f>
        <v>#REF!</v>
      </c>
      <c r="O19" s="57"/>
      <c r="P19" s="56">
        <f t="shared" ref="P19:P21" si="2">+VLOOKUP($A19,ExistingEstimates,P$1,0)</f>
        <v>0</v>
      </c>
      <c r="Q19" s="57"/>
      <c r="R19" s="34" t="e">
        <f>+TEXT(VLOOKUP($A19,Deprate,3,0),"#")&amp;"-"&amp;TRIM(VLOOKUP($A19,Deprate,4,0))</f>
        <v>#VALUE!</v>
      </c>
      <c r="S19" s="34" t="s">
        <v>76</v>
      </c>
      <c r="T19" s="33" t="e">
        <f>+VLOOKUP($A19,Deprate,T$1,0)</f>
        <v>#REF!</v>
      </c>
      <c r="U19" s="57"/>
      <c r="V19" s="75" t="e">
        <f>+VLOOKUP($A19,Deprate,V$1,0)</f>
        <v>#REF!</v>
      </c>
      <c r="W19" s="57"/>
      <c r="X19" s="56" t="e">
        <f>+VLOOKUP($A19,Deprate,X$1,0)</f>
        <v>#REF!</v>
      </c>
      <c r="Y19" s="57"/>
      <c r="Z19" s="75" t="e">
        <f t="shared" ref="Z19:Z21" si="3">+V19-N19</f>
        <v>#REF!</v>
      </c>
    </row>
    <row r="20" spans="1:33" x14ac:dyDescent="0.2">
      <c r="A20">
        <v>303</v>
      </c>
      <c r="B20" s="56">
        <v>303</v>
      </c>
      <c r="C20" s="57"/>
      <c r="D20" s="57" t="s">
        <v>56</v>
      </c>
      <c r="F20" s="59" t="e">
        <f>+VLOOKUP($A20,Deprate,F$1,0)</f>
        <v>#REF!</v>
      </c>
      <c r="G20" s="74"/>
      <c r="H20" s="75" t="e">
        <f>+VLOOKUP($A20,Deprate,H$1,0)</f>
        <v>#REF!</v>
      </c>
      <c r="I20" s="57"/>
      <c r="J20" s="89" t="str">
        <f t="shared" si="0"/>
        <v>5-SQ</v>
      </c>
      <c r="K20" s="89">
        <f t="shared" si="0"/>
        <v>0</v>
      </c>
      <c r="L20" s="33">
        <f t="shared" si="0"/>
        <v>0</v>
      </c>
      <c r="M20" s="57"/>
      <c r="N20" s="75" t="e">
        <f t="shared" si="1"/>
        <v>#REF!</v>
      </c>
      <c r="O20" s="57"/>
      <c r="P20" s="56">
        <f t="shared" si="2"/>
        <v>20</v>
      </c>
      <c r="Q20" s="57"/>
      <c r="R20" s="34" t="e">
        <f>+TEXT(VLOOKUP($A20,Deprate,3,0),"#")&amp;"-"&amp;TRIM(VLOOKUP($A20,Deprate,4,0))</f>
        <v>#VALUE!</v>
      </c>
      <c r="S20" s="34" t="s">
        <v>76</v>
      </c>
      <c r="T20" s="33" t="e">
        <f>+VLOOKUP($A20,Deprate,T$1,0)</f>
        <v>#REF!</v>
      </c>
      <c r="U20" s="57"/>
      <c r="V20" s="75" t="e">
        <f>+VLOOKUP($A20,Deprate,V$1,0)</f>
        <v>#REF!</v>
      </c>
      <c r="W20" s="57"/>
      <c r="X20" s="56" t="e">
        <f>+VLOOKUP($A20,Deprate,X$1,0)</f>
        <v>#REF!</v>
      </c>
      <c r="Y20" s="57"/>
      <c r="Z20" s="75" t="e">
        <f t="shared" si="3"/>
        <v>#REF!</v>
      </c>
    </row>
    <row r="21" spans="1:33" x14ac:dyDescent="0.2">
      <c r="A21">
        <v>303.10000000000002</v>
      </c>
      <c r="B21" s="56">
        <v>303.10000000000002</v>
      </c>
      <c r="C21" s="57"/>
      <c r="D21" s="57" t="s">
        <v>302</v>
      </c>
      <c r="F21" s="77" t="e">
        <f>+VLOOKUP($A21,Deprate,F$1,0)</f>
        <v>#REF!</v>
      </c>
      <c r="G21" s="74"/>
      <c r="H21" s="192" t="e">
        <f>+VLOOKUP($A21,Deprate,H$1,0)</f>
        <v>#REF!</v>
      </c>
      <c r="I21" s="57"/>
      <c r="J21" s="89" t="str">
        <f>+VLOOKUP($A21,ExistingEstimates,J$1,0)</f>
        <v>10-SQ</v>
      </c>
      <c r="K21" s="89">
        <f t="shared" si="0"/>
        <v>0</v>
      </c>
      <c r="L21" s="33">
        <f t="shared" si="0"/>
        <v>0</v>
      </c>
      <c r="M21" s="57"/>
      <c r="N21" s="192" t="e">
        <f t="shared" si="1"/>
        <v>#REF!</v>
      </c>
      <c r="O21" s="57"/>
      <c r="P21" s="56">
        <f t="shared" si="2"/>
        <v>10</v>
      </c>
      <c r="Q21" s="57"/>
      <c r="R21" s="68" t="s">
        <v>443</v>
      </c>
      <c r="S21" s="34" t="s">
        <v>76</v>
      </c>
      <c r="T21" s="33" t="e">
        <f>+VLOOKUP($A21,Deprate,T$1,0)</f>
        <v>#REF!</v>
      </c>
      <c r="U21" s="57"/>
      <c r="V21" s="192" t="e">
        <f>+VLOOKUP($A21,Deprate,V$1,0)</f>
        <v>#REF!</v>
      </c>
      <c r="W21" s="57"/>
      <c r="X21" s="56" t="e">
        <f>+VLOOKUP($A21,Deprate,X$1,0)</f>
        <v>#REF!</v>
      </c>
      <c r="Y21" s="57"/>
      <c r="Z21" s="192" t="e">
        <f t="shared" si="3"/>
        <v>#REF!</v>
      </c>
    </row>
    <row r="22" spans="1:33" x14ac:dyDescent="0.2">
      <c r="B22" s="14"/>
      <c r="H22" s="24"/>
      <c r="N22" s="24"/>
      <c r="V22" s="24"/>
      <c r="Z22" s="24"/>
    </row>
    <row r="23" spans="1:33" ht="15.75" x14ac:dyDescent="0.25">
      <c r="B23" s="14"/>
      <c r="D23" s="153" t="s">
        <v>600</v>
      </c>
      <c r="F23" s="83" t="e">
        <f>+SUBTOTAL(9,F19:F22)</f>
        <v>#REF!</v>
      </c>
      <c r="G23" s="60"/>
      <c r="H23" s="61" t="e">
        <f>+SUBTOTAL(9,H19:H22)</f>
        <v>#REF!</v>
      </c>
      <c r="I23" s="57"/>
      <c r="J23" s="57"/>
      <c r="K23" s="57"/>
      <c r="L23" s="57"/>
      <c r="M23" s="57"/>
      <c r="N23" s="61" t="e">
        <f>+SUBTOTAL(9,N19:N22)</f>
        <v>#REF!</v>
      </c>
      <c r="O23" s="57"/>
      <c r="P23" s="57"/>
      <c r="Q23" s="57"/>
      <c r="R23" s="34"/>
      <c r="S23" s="34"/>
      <c r="T23" s="33"/>
      <c r="U23" s="57"/>
      <c r="V23" s="61" t="e">
        <f>+SUBTOTAL(9,V19:V22)</f>
        <v>#REF!</v>
      </c>
      <c r="W23" s="57"/>
      <c r="X23" s="56"/>
      <c r="Y23" s="57"/>
      <c r="Z23" s="61" t="e">
        <f>+SUBTOTAL(9,Z19:Z22)</f>
        <v>#REF!</v>
      </c>
    </row>
    <row r="24" spans="1:33" ht="15.75" x14ac:dyDescent="0.25">
      <c r="B24" s="14"/>
      <c r="D24" s="153"/>
      <c r="H24" s="24"/>
      <c r="N24" s="24"/>
      <c r="V24" s="24"/>
      <c r="Z24" s="24"/>
    </row>
    <row r="25" spans="1:33" x14ac:dyDescent="0.2">
      <c r="B25" s="14"/>
      <c r="H25" s="24"/>
      <c r="N25" s="24"/>
      <c r="V25" s="24"/>
      <c r="Z25" s="24"/>
    </row>
    <row r="26" spans="1:33" ht="15.75" x14ac:dyDescent="0.25">
      <c r="B26" s="14"/>
      <c r="D26" s="4" t="s">
        <v>25</v>
      </c>
      <c r="H26" s="24"/>
      <c r="N26" s="24"/>
      <c r="V26" s="24"/>
      <c r="X26" s="15"/>
      <c r="Z26" s="24"/>
    </row>
    <row r="27" spans="1:33" ht="15.75" x14ac:dyDescent="0.25">
      <c r="B27" s="14"/>
      <c r="D27" s="6"/>
      <c r="H27" s="24"/>
      <c r="N27" s="24"/>
      <c r="V27" s="24"/>
      <c r="X27" s="15"/>
      <c r="Z27" s="24"/>
    </row>
    <row r="28" spans="1:33" x14ac:dyDescent="0.2">
      <c r="B28" s="56">
        <v>311</v>
      </c>
      <c r="C28" s="57"/>
      <c r="D28" s="57" t="s">
        <v>26</v>
      </c>
      <c r="E28" s="57"/>
      <c r="F28" s="59"/>
      <c r="G28" s="74"/>
      <c r="H28" s="75"/>
      <c r="I28" s="57"/>
      <c r="J28" s="57"/>
      <c r="K28" s="57"/>
      <c r="L28" s="57"/>
      <c r="M28" s="57"/>
      <c r="N28" s="75"/>
      <c r="O28" s="57"/>
      <c r="P28" s="57"/>
      <c r="Q28" s="57"/>
      <c r="R28" s="34"/>
      <c r="S28" s="34"/>
      <c r="T28" s="33"/>
      <c r="U28" s="57"/>
      <c r="V28" s="75"/>
      <c r="W28" s="57"/>
      <c r="X28" s="56"/>
      <c r="Y28" s="57"/>
      <c r="Z28" s="75"/>
      <c r="AA28" s="57"/>
      <c r="AB28" s="57"/>
    </row>
    <row r="29" spans="1:33" x14ac:dyDescent="0.2">
      <c r="A29" t="s">
        <v>290</v>
      </c>
      <c r="B29" s="56"/>
      <c r="C29" s="57"/>
      <c r="D29" s="97" t="s">
        <v>303</v>
      </c>
      <c r="E29" s="57"/>
      <c r="F29" s="59" t="e">
        <f>+VLOOKUP($A29,Deprate,F$1,0)</f>
        <v>#REF!</v>
      </c>
      <c r="G29" s="74"/>
      <c r="H29" s="75" t="e">
        <f>+VLOOKUP($A29,Deprate,H$1,0)</f>
        <v>#REF!</v>
      </c>
      <c r="I29" s="57"/>
      <c r="J29" s="89" t="e">
        <f t="shared" ref="J29:L46" si="4">+VLOOKUP($A29,ExistingEstimates,J$1,0)</f>
        <v>#VALUE!</v>
      </c>
      <c r="K29" s="89" t="e">
        <f t="shared" si="4"/>
        <v>#VALUE!</v>
      </c>
      <c r="L29" s="33" t="e">
        <f t="shared" si="4"/>
        <v>#VALUE!</v>
      </c>
      <c r="M29" s="57"/>
      <c r="N29" s="75" t="e">
        <f t="shared" ref="N29:N30" si="5">+ROUND(P29*F29/100,2)</f>
        <v>#VALUE!</v>
      </c>
      <c r="O29" s="57"/>
      <c r="P29" s="56" t="e">
        <f t="shared" ref="P29:P46" si="6">+VLOOKUP($A29,ExistingEstimates,P$1,0)</f>
        <v>#VALUE!</v>
      </c>
      <c r="Q29" s="57"/>
      <c r="R29" s="34" t="e">
        <f>+TEXT(VLOOKUP($A29,Deprate,3,0),"#")&amp;"-"&amp;TRIM(VLOOKUP($A29,Deprate,4,0))</f>
        <v>#VALUE!</v>
      </c>
      <c r="S29" s="34" t="s">
        <v>76</v>
      </c>
      <c r="T29" s="33" t="e">
        <f>+VLOOKUP($A29,Deprate,T$1,0)</f>
        <v>#REF!</v>
      </c>
      <c r="U29" s="57"/>
      <c r="V29" s="75" t="e">
        <f>+VLOOKUP($A29,Deprate,V$1,0)</f>
        <v>#REF!</v>
      </c>
      <c r="W29" s="57"/>
      <c r="X29" s="56" t="e">
        <f>+VLOOKUP($A29,Deprate,X$1,0)</f>
        <v>#REF!</v>
      </c>
      <c r="Y29" s="57"/>
      <c r="Z29" s="75" t="e">
        <f t="shared" ref="Z29:Z47" si="7">+V29-N29</f>
        <v>#REF!</v>
      </c>
      <c r="AA29" s="57"/>
      <c r="AB29" s="57"/>
      <c r="AD29" s="104">
        <f>+SUMIFS('Reserve by Acct'!D:D,'Reserve by Acct'!B:B,VALUE(LEFT(A29,6))*100,'Reserve by Acct'!C:C,VALUE(MID(A29,8,4)))</f>
        <v>0</v>
      </c>
      <c r="AG29" s="104" t="e">
        <f>+AD29+#REF!</f>
        <v>#REF!</v>
      </c>
    </row>
    <row r="30" spans="1:33" x14ac:dyDescent="0.2">
      <c r="A30" t="s">
        <v>291</v>
      </c>
      <c r="B30" s="56"/>
      <c r="C30" s="57"/>
      <c r="D30" s="97" t="s">
        <v>304</v>
      </c>
      <c r="E30" s="57"/>
      <c r="F30" s="59" t="e">
        <f>+VLOOKUP($A30,Deprate,F$1,0)</f>
        <v>#REF!</v>
      </c>
      <c r="G30" s="74"/>
      <c r="H30" s="75" t="e">
        <f>+VLOOKUP($A30,Deprate,H$1,0)</f>
        <v>#REF!</v>
      </c>
      <c r="I30" s="57"/>
      <c r="J30" s="89" t="e">
        <f t="shared" si="4"/>
        <v>#VALUE!</v>
      </c>
      <c r="K30" s="89" t="e">
        <f t="shared" si="4"/>
        <v>#VALUE!</v>
      </c>
      <c r="L30" s="33" t="e">
        <f t="shared" si="4"/>
        <v>#VALUE!</v>
      </c>
      <c r="M30" s="57"/>
      <c r="N30" s="75" t="e">
        <f t="shared" si="5"/>
        <v>#VALUE!</v>
      </c>
      <c r="O30" s="57"/>
      <c r="P30" s="56" t="e">
        <f t="shared" si="6"/>
        <v>#VALUE!</v>
      </c>
      <c r="Q30" s="57"/>
      <c r="R30" s="34" t="e">
        <f>+TEXT(VLOOKUP($A30,Deprate,3,0),"#")&amp;"-"&amp;TRIM(VLOOKUP($A30,Deprate,4,0))</f>
        <v>#VALUE!</v>
      </c>
      <c r="S30" s="34" t="s">
        <v>76</v>
      </c>
      <c r="T30" s="33" t="e">
        <f>+VLOOKUP($A30,Deprate,T$1,0)</f>
        <v>#REF!</v>
      </c>
      <c r="U30" s="57"/>
      <c r="V30" s="75" t="e">
        <f>+VLOOKUP($A30,Deprate,V$1,0)</f>
        <v>#REF!</v>
      </c>
      <c r="W30" s="57"/>
      <c r="X30" s="56" t="e">
        <f>+VLOOKUP($A30,Deprate,X$1,0)</f>
        <v>#REF!</v>
      </c>
      <c r="Y30" s="57"/>
      <c r="Z30" s="75" t="e">
        <f t="shared" si="7"/>
        <v>#REF!</v>
      </c>
      <c r="AA30" s="57"/>
      <c r="AB30" s="57"/>
      <c r="AD30" s="104">
        <f>+SUMIFS('Reserve by Acct'!D:D,'Reserve by Acct'!B:B,VALUE(LEFT(A30,6))*100,'Reserve by Acct'!C:C,VALUE(MID(A30,8,4)))</f>
        <v>0</v>
      </c>
      <c r="AG30" s="104" t="e">
        <f>+AD30+#REF!</f>
        <v>#REF!</v>
      </c>
    </row>
    <row r="31" spans="1:33" x14ac:dyDescent="0.2">
      <c r="A31" t="s">
        <v>117</v>
      </c>
      <c r="B31" s="56"/>
      <c r="C31" s="57"/>
      <c r="D31" s="97" t="s">
        <v>305</v>
      </c>
      <c r="E31" s="57"/>
      <c r="F31" s="59" t="e">
        <f>+VLOOKUP($A31,Deprate,F$1,0)</f>
        <v>#REF!</v>
      </c>
      <c r="G31" s="74"/>
      <c r="H31" s="75" t="e">
        <f>+VLOOKUP($A31,Deprate,H$1,0)</f>
        <v>#REF!</v>
      </c>
      <c r="I31" s="57"/>
      <c r="J31" s="89" t="e">
        <f t="shared" si="4"/>
        <v>#VALUE!</v>
      </c>
      <c r="K31" s="89" t="e">
        <f t="shared" si="4"/>
        <v>#VALUE!</v>
      </c>
      <c r="L31" s="33" t="e">
        <f t="shared" si="4"/>
        <v>#VALUE!</v>
      </c>
      <c r="M31" s="57"/>
      <c r="N31" s="75" t="e">
        <f t="shared" ref="N31:N39" si="8">+ROUND(P31*F31/100,2)</f>
        <v>#VALUE!</v>
      </c>
      <c r="O31" s="57"/>
      <c r="P31" s="56" t="e">
        <f t="shared" si="6"/>
        <v>#VALUE!</v>
      </c>
      <c r="Q31" s="57"/>
      <c r="R31" s="34" t="e">
        <f>+TEXT(VLOOKUP($A31,Deprate,3,0),"#")&amp;"-"&amp;TRIM(VLOOKUP($A31,Deprate,4,0))</f>
        <v>#VALUE!</v>
      </c>
      <c r="S31" s="34" t="s">
        <v>76</v>
      </c>
      <c r="T31" s="33" t="e">
        <f>+VLOOKUP($A31,Deprate,T$1,0)</f>
        <v>#REF!</v>
      </c>
      <c r="U31" s="57"/>
      <c r="V31" s="75" t="e">
        <f>+VLOOKUP($A31,Deprate,V$1,0)</f>
        <v>#REF!</v>
      </c>
      <c r="W31" s="57"/>
      <c r="X31" s="56" t="e">
        <f>+VLOOKUP($A31,Deprate,X$1,0)</f>
        <v>#REF!</v>
      </c>
      <c r="Y31" s="57"/>
      <c r="Z31" s="75" t="e">
        <f t="shared" si="7"/>
        <v>#REF!</v>
      </c>
      <c r="AA31" s="57"/>
      <c r="AB31" s="57"/>
      <c r="AD31" s="104">
        <f>+SUMIFS('Reserve by Acct'!D:D,'Reserve by Acct'!B:B,VALUE(LEFT(A31,6))*100,'Reserve by Acct'!C:C,VALUE(MID(A31,8,4)))</f>
        <v>0</v>
      </c>
      <c r="AG31" s="104" t="e">
        <f>+AD31+#REF!</f>
        <v>#REF!</v>
      </c>
    </row>
    <row r="32" spans="1:33" x14ac:dyDescent="0.2">
      <c r="A32" t="s">
        <v>118</v>
      </c>
      <c r="B32" s="56"/>
      <c r="C32" s="57"/>
      <c r="D32" s="97" t="s">
        <v>306</v>
      </c>
      <c r="E32" s="57"/>
      <c r="F32" s="59" t="e">
        <f>+VLOOKUP($A32,Deprate,F$1,0)</f>
        <v>#REF!</v>
      </c>
      <c r="G32" s="74"/>
      <c r="H32" s="75" t="e">
        <f>+VLOOKUP($A32,Deprate,H$1,0)</f>
        <v>#REF!</v>
      </c>
      <c r="I32" s="57"/>
      <c r="J32" s="89" t="e">
        <f t="shared" si="4"/>
        <v>#VALUE!</v>
      </c>
      <c r="K32" s="89" t="e">
        <f t="shared" si="4"/>
        <v>#VALUE!</v>
      </c>
      <c r="L32" s="33" t="e">
        <f t="shared" si="4"/>
        <v>#VALUE!</v>
      </c>
      <c r="M32" s="57"/>
      <c r="N32" s="75" t="e">
        <f t="shared" si="8"/>
        <v>#VALUE!</v>
      </c>
      <c r="O32" s="57"/>
      <c r="P32" s="56" t="e">
        <f t="shared" si="6"/>
        <v>#VALUE!</v>
      </c>
      <c r="Q32" s="57"/>
      <c r="R32" s="34" t="e">
        <f>+TEXT(VLOOKUP($A32,Deprate,3,0),"#")&amp;"-"&amp;TRIM(VLOOKUP($A32,Deprate,4,0))</f>
        <v>#VALUE!</v>
      </c>
      <c r="S32" s="34" t="s">
        <v>76</v>
      </c>
      <c r="T32" s="33" t="e">
        <f>+VLOOKUP($A32,Deprate,T$1,0)</f>
        <v>#REF!</v>
      </c>
      <c r="U32" s="57"/>
      <c r="V32" s="75" t="e">
        <f>+VLOOKUP($A32,Deprate,V$1,0)</f>
        <v>#REF!</v>
      </c>
      <c r="W32" s="57"/>
      <c r="X32" s="56" t="e">
        <f>+VLOOKUP($A32,Deprate,X$1,0)</f>
        <v>#REF!</v>
      </c>
      <c r="Y32" s="57"/>
      <c r="Z32" s="75" t="e">
        <f t="shared" si="7"/>
        <v>#REF!</v>
      </c>
      <c r="AA32" s="57"/>
      <c r="AB32" s="57"/>
      <c r="AD32" s="104">
        <f>+SUMIFS('Reserve by Acct'!D:D,'Reserve by Acct'!B:B,VALUE(LEFT(A32,6))*100,'Reserve by Acct'!C:C,VALUE(MID(A32,8,4)))</f>
        <v>0</v>
      </c>
      <c r="AG32" s="104" t="e">
        <f>+AD32+#REF!</f>
        <v>#REF!</v>
      </c>
    </row>
    <row r="33" spans="1:33" x14ac:dyDescent="0.2">
      <c r="A33" t="s">
        <v>119</v>
      </c>
      <c r="B33" s="56"/>
      <c r="C33" s="57"/>
      <c r="D33" s="97" t="s">
        <v>307</v>
      </c>
      <c r="E33" s="57"/>
      <c r="F33" s="59" t="e">
        <f>+VLOOKUP($A33,Deprate,F$1,0)</f>
        <v>#REF!</v>
      </c>
      <c r="G33" s="74"/>
      <c r="H33" s="75" t="e">
        <f>+VLOOKUP($A33,Deprate,H$1,0)</f>
        <v>#REF!</v>
      </c>
      <c r="I33" s="57"/>
      <c r="J33" s="89" t="e">
        <f t="shared" si="4"/>
        <v>#VALUE!</v>
      </c>
      <c r="K33" s="89" t="e">
        <f t="shared" si="4"/>
        <v>#VALUE!</v>
      </c>
      <c r="L33" s="33" t="e">
        <f t="shared" si="4"/>
        <v>#VALUE!</v>
      </c>
      <c r="M33" s="57"/>
      <c r="N33" s="75" t="e">
        <f t="shared" si="8"/>
        <v>#VALUE!</v>
      </c>
      <c r="O33" s="57"/>
      <c r="P33" s="56" t="e">
        <f t="shared" si="6"/>
        <v>#VALUE!</v>
      </c>
      <c r="Q33" s="57"/>
      <c r="R33" s="34" t="s">
        <v>601</v>
      </c>
      <c r="S33" s="34" t="s">
        <v>76</v>
      </c>
      <c r="T33" s="33" t="e">
        <f>+VLOOKUP($A33,Deprate,T$1,0)</f>
        <v>#REF!</v>
      </c>
      <c r="U33" s="57"/>
      <c r="V33" s="75" t="e">
        <f>+VLOOKUP($A33,Deprate,V$1,0)</f>
        <v>#REF!</v>
      </c>
      <c r="W33" s="57"/>
      <c r="X33" s="164" t="e">
        <f>+VLOOKUP($A33,Deprate,X$1,0)</f>
        <v>#REF!</v>
      </c>
      <c r="Y33" s="165"/>
      <c r="Z33" s="75" t="e">
        <f t="shared" si="7"/>
        <v>#REF!</v>
      </c>
      <c r="AA33" s="57"/>
      <c r="AB33" s="57"/>
      <c r="AD33" s="104">
        <f>+SUMIFS('Reserve by Acct'!D:D,'Reserve by Acct'!B:B,VALUE(LEFT(A33,6))*100,'Reserve by Acct'!C:C,VALUE(MID(A33,8,4)))</f>
        <v>0</v>
      </c>
      <c r="AG33" s="104" t="e">
        <f>+AD33+#REF!</f>
        <v>#REF!</v>
      </c>
    </row>
    <row r="34" spans="1:33" x14ac:dyDescent="0.2">
      <c r="A34" t="s">
        <v>120</v>
      </c>
      <c r="B34" s="56"/>
      <c r="C34" s="57"/>
      <c r="D34" s="152" t="s">
        <v>308</v>
      </c>
      <c r="E34" s="57"/>
      <c r="F34" s="59" t="e">
        <f t="shared" ref="F34:F47" si="9">+VLOOKUP($A34,Deprate,F$1,0)</f>
        <v>#REF!</v>
      </c>
      <c r="G34" s="74"/>
      <c r="H34" s="75" t="e">
        <f t="shared" ref="H34:H47" si="10">+VLOOKUP($A34,Deprate,H$1,0)</f>
        <v>#REF!</v>
      </c>
      <c r="I34" s="57"/>
      <c r="J34" s="89" t="e">
        <f t="shared" si="4"/>
        <v>#VALUE!</v>
      </c>
      <c r="K34" s="89" t="e">
        <f t="shared" si="4"/>
        <v>#VALUE!</v>
      </c>
      <c r="L34" s="33" t="e">
        <f t="shared" si="4"/>
        <v>#VALUE!</v>
      </c>
      <c r="M34" s="57"/>
      <c r="N34" s="75" t="e">
        <f t="shared" si="8"/>
        <v>#VALUE!</v>
      </c>
      <c r="O34" s="57"/>
      <c r="P34" s="56" t="e">
        <f t="shared" si="6"/>
        <v>#VALUE!</v>
      </c>
      <c r="Q34" s="57"/>
      <c r="R34" s="34" t="e">
        <f t="shared" ref="R34:R47" si="11">+TEXT(VLOOKUP($A34,Deprate,3,0),"#")&amp;"-"&amp;TRIM(VLOOKUP($A34,Deprate,4,0))</f>
        <v>#VALUE!</v>
      </c>
      <c r="S34" s="34" t="s">
        <v>76</v>
      </c>
      <c r="T34" s="33" t="e">
        <f t="shared" ref="T34:T47" si="12">+VLOOKUP($A34,Deprate,T$1,0)</f>
        <v>#REF!</v>
      </c>
      <c r="U34" s="57"/>
      <c r="V34" s="75" t="e">
        <f t="shared" ref="V34:V47" si="13">+VLOOKUP($A34,Deprate,V$1,0)</f>
        <v>#REF!</v>
      </c>
      <c r="W34" s="57"/>
      <c r="X34" s="56" t="e">
        <f t="shared" ref="X34:X47" si="14">+VLOOKUP($A34,Deprate,X$1,0)</f>
        <v>#REF!</v>
      </c>
      <c r="Y34" s="57"/>
      <c r="Z34" s="75" t="e">
        <f t="shared" si="7"/>
        <v>#REF!</v>
      </c>
      <c r="AA34" s="57"/>
      <c r="AB34" s="57"/>
      <c r="AD34" s="104">
        <f>+SUMIFS('Reserve by Acct'!D:D,'Reserve by Acct'!B:B,VALUE(LEFT(A34,6))*100,'Reserve by Acct'!C:C,VALUE(MID(A34,8,4)))</f>
        <v>0</v>
      </c>
      <c r="AG34" s="104" t="e">
        <f>+AD34+#REF!</f>
        <v>#REF!</v>
      </c>
    </row>
    <row r="35" spans="1:33" x14ac:dyDescent="0.2">
      <c r="A35" t="s">
        <v>121</v>
      </c>
      <c r="B35" s="56"/>
      <c r="C35" s="57"/>
      <c r="D35" s="152" t="s">
        <v>309</v>
      </c>
      <c r="E35" s="57"/>
      <c r="F35" s="59" t="e">
        <f t="shared" si="9"/>
        <v>#REF!</v>
      </c>
      <c r="G35" s="74"/>
      <c r="H35" s="75" t="e">
        <f t="shared" si="10"/>
        <v>#REF!</v>
      </c>
      <c r="I35" s="57"/>
      <c r="J35" s="89" t="e">
        <f t="shared" si="4"/>
        <v>#VALUE!</v>
      </c>
      <c r="K35" s="89" t="e">
        <f t="shared" si="4"/>
        <v>#VALUE!</v>
      </c>
      <c r="L35" s="33" t="e">
        <f t="shared" si="4"/>
        <v>#VALUE!</v>
      </c>
      <c r="M35" s="57"/>
      <c r="N35" s="75" t="e">
        <f t="shared" si="8"/>
        <v>#VALUE!</v>
      </c>
      <c r="O35" s="57"/>
      <c r="P35" s="56" t="e">
        <f t="shared" si="6"/>
        <v>#VALUE!</v>
      </c>
      <c r="Q35" s="57"/>
      <c r="R35" s="34" t="e">
        <f t="shared" si="11"/>
        <v>#VALUE!</v>
      </c>
      <c r="S35" s="34" t="s">
        <v>76</v>
      </c>
      <c r="T35" s="33" t="e">
        <f t="shared" si="12"/>
        <v>#REF!</v>
      </c>
      <c r="U35" s="57"/>
      <c r="V35" s="75" t="e">
        <f t="shared" si="13"/>
        <v>#REF!</v>
      </c>
      <c r="W35" s="57"/>
      <c r="X35" s="56" t="e">
        <f t="shared" si="14"/>
        <v>#REF!</v>
      </c>
      <c r="Y35" s="57"/>
      <c r="Z35" s="75" t="e">
        <f t="shared" si="7"/>
        <v>#REF!</v>
      </c>
      <c r="AA35" s="57"/>
      <c r="AB35" s="57"/>
      <c r="AD35" s="104">
        <f>+SUMIFS('Reserve by Acct'!D:D,'Reserve by Acct'!B:B,VALUE(LEFT(A35,6))*100,'Reserve by Acct'!C:C,VALUE(MID(A35,8,4)))</f>
        <v>0</v>
      </c>
      <c r="AG35" s="104" t="e">
        <f>+AD35+#REF!</f>
        <v>#REF!</v>
      </c>
    </row>
    <row r="36" spans="1:33" x14ac:dyDescent="0.2">
      <c r="A36" t="s">
        <v>122</v>
      </c>
      <c r="B36" s="56"/>
      <c r="C36" s="57"/>
      <c r="D36" s="152" t="s">
        <v>310</v>
      </c>
      <c r="E36" s="57"/>
      <c r="F36" s="59" t="e">
        <f t="shared" si="9"/>
        <v>#REF!</v>
      </c>
      <c r="G36" s="74"/>
      <c r="H36" s="75" t="e">
        <f t="shared" si="10"/>
        <v>#REF!</v>
      </c>
      <c r="I36" s="57"/>
      <c r="J36" s="89" t="e">
        <f t="shared" si="4"/>
        <v>#VALUE!</v>
      </c>
      <c r="K36" s="89" t="e">
        <f t="shared" si="4"/>
        <v>#VALUE!</v>
      </c>
      <c r="L36" s="33" t="e">
        <f t="shared" si="4"/>
        <v>#VALUE!</v>
      </c>
      <c r="M36" s="57"/>
      <c r="N36" s="75" t="e">
        <f t="shared" si="8"/>
        <v>#VALUE!</v>
      </c>
      <c r="O36" s="57"/>
      <c r="P36" s="56" t="e">
        <f t="shared" si="6"/>
        <v>#VALUE!</v>
      </c>
      <c r="Q36" s="57"/>
      <c r="R36" s="34" t="s">
        <v>601</v>
      </c>
      <c r="S36" s="34" t="s">
        <v>76</v>
      </c>
      <c r="T36" s="33" t="e">
        <f t="shared" si="12"/>
        <v>#REF!</v>
      </c>
      <c r="U36" s="57"/>
      <c r="V36" s="75" t="e">
        <f t="shared" si="13"/>
        <v>#REF!</v>
      </c>
      <c r="W36" s="57"/>
      <c r="X36" s="164" t="e">
        <f>+VLOOKUP($A36,Deprate,X$1,0)</f>
        <v>#REF!</v>
      </c>
      <c r="Y36" s="165"/>
      <c r="Z36" s="75" t="e">
        <f t="shared" si="7"/>
        <v>#REF!</v>
      </c>
      <c r="AA36" s="57"/>
      <c r="AB36" s="57"/>
      <c r="AD36" s="104">
        <f>+SUMIFS('Reserve by Acct'!D:D,'Reserve by Acct'!B:B,VALUE(LEFT(A36,6))*100,'Reserve by Acct'!C:C,VALUE(MID(A36,8,4)))</f>
        <v>0</v>
      </c>
      <c r="AG36" s="104" t="e">
        <f>+AD36+#REF!</f>
        <v>#REF!</v>
      </c>
    </row>
    <row r="37" spans="1:33" x14ac:dyDescent="0.2">
      <c r="A37" t="s">
        <v>123</v>
      </c>
      <c r="B37" s="56"/>
      <c r="C37" s="57"/>
      <c r="D37" s="152" t="s">
        <v>311</v>
      </c>
      <c r="E37" s="57"/>
      <c r="F37" s="59" t="e">
        <f t="shared" si="9"/>
        <v>#REF!</v>
      </c>
      <c r="G37" s="74"/>
      <c r="H37" s="75" t="e">
        <f t="shared" si="10"/>
        <v>#REF!</v>
      </c>
      <c r="I37" s="57"/>
      <c r="J37" s="89" t="e">
        <f t="shared" si="4"/>
        <v>#VALUE!</v>
      </c>
      <c r="K37" s="89" t="e">
        <f t="shared" si="4"/>
        <v>#VALUE!</v>
      </c>
      <c r="L37" s="33" t="e">
        <f t="shared" si="4"/>
        <v>#VALUE!</v>
      </c>
      <c r="M37" s="57"/>
      <c r="N37" s="75" t="e">
        <f t="shared" si="8"/>
        <v>#VALUE!</v>
      </c>
      <c r="O37" s="57"/>
      <c r="P37" s="56" t="e">
        <f t="shared" si="6"/>
        <v>#VALUE!</v>
      </c>
      <c r="Q37" s="57"/>
      <c r="R37" s="34" t="e">
        <f t="shared" si="11"/>
        <v>#VALUE!</v>
      </c>
      <c r="S37" s="34" t="s">
        <v>76</v>
      </c>
      <c r="T37" s="33" t="e">
        <f t="shared" si="12"/>
        <v>#REF!</v>
      </c>
      <c r="U37" s="57"/>
      <c r="V37" s="75" t="e">
        <f t="shared" si="13"/>
        <v>#REF!</v>
      </c>
      <c r="W37" s="57"/>
      <c r="X37" s="56" t="e">
        <f t="shared" si="14"/>
        <v>#REF!</v>
      </c>
      <c r="Y37" s="57"/>
      <c r="Z37" s="75" t="e">
        <f t="shared" si="7"/>
        <v>#REF!</v>
      </c>
      <c r="AA37" s="57"/>
      <c r="AB37" s="57"/>
      <c r="AD37" s="104">
        <f>+SUMIFS('Reserve by Acct'!D:D,'Reserve by Acct'!B:B,VALUE(LEFT(A37,6))*100,'Reserve by Acct'!C:C,VALUE(MID(A37,8,4)))</f>
        <v>0</v>
      </c>
      <c r="AG37" s="104" t="e">
        <f>+AD37+#REF!</f>
        <v>#REF!</v>
      </c>
    </row>
    <row r="38" spans="1:33" x14ac:dyDescent="0.2">
      <c r="A38" t="s">
        <v>124</v>
      </c>
      <c r="B38" s="56"/>
      <c r="C38" s="57"/>
      <c r="D38" s="152" t="s">
        <v>312</v>
      </c>
      <c r="E38" s="57"/>
      <c r="F38" s="59" t="e">
        <f t="shared" si="9"/>
        <v>#REF!</v>
      </c>
      <c r="G38" s="74"/>
      <c r="H38" s="75" t="e">
        <f t="shared" si="10"/>
        <v>#REF!</v>
      </c>
      <c r="I38" s="57"/>
      <c r="J38" s="89" t="e">
        <f t="shared" si="4"/>
        <v>#VALUE!</v>
      </c>
      <c r="K38" s="89" t="e">
        <f t="shared" si="4"/>
        <v>#VALUE!</v>
      </c>
      <c r="L38" s="33" t="e">
        <f t="shared" si="4"/>
        <v>#VALUE!</v>
      </c>
      <c r="M38" s="57"/>
      <c r="N38" s="75" t="e">
        <f t="shared" si="8"/>
        <v>#VALUE!</v>
      </c>
      <c r="O38" s="57"/>
      <c r="P38" s="56" t="e">
        <f t="shared" si="6"/>
        <v>#VALUE!</v>
      </c>
      <c r="Q38" s="57"/>
      <c r="R38" s="34" t="e">
        <f t="shared" si="11"/>
        <v>#VALUE!</v>
      </c>
      <c r="S38" s="34" t="s">
        <v>76</v>
      </c>
      <c r="T38" s="33" t="e">
        <f t="shared" si="12"/>
        <v>#REF!</v>
      </c>
      <c r="U38" s="57"/>
      <c r="V38" s="75" t="e">
        <f t="shared" si="13"/>
        <v>#REF!</v>
      </c>
      <c r="W38" s="57"/>
      <c r="X38" s="56" t="e">
        <f t="shared" si="14"/>
        <v>#REF!</v>
      </c>
      <c r="Y38" s="57"/>
      <c r="Z38" s="75" t="e">
        <f t="shared" si="7"/>
        <v>#REF!</v>
      </c>
      <c r="AA38" s="57"/>
      <c r="AB38" s="57"/>
      <c r="AD38" s="104">
        <f>+SUMIFS('Reserve by Acct'!D:D,'Reserve by Acct'!B:B,VALUE(LEFT(A38,6))*100,'Reserve by Acct'!C:C,VALUE(MID(A38,8,4)))</f>
        <v>0</v>
      </c>
      <c r="AG38" s="104" t="e">
        <f>+AD38+#REF!</f>
        <v>#REF!</v>
      </c>
    </row>
    <row r="39" spans="1:33" x14ac:dyDescent="0.2">
      <c r="A39" t="s">
        <v>125</v>
      </c>
      <c r="B39" s="56"/>
      <c r="C39" s="57"/>
      <c r="D39" s="152" t="s">
        <v>313</v>
      </c>
      <c r="E39" s="57"/>
      <c r="F39" s="59" t="e">
        <f t="shared" si="9"/>
        <v>#REF!</v>
      </c>
      <c r="G39" s="74"/>
      <c r="H39" s="75" t="e">
        <f t="shared" si="10"/>
        <v>#REF!</v>
      </c>
      <c r="I39" s="57"/>
      <c r="J39" s="89" t="e">
        <f t="shared" si="4"/>
        <v>#VALUE!</v>
      </c>
      <c r="K39" s="89" t="e">
        <f t="shared" si="4"/>
        <v>#VALUE!</v>
      </c>
      <c r="L39" s="33" t="e">
        <f t="shared" si="4"/>
        <v>#VALUE!</v>
      </c>
      <c r="M39" s="57"/>
      <c r="N39" s="75" t="e">
        <f t="shared" si="8"/>
        <v>#VALUE!</v>
      </c>
      <c r="O39" s="57"/>
      <c r="P39" s="56" t="e">
        <f t="shared" si="6"/>
        <v>#VALUE!</v>
      </c>
      <c r="Q39" s="57"/>
      <c r="R39" s="34" t="e">
        <f t="shared" si="11"/>
        <v>#VALUE!</v>
      </c>
      <c r="S39" s="34" t="s">
        <v>76</v>
      </c>
      <c r="T39" s="33" t="e">
        <f t="shared" si="12"/>
        <v>#REF!</v>
      </c>
      <c r="U39" s="57"/>
      <c r="V39" s="75" t="e">
        <f t="shared" si="13"/>
        <v>#REF!</v>
      </c>
      <c r="W39" s="57"/>
      <c r="X39" s="56" t="e">
        <f t="shared" si="14"/>
        <v>#REF!</v>
      </c>
      <c r="Y39" s="57"/>
      <c r="Z39" s="75" t="e">
        <f t="shared" si="7"/>
        <v>#REF!</v>
      </c>
      <c r="AA39" s="57"/>
      <c r="AB39" s="57"/>
      <c r="AD39" s="104">
        <f>+SUMIFS('Reserve by Acct'!D:D,'Reserve by Acct'!B:B,VALUE(LEFT(A39,6))*100,'Reserve by Acct'!C:C,VALUE(MID(A39,8,4)))</f>
        <v>0</v>
      </c>
      <c r="AG39" s="104" t="e">
        <f>+AD39+#REF!</f>
        <v>#REF!</v>
      </c>
    </row>
    <row r="40" spans="1:33" x14ac:dyDescent="0.2">
      <c r="A40" t="s">
        <v>126</v>
      </c>
      <c r="B40" s="56"/>
      <c r="C40" s="57"/>
      <c r="D40" s="152" t="s">
        <v>314</v>
      </c>
      <c r="E40" s="57"/>
      <c r="F40" s="59" t="e">
        <f t="shared" si="9"/>
        <v>#REF!</v>
      </c>
      <c r="G40" s="74"/>
      <c r="H40" s="75" t="e">
        <f t="shared" si="10"/>
        <v>#REF!</v>
      </c>
      <c r="I40" s="57"/>
      <c r="J40" s="89" t="e">
        <f t="shared" si="4"/>
        <v>#VALUE!</v>
      </c>
      <c r="K40" s="89" t="e">
        <f t="shared" si="4"/>
        <v>#VALUE!</v>
      </c>
      <c r="L40" s="33" t="e">
        <f t="shared" si="4"/>
        <v>#VALUE!</v>
      </c>
      <c r="M40" s="57"/>
      <c r="N40" s="75" t="e">
        <f t="shared" ref="N40:N41" si="15">+ROUND(P40*F40/100,2)</f>
        <v>#VALUE!</v>
      </c>
      <c r="O40" s="57"/>
      <c r="P40" s="56" t="e">
        <f t="shared" si="6"/>
        <v>#VALUE!</v>
      </c>
      <c r="Q40" s="57"/>
      <c r="R40" s="34" t="e">
        <f t="shared" si="11"/>
        <v>#VALUE!</v>
      </c>
      <c r="S40" s="34" t="s">
        <v>76</v>
      </c>
      <c r="T40" s="33" t="e">
        <f t="shared" si="12"/>
        <v>#REF!</v>
      </c>
      <c r="U40" s="57"/>
      <c r="V40" s="75" t="e">
        <f t="shared" si="13"/>
        <v>#REF!</v>
      </c>
      <c r="W40" s="57"/>
      <c r="X40" s="56" t="e">
        <f t="shared" si="14"/>
        <v>#REF!</v>
      </c>
      <c r="Y40" s="57"/>
      <c r="Z40" s="75" t="e">
        <f t="shared" si="7"/>
        <v>#REF!</v>
      </c>
      <c r="AA40" s="57"/>
      <c r="AB40" s="57"/>
      <c r="AD40" s="104">
        <f>+SUMIFS('Reserve by Acct'!D:D,'Reserve by Acct'!B:B,VALUE(LEFT(A40,6))*100,'Reserve by Acct'!C:C,VALUE(MID(A40,8,4)))</f>
        <v>0</v>
      </c>
      <c r="AG40" s="104" t="e">
        <f>+AD40+#REF!</f>
        <v>#REF!</v>
      </c>
    </row>
    <row r="41" spans="1:33" x14ac:dyDescent="0.2">
      <c r="A41" t="s">
        <v>127</v>
      </c>
      <c r="B41" s="56"/>
      <c r="C41" s="57"/>
      <c r="D41" s="152" t="s">
        <v>315</v>
      </c>
      <c r="E41" s="57"/>
      <c r="F41" s="59" t="e">
        <f t="shared" si="9"/>
        <v>#REF!</v>
      </c>
      <c r="G41" s="74"/>
      <c r="H41" s="75" t="e">
        <f t="shared" si="10"/>
        <v>#REF!</v>
      </c>
      <c r="I41" s="57"/>
      <c r="J41" s="89" t="e">
        <f t="shared" si="4"/>
        <v>#VALUE!</v>
      </c>
      <c r="K41" s="89" t="e">
        <f t="shared" si="4"/>
        <v>#VALUE!</v>
      </c>
      <c r="L41" s="33" t="e">
        <f t="shared" si="4"/>
        <v>#VALUE!</v>
      </c>
      <c r="M41" s="57"/>
      <c r="N41" s="75" t="e">
        <f t="shared" si="15"/>
        <v>#VALUE!</v>
      </c>
      <c r="O41" s="57"/>
      <c r="P41" s="56" t="e">
        <f t="shared" si="6"/>
        <v>#VALUE!</v>
      </c>
      <c r="Q41" s="57"/>
      <c r="R41" s="34" t="s">
        <v>601</v>
      </c>
      <c r="S41" s="34" t="s">
        <v>76</v>
      </c>
      <c r="T41" s="33" t="e">
        <f t="shared" si="12"/>
        <v>#REF!</v>
      </c>
      <c r="U41" s="57"/>
      <c r="V41" s="75" t="e">
        <f t="shared" si="13"/>
        <v>#REF!</v>
      </c>
      <c r="W41" s="57"/>
      <c r="X41" s="164" t="e">
        <f>+VLOOKUP($A41,Deprate,X$1,0)</f>
        <v>#REF!</v>
      </c>
      <c r="Y41" s="165"/>
      <c r="Z41" s="75" t="e">
        <f t="shared" si="7"/>
        <v>#REF!</v>
      </c>
      <c r="AA41" s="57"/>
      <c r="AB41" s="57"/>
      <c r="AD41" s="104">
        <f>+SUMIFS('Reserve by Acct'!D:D,'Reserve by Acct'!B:B,VALUE(LEFT(A41,6))*100,'Reserve by Acct'!C:C,VALUE(MID(A41,8,4)))</f>
        <v>0</v>
      </c>
      <c r="AG41" s="104" t="e">
        <f>+AD41+#REF!</f>
        <v>#REF!</v>
      </c>
    </row>
    <row r="42" spans="1:33" x14ac:dyDescent="0.2">
      <c r="A42" t="s">
        <v>128</v>
      </c>
      <c r="B42" s="56"/>
      <c r="C42" s="57"/>
      <c r="D42" s="152" t="s">
        <v>316</v>
      </c>
      <c r="E42" s="57"/>
      <c r="F42" s="59" t="e">
        <f t="shared" si="9"/>
        <v>#REF!</v>
      </c>
      <c r="G42" s="74"/>
      <c r="H42" s="75" t="e">
        <f t="shared" si="10"/>
        <v>#REF!</v>
      </c>
      <c r="I42" s="57"/>
      <c r="J42" s="89" t="e">
        <f t="shared" si="4"/>
        <v>#VALUE!</v>
      </c>
      <c r="K42" s="89" t="e">
        <f t="shared" si="4"/>
        <v>#VALUE!</v>
      </c>
      <c r="L42" s="33" t="e">
        <f t="shared" si="4"/>
        <v>#VALUE!</v>
      </c>
      <c r="M42" s="57"/>
      <c r="N42" s="75" t="e">
        <f t="shared" ref="N42:N47" si="16">+ROUND(P42*F42/100,2)</f>
        <v>#VALUE!</v>
      </c>
      <c r="O42" s="57"/>
      <c r="P42" s="56" t="e">
        <f t="shared" si="6"/>
        <v>#VALUE!</v>
      </c>
      <c r="Q42" s="57"/>
      <c r="R42" s="34" t="e">
        <f t="shared" si="11"/>
        <v>#VALUE!</v>
      </c>
      <c r="S42" s="34" t="s">
        <v>76</v>
      </c>
      <c r="T42" s="33" t="e">
        <f t="shared" si="12"/>
        <v>#REF!</v>
      </c>
      <c r="U42" s="57"/>
      <c r="V42" s="75" t="e">
        <f t="shared" si="13"/>
        <v>#REF!</v>
      </c>
      <c r="W42" s="57"/>
      <c r="X42" s="56" t="e">
        <f t="shared" si="14"/>
        <v>#REF!</v>
      </c>
      <c r="Y42" s="57"/>
      <c r="Z42" s="75" t="e">
        <f t="shared" si="7"/>
        <v>#REF!</v>
      </c>
      <c r="AA42" s="57"/>
      <c r="AB42" s="57"/>
      <c r="AD42" s="104">
        <f>+SUMIFS('Reserve by Acct'!D:D,'Reserve by Acct'!B:B,VALUE(LEFT(A42,6))*100,'Reserve by Acct'!C:C,VALUE(MID(A42,8,4)))</f>
        <v>0</v>
      </c>
      <c r="AG42" s="104" t="e">
        <f>+AD42+#REF!</f>
        <v>#REF!</v>
      </c>
    </row>
    <row r="43" spans="1:33" x14ac:dyDescent="0.2">
      <c r="A43" t="s">
        <v>129</v>
      </c>
      <c r="B43" s="56"/>
      <c r="C43" s="57"/>
      <c r="D43" s="152" t="s">
        <v>317</v>
      </c>
      <c r="E43" s="57"/>
      <c r="F43" s="59" t="e">
        <f t="shared" si="9"/>
        <v>#REF!</v>
      </c>
      <c r="G43" s="74"/>
      <c r="H43" s="75" t="e">
        <f t="shared" si="10"/>
        <v>#REF!</v>
      </c>
      <c r="I43" s="57"/>
      <c r="J43" s="89" t="e">
        <f t="shared" si="4"/>
        <v>#VALUE!</v>
      </c>
      <c r="K43" s="89" t="e">
        <f t="shared" si="4"/>
        <v>#VALUE!</v>
      </c>
      <c r="L43" s="33" t="e">
        <f t="shared" si="4"/>
        <v>#VALUE!</v>
      </c>
      <c r="M43" s="57"/>
      <c r="N43" s="75" t="e">
        <f t="shared" si="16"/>
        <v>#VALUE!</v>
      </c>
      <c r="O43" s="57"/>
      <c r="P43" s="56" t="e">
        <f t="shared" si="6"/>
        <v>#VALUE!</v>
      </c>
      <c r="Q43" s="57"/>
      <c r="R43" s="34" t="e">
        <f t="shared" si="11"/>
        <v>#VALUE!</v>
      </c>
      <c r="S43" s="34" t="s">
        <v>76</v>
      </c>
      <c r="T43" s="33" t="e">
        <f t="shared" si="12"/>
        <v>#REF!</v>
      </c>
      <c r="U43" s="57"/>
      <c r="V43" s="75" t="e">
        <f t="shared" si="13"/>
        <v>#REF!</v>
      </c>
      <c r="W43" s="57"/>
      <c r="X43" s="56" t="e">
        <f t="shared" si="14"/>
        <v>#REF!</v>
      </c>
      <c r="Y43" s="57"/>
      <c r="Z43" s="75" t="e">
        <f t="shared" si="7"/>
        <v>#REF!</v>
      </c>
      <c r="AA43" s="57"/>
      <c r="AB43" s="57"/>
      <c r="AD43" s="104">
        <f>+SUMIFS('Reserve by Acct'!D:D,'Reserve by Acct'!B:B,VALUE(LEFT(A43,6))*100,'Reserve by Acct'!C:C,VALUE(MID(A43,8,4)))</f>
        <v>0</v>
      </c>
      <c r="AG43" s="104" t="e">
        <f>+AD43+#REF!</f>
        <v>#REF!</v>
      </c>
    </row>
    <row r="44" spans="1:33" x14ac:dyDescent="0.2">
      <c r="A44" t="s">
        <v>130</v>
      </c>
      <c r="B44" s="56"/>
      <c r="C44" s="57"/>
      <c r="D44" s="152" t="s">
        <v>318</v>
      </c>
      <c r="E44" s="57"/>
      <c r="F44" s="59" t="e">
        <f t="shared" si="9"/>
        <v>#REF!</v>
      </c>
      <c r="G44" s="74"/>
      <c r="H44" s="75" t="e">
        <f t="shared" si="10"/>
        <v>#REF!</v>
      </c>
      <c r="I44" s="57"/>
      <c r="J44" s="89" t="e">
        <f t="shared" si="4"/>
        <v>#VALUE!</v>
      </c>
      <c r="K44" s="89" t="e">
        <f t="shared" si="4"/>
        <v>#VALUE!</v>
      </c>
      <c r="L44" s="33" t="e">
        <f t="shared" si="4"/>
        <v>#VALUE!</v>
      </c>
      <c r="M44" s="57"/>
      <c r="N44" s="75" t="e">
        <f t="shared" si="16"/>
        <v>#VALUE!</v>
      </c>
      <c r="O44" s="57"/>
      <c r="P44" s="56" t="e">
        <f t="shared" si="6"/>
        <v>#VALUE!</v>
      </c>
      <c r="Q44" s="57"/>
      <c r="R44" s="34" t="e">
        <f t="shared" si="11"/>
        <v>#VALUE!</v>
      </c>
      <c r="S44" s="34" t="s">
        <v>76</v>
      </c>
      <c r="T44" s="33" t="e">
        <f t="shared" si="12"/>
        <v>#REF!</v>
      </c>
      <c r="U44" s="57"/>
      <c r="V44" s="75" t="e">
        <f t="shared" si="13"/>
        <v>#REF!</v>
      </c>
      <c r="W44" s="57"/>
      <c r="X44" s="56" t="e">
        <f t="shared" si="14"/>
        <v>#REF!</v>
      </c>
      <c r="Y44" s="57"/>
      <c r="Z44" s="75" t="e">
        <f t="shared" si="7"/>
        <v>#REF!</v>
      </c>
      <c r="AA44" s="57"/>
      <c r="AB44" s="57"/>
      <c r="AD44" s="104">
        <f>+SUMIFS('Reserve by Acct'!D:D,'Reserve by Acct'!B:B,VALUE(LEFT(A44,6))*100,'Reserve by Acct'!C:C,VALUE(MID(A44,8,4)))</f>
        <v>0</v>
      </c>
      <c r="AG44" s="104" t="e">
        <f>+AD44+#REF!</f>
        <v>#REF!</v>
      </c>
    </row>
    <row r="45" spans="1:33" x14ac:dyDescent="0.2">
      <c r="A45" t="s">
        <v>131</v>
      </c>
      <c r="B45" s="56"/>
      <c r="C45" s="57"/>
      <c r="D45" s="152" t="s">
        <v>319</v>
      </c>
      <c r="E45" s="57"/>
      <c r="F45" s="59" t="e">
        <f t="shared" si="9"/>
        <v>#REF!</v>
      </c>
      <c r="G45" s="74"/>
      <c r="H45" s="75" t="e">
        <f t="shared" si="10"/>
        <v>#REF!</v>
      </c>
      <c r="I45" s="57"/>
      <c r="J45" s="89" t="e">
        <f t="shared" si="4"/>
        <v>#VALUE!</v>
      </c>
      <c r="K45" s="89" t="e">
        <f t="shared" si="4"/>
        <v>#VALUE!</v>
      </c>
      <c r="L45" s="33" t="e">
        <f t="shared" si="4"/>
        <v>#VALUE!</v>
      </c>
      <c r="M45" s="57"/>
      <c r="N45" s="75" t="e">
        <f t="shared" si="16"/>
        <v>#VALUE!</v>
      </c>
      <c r="O45" s="57"/>
      <c r="P45" s="56" t="e">
        <f t="shared" si="6"/>
        <v>#VALUE!</v>
      </c>
      <c r="Q45" s="57"/>
      <c r="R45" s="34" t="e">
        <f t="shared" si="11"/>
        <v>#VALUE!</v>
      </c>
      <c r="S45" s="34" t="s">
        <v>76</v>
      </c>
      <c r="T45" s="33" t="e">
        <f t="shared" si="12"/>
        <v>#REF!</v>
      </c>
      <c r="U45" s="57"/>
      <c r="V45" s="75" t="e">
        <f t="shared" si="13"/>
        <v>#REF!</v>
      </c>
      <c r="W45" s="57"/>
      <c r="X45" s="56" t="e">
        <f t="shared" si="14"/>
        <v>#REF!</v>
      </c>
      <c r="Y45" s="57"/>
      <c r="Z45" s="75" t="e">
        <f t="shared" si="7"/>
        <v>#REF!</v>
      </c>
      <c r="AA45" s="57"/>
      <c r="AB45" s="57"/>
      <c r="AD45" s="104">
        <f>+SUMIFS('Reserve by Acct'!D:D,'Reserve by Acct'!B:B,VALUE(LEFT(A45,6))*100,'Reserve by Acct'!C:C,VALUE(MID(A45,8,4)))</f>
        <v>0</v>
      </c>
      <c r="AG45" s="104" t="e">
        <f>+AD45+#REF!</f>
        <v>#REF!</v>
      </c>
    </row>
    <row r="46" spans="1:33" x14ac:dyDescent="0.2">
      <c r="A46" t="s">
        <v>132</v>
      </c>
      <c r="B46" s="56"/>
      <c r="C46" s="57"/>
      <c r="D46" s="152" t="s">
        <v>320</v>
      </c>
      <c r="E46" s="57"/>
      <c r="F46" s="59" t="e">
        <f t="shared" si="9"/>
        <v>#REF!</v>
      </c>
      <c r="G46" s="74"/>
      <c r="H46" s="75" t="e">
        <f t="shared" si="10"/>
        <v>#REF!</v>
      </c>
      <c r="I46" s="57"/>
      <c r="J46" s="89" t="e">
        <f t="shared" si="4"/>
        <v>#VALUE!</v>
      </c>
      <c r="K46" s="89" t="e">
        <f t="shared" si="4"/>
        <v>#VALUE!</v>
      </c>
      <c r="L46" s="33" t="e">
        <f t="shared" si="4"/>
        <v>#VALUE!</v>
      </c>
      <c r="M46" s="57"/>
      <c r="N46" s="75" t="e">
        <f t="shared" si="16"/>
        <v>#VALUE!</v>
      </c>
      <c r="O46" s="57"/>
      <c r="P46" s="56" t="e">
        <f t="shared" si="6"/>
        <v>#VALUE!</v>
      </c>
      <c r="Q46" s="57"/>
      <c r="R46" s="34" t="e">
        <f t="shared" si="11"/>
        <v>#VALUE!</v>
      </c>
      <c r="S46" s="34" t="s">
        <v>76</v>
      </c>
      <c r="T46" s="33" t="e">
        <f t="shared" si="12"/>
        <v>#REF!</v>
      </c>
      <c r="U46" s="57"/>
      <c r="V46" s="75" t="e">
        <f t="shared" si="13"/>
        <v>#REF!</v>
      </c>
      <c r="W46" s="57"/>
      <c r="X46" s="56" t="e">
        <f t="shared" si="14"/>
        <v>#REF!</v>
      </c>
      <c r="Y46" s="57"/>
      <c r="Z46" s="75" t="e">
        <f t="shared" si="7"/>
        <v>#REF!</v>
      </c>
      <c r="AA46" s="57"/>
      <c r="AB46" s="57"/>
      <c r="AD46" s="104">
        <f>+SUMIFS('Reserve by Acct'!D:D,'Reserve by Acct'!B:B,VALUE(LEFT(A46,6))*100,'Reserve by Acct'!C:C,VALUE(MID(A46,8,4)))</f>
        <v>0</v>
      </c>
      <c r="AG46" s="104" t="e">
        <f>+AD46+#REF!</f>
        <v>#REF!</v>
      </c>
    </row>
    <row r="47" spans="1:33" x14ac:dyDescent="0.2">
      <c r="A47" t="s">
        <v>133</v>
      </c>
      <c r="B47" s="56"/>
      <c r="C47" s="57"/>
      <c r="D47" s="152" t="s">
        <v>321</v>
      </c>
      <c r="E47" s="57"/>
      <c r="F47" s="77" t="e">
        <f t="shared" si="9"/>
        <v>#REF!</v>
      </c>
      <c r="G47" s="74"/>
      <c r="H47" s="75" t="e">
        <f t="shared" si="10"/>
        <v>#REF!</v>
      </c>
      <c r="I47" s="57"/>
      <c r="J47" s="89"/>
      <c r="K47" s="89"/>
      <c r="L47" s="33"/>
      <c r="M47" s="57"/>
      <c r="N47" s="75" t="e">
        <f t="shared" si="16"/>
        <v>#VALUE!</v>
      </c>
      <c r="O47" s="57"/>
      <c r="P47" s="56" t="e">
        <f>+P42</f>
        <v>#VALUE!</v>
      </c>
      <c r="Q47" s="57"/>
      <c r="R47" s="34" t="e">
        <f t="shared" si="11"/>
        <v>#VALUE!</v>
      </c>
      <c r="S47" s="34" t="s">
        <v>76</v>
      </c>
      <c r="T47" s="33" t="e">
        <f t="shared" si="12"/>
        <v>#REF!</v>
      </c>
      <c r="U47" s="57"/>
      <c r="V47" s="75" t="e">
        <f t="shared" si="13"/>
        <v>#REF!</v>
      </c>
      <c r="W47" s="57"/>
      <c r="X47" s="56" t="e">
        <f t="shared" si="14"/>
        <v>#REF!</v>
      </c>
      <c r="Y47" s="57"/>
      <c r="Z47" s="75" t="e">
        <f t="shared" si="7"/>
        <v>#REF!</v>
      </c>
      <c r="AA47" s="57"/>
      <c r="AB47" s="57"/>
      <c r="AD47" s="104">
        <f>+SUMIFS('Reserve by Acct'!D:D,'Reserve by Acct'!B:B,VALUE(LEFT(A47,6))*100,'Reserve by Acct'!C:C,VALUE(MID(A47,8,4)))</f>
        <v>0</v>
      </c>
      <c r="AG47" s="104" t="e">
        <f>+AD47+#REF!</f>
        <v>#REF!</v>
      </c>
    </row>
    <row r="48" spans="1:33" x14ac:dyDescent="0.2">
      <c r="B48" s="56"/>
      <c r="C48" s="57"/>
      <c r="D48" s="57"/>
      <c r="E48" s="57"/>
      <c r="F48" s="59"/>
      <c r="G48" s="57"/>
      <c r="H48" s="79"/>
      <c r="I48" s="57"/>
      <c r="J48" s="57"/>
      <c r="K48" s="57"/>
      <c r="L48" s="57"/>
      <c r="M48" s="57"/>
      <c r="N48" s="79"/>
      <c r="O48" s="57"/>
      <c r="P48" s="57"/>
      <c r="Q48" s="57"/>
      <c r="R48" s="34"/>
      <c r="S48" s="34"/>
      <c r="T48" s="33"/>
      <c r="U48" s="57"/>
      <c r="V48" s="79"/>
      <c r="W48" s="57"/>
      <c r="X48" s="56"/>
      <c r="Y48" s="57"/>
      <c r="Z48" s="79"/>
      <c r="AA48" s="57"/>
      <c r="AB48" s="57"/>
    </row>
    <row r="49" spans="1:33" x14ac:dyDescent="0.2">
      <c r="A49">
        <v>311</v>
      </c>
      <c r="B49" s="56"/>
      <c r="C49" s="57"/>
      <c r="D49" s="166" t="s">
        <v>27</v>
      </c>
      <c r="E49" s="57"/>
      <c r="F49" s="59" t="e">
        <f>+SUBTOTAL(9,F29:F48)</f>
        <v>#REF!</v>
      </c>
      <c r="G49" s="57"/>
      <c r="H49" s="64" t="e">
        <f>+SUBTOTAL(9,H29:H48)</f>
        <v>#REF!</v>
      </c>
      <c r="I49" s="57"/>
      <c r="J49" s="57"/>
      <c r="K49" s="57"/>
      <c r="L49" s="57"/>
      <c r="M49" s="57"/>
      <c r="N49" s="64" t="e">
        <f>+SUBTOTAL(9,N29:N48)</f>
        <v>#VALUE!</v>
      </c>
      <c r="O49" s="57"/>
      <c r="P49" s="57"/>
      <c r="Q49" s="57"/>
      <c r="R49" s="34"/>
      <c r="S49" s="34"/>
      <c r="T49" s="33"/>
      <c r="U49" s="57"/>
      <c r="V49" s="64" t="e">
        <f>+SUBTOTAL(9,V29:V48)</f>
        <v>#REF!</v>
      </c>
      <c r="W49" s="57"/>
      <c r="X49" s="56"/>
      <c r="Y49" s="57"/>
      <c r="Z49" s="64" t="e">
        <f>+SUBTOTAL(9,Z29:Z48)</f>
        <v>#REF!</v>
      </c>
      <c r="AA49" s="57"/>
      <c r="AB49" s="57"/>
      <c r="AC49" s="104" t="e">
        <f>+SUMIF(#REF!,$A49*100,#REF!)</f>
        <v>#REF!</v>
      </c>
      <c r="AD49" s="104" t="e">
        <f>+SUMIF(#REF!,$A49*100,#REF!)</f>
        <v>#REF!</v>
      </c>
      <c r="AE49" s="104"/>
      <c r="AF49" s="104" t="e">
        <f>+AC49-#REF!</f>
        <v>#REF!</v>
      </c>
      <c r="AG49" s="104" t="e">
        <f>+AD49+#REF!</f>
        <v>#REF!</v>
      </c>
    </row>
    <row r="50" spans="1:33" x14ac:dyDescent="0.2">
      <c r="B50" s="56"/>
      <c r="C50" s="57"/>
      <c r="D50" s="57"/>
      <c r="E50" s="57"/>
      <c r="F50" s="59"/>
      <c r="G50" s="57"/>
      <c r="H50" s="64"/>
      <c r="I50" s="57"/>
      <c r="J50" s="57"/>
      <c r="K50" s="57"/>
      <c r="L50" s="57"/>
      <c r="M50" s="57"/>
      <c r="N50" s="64"/>
      <c r="O50" s="57"/>
      <c r="P50" s="57"/>
      <c r="Q50" s="57"/>
      <c r="R50" s="34"/>
      <c r="S50" s="34"/>
      <c r="T50" s="33"/>
      <c r="U50" s="57"/>
      <c r="V50" s="64"/>
      <c r="W50" s="57"/>
      <c r="X50" s="56"/>
      <c r="Y50" s="57"/>
      <c r="Z50" s="64"/>
      <c r="AA50" s="57"/>
      <c r="AB50" s="57"/>
    </row>
    <row r="51" spans="1:33" x14ac:dyDescent="0.2">
      <c r="B51" s="56">
        <v>312</v>
      </c>
      <c r="C51" s="57"/>
      <c r="D51" s="57" t="s">
        <v>28</v>
      </c>
      <c r="E51" s="57"/>
      <c r="F51" s="59"/>
      <c r="G51" s="57"/>
      <c r="H51" s="64"/>
      <c r="I51" s="57"/>
      <c r="J51" s="57"/>
      <c r="K51" s="57"/>
      <c r="L51" s="57"/>
      <c r="M51" s="57"/>
      <c r="N51" s="64"/>
      <c r="O51" s="57"/>
      <c r="P51" s="57"/>
      <c r="Q51" s="57"/>
      <c r="R51" s="89"/>
      <c r="S51" s="89"/>
      <c r="T51" s="167"/>
      <c r="U51" s="57"/>
      <c r="V51" s="64"/>
      <c r="W51" s="57"/>
      <c r="X51" s="56"/>
      <c r="Y51" s="57"/>
      <c r="Z51" s="64"/>
      <c r="AA51" s="57"/>
      <c r="AB51" s="57"/>
    </row>
    <row r="52" spans="1:33" x14ac:dyDescent="0.2">
      <c r="A52" t="s">
        <v>292</v>
      </c>
      <c r="B52" s="56"/>
      <c r="C52" s="57"/>
      <c r="D52" s="97" t="s">
        <v>303</v>
      </c>
      <c r="E52" s="57"/>
      <c r="F52" s="59" t="e">
        <f t="shared" ref="F52:F71" si="17">+VLOOKUP($A52,Deprate,F$1,0)</f>
        <v>#REF!</v>
      </c>
      <c r="G52" s="57"/>
      <c r="H52" s="64" t="e">
        <f t="shared" ref="H52:H71" si="18">+VLOOKUP($A52,Deprate,H$1,0)</f>
        <v>#REF!</v>
      </c>
      <c r="I52" s="57"/>
      <c r="J52" s="89" t="e">
        <f t="shared" ref="J52:L68" si="19">+VLOOKUP($A52,ExistingEstimates,J$1,0)</f>
        <v>#VALUE!</v>
      </c>
      <c r="K52" s="89" t="e">
        <f t="shared" si="19"/>
        <v>#VALUE!</v>
      </c>
      <c r="L52" s="33" t="e">
        <f t="shared" si="19"/>
        <v>#VALUE!</v>
      </c>
      <c r="M52" s="57"/>
      <c r="N52" s="64" t="e">
        <f t="shared" ref="N52:N69" si="20">+ROUND(P52*F52/100,2)</f>
        <v>#VALUE!</v>
      </c>
      <c r="O52" s="57"/>
      <c r="P52" s="56" t="e">
        <f t="shared" ref="P52:P68" si="21">+VLOOKUP($A52,ExistingEstimates,P$1,0)</f>
        <v>#VALUE!</v>
      </c>
      <c r="Q52" s="57"/>
      <c r="R52" s="89" t="e">
        <f t="shared" ref="R52:R71" si="22">+TEXT(VLOOKUP($A52,Deprate,3,0),"#")&amp;"-"&amp;TRIM(VLOOKUP($A52,Deprate,4,0))</f>
        <v>#VALUE!</v>
      </c>
      <c r="S52" s="89" t="s">
        <v>76</v>
      </c>
      <c r="T52" s="167" t="e">
        <f t="shared" ref="T52:T71" si="23">+VLOOKUP($A52,Deprate,T$1,0)</f>
        <v>#REF!</v>
      </c>
      <c r="U52" s="57"/>
      <c r="V52" s="64" t="e">
        <f t="shared" ref="V52:V71" si="24">+VLOOKUP($A52,Deprate,V$1,0)</f>
        <v>#REF!</v>
      </c>
      <c r="W52" s="57"/>
      <c r="X52" s="56" t="e">
        <f t="shared" ref="X52:X71" si="25">+VLOOKUP($A52,Deprate,X$1,0)</f>
        <v>#REF!</v>
      </c>
      <c r="Y52" s="57"/>
      <c r="Z52" s="64" t="e">
        <f t="shared" ref="Z52:Z71" si="26">+V52-N52</f>
        <v>#REF!</v>
      </c>
      <c r="AA52" s="57"/>
      <c r="AB52" s="57"/>
      <c r="AD52" s="104">
        <f>+SUMIFS('Reserve by Acct'!D:D,'Reserve by Acct'!B:B,VALUE(LEFT(A52,6))*100,'Reserve by Acct'!C:C,VALUE(MID(A52,8,4)))</f>
        <v>0</v>
      </c>
      <c r="AG52" s="104" t="e">
        <f>+AD52+#REF!</f>
        <v>#REF!</v>
      </c>
    </row>
    <row r="53" spans="1:33" x14ac:dyDescent="0.2">
      <c r="A53" t="s">
        <v>293</v>
      </c>
      <c r="B53" s="56"/>
      <c r="C53" s="57"/>
      <c r="D53" s="97" t="s">
        <v>304</v>
      </c>
      <c r="E53" s="57"/>
      <c r="F53" s="59" t="e">
        <f t="shared" si="17"/>
        <v>#REF!</v>
      </c>
      <c r="G53" s="57"/>
      <c r="H53" s="64" t="e">
        <f t="shared" si="18"/>
        <v>#REF!</v>
      </c>
      <c r="I53" s="57"/>
      <c r="J53" s="89" t="e">
        <f t="shared" si="19"/>
        <v>#VALUE!</v>
      </c>
      <c r="K53" s="89" t="e">
        <f t="shared" si="19"/>
        <v>#VALUE!</v>
      </c>
      <c r="L53" s="33" t="e">
        <f t="shared" si="19"/>
        <v>#VALUE!</v>
      </c>
      <c r="M53" s="57"/>
      <c r="N53" s="64" t="e">
        <f t="shared" si="20"/>
        <v>#VALUE!</v>
      </c>
      <c r="O53" s="57"/>
      <c r="P53" s="56" t="e">
        <f t="shared" si="21"/>
        <v>#VALUE!</v>
      </c>
      <c r="Q53" s="57"/>
      <c r="R53" s="89" t="e">
        <f t="shared" si="22"/>
        <v>#VALUE!</v>
      </c>
      <c r="S53" s="89" t="s">
        <v>76</v>
      </c>
      <c r="T53" s="167" t="e">
        <f t="shared" si="23"/>
        <v>#REF!</v>
      </c>
      <c r="U53" s="57"/>
      <c r="V53" s="64" t="e">
        <f t="shared" si="24"/>
        <v>#REF!</v>
      </c>
      <c r="W53" s="57"/>
      <c r="X53" s="56" t="e">
        <f t="shared" si="25"/>
        <v>#REF!</v>
      </c>
      <c r="Y53" s="57"/>
      <c r="Z53" s="64" t="e">
        <f t="shared" si="26"/>
        <v>#REF!</v>
      </c>
      <c r="AA53" s="57"/>
      <c r="AB53" s="57"/>
      <c r="AD53" s="104">
        <f>+SUMIFS('Reserve by Acct'!D:D,'Reserve by Acct'!B:B,VALUE(LEFT(A53,6))*100,'Reserve by Acct'!C:C,VALUE(MID(A53,8,4)))</f>
        <v>0</v>
      </c>
      <c r="AG53" s="104" t="e">
        <f>+AD53+#REF!</f>
        <v>#REF!</v>
      </c>
    </row>
    <row r="54" spans="1:33" x14ac:dyDescent="0.2">
      <c r="A54" t="s">
        <v>134</v>
      </c>
      <c r="B54" s="56"/>
      <c r="C54" s="57"/>
      <c r="D54" s="97" t="s">
        <v>306</v>
      </c>
      <c r="E54" s="57"/>
      <c r="F54" s="59" t="e">
        <f t="shared" si="17"/>
        <v>#REF!</v>
      </c>
      <c r="G54" s="57"/>
      <c r="H54" s="64" t="e">
        <f t="shared" si="18"/>
        <v>#REF!</v>
      </c>
      <c r="I54" s="57"/>
      <c r="J54" s="89" t="e">
        <f t="shared" si="19"/>
        <v>#VALUE!</v>
      </c>
      <c r="K54" s="89" t="e">
        <f t="shared" si="19"/>
        <v>#VALUE!</v>
      </c>
      <c r="L54" s="33" t="e">
        <f t="shared" si="19"/>
        <v>#VALUE!</v>
      </c>
      <c r="M54" s="57"/>
      <c r="N54" s="64" t="e">
        <f t="shared" si="20"/>
        <v>#VALUE!</v>
      </c>
      <c r="O54" s="57"/>
      <c r="P54" s="56" t="e">
        <f t="shared" si="21"/>
        <v>#VALUE!</v>
      </c>
      <c r="Q54" s="57"/>
      <c r="R54" s="89" t="e">
        <f t="shared" si="22"/>
        <v>#VALUE!</v>
      </c>
      <c r="S54" s="89" t="s">
        <v>76</v>
      </c>
      <c r="T54" s="167" t="e">
        <f t="shared" si="23"/>
        <v>#REF!</v>
      </c>
      <c r="U54" s="57"/>
      <c r="V54" s="64" t="e">
        <f t="shared" si="24"/>
        <v>#REF!</v>
      </c>
      <c r="W54" s="57"/>
      <c r="X54" s="56" t="e">
        <f t="shared" si="25"/>
        <v>#REF!</v>
      </c>
      <c r="Y54" s="57"/>
      <c r="Z54" s="64" t="e">
        <f t="shared" si="26"/>
        <v>#REF!</v>
      </c>
      <c r="AA54" s="57"/>
      <c r="AB54" s="57"/>
      <c r="AD54" s="104">
        <f>+SUMIFS('Reserve by Acct'!D:D,'Reserve by Acct'!B:B,VALUE(LEFT(A54,6))*100,'Reserve by Acct'!C:C,VALUE(MID(A54,8,4)))</f>
        <v>0</v>
      </c>
      <c r="AG54" s="104" t="e">
        <f>+AD54+#REF!</f>
        <v>#REF!</v>
      </c>
    </row>
    <row r="55" spans="1:33" x14ac:dyDescent="0.2">
      <c r="A55" t="s">
        <v>135</v>
      </c>
      <c r="B55" s="56"/>
      <c r="C55" s="57"/>
      <c r="D55" s="97" t="s">
        <v>307</v>
      </c>
      <c r="E55" s="57"/>
      <c r="F55" s="59" t="e">
        <f t="shared" si="17"/>
        <v>#REF!</v>
      </c>
      <c r="G55" s="57"/>
      <c r="H55" s="64" t="e">
        <f t="shared" si="18"/>
        <v>#REF!</v>
      </c>
      <c r="I55" s="57"/>
      <c r="J55" s="89" t="e">
        <f t="shared" si="19"/>
        <v>#VALUE!</v>
      </c>
      <c r="K55" s="89" t="e">
        <f t="shared" si="19"/>
        <v>#VALUE!</v>
      </c>
      <c r="L55" s="33" t="e">
        <f t="shared" si="19"/>
        <v>#VALUE!</v>
      </c>
      <c r="M55" s="57"/>
      <c r="N55" s="64" t="e">
        <f t="shared" si="20"/>
        <v>#VALUE!</v>
      </c>
      <c r="O55" s="57"/>
      <c r="P55" s="56" t="e">
        <f t="shared" si="21"/>
        <v>#VALUE!</v>
      </c>
      <c r="Q55" s="57"/>
      <c r="R55" s="34" t="s">
        <v>601</v>
      </c>
      <c r="S55" s="89" t="s">
        <v>76</v>
      </c>
      <c r="T55" s="167" t="e">
        <f t="shared" si="23"/>
        <v>#REF!</v>
      </c>
      <c r="U55" s="57"/>
      <c r="V55" s="64" t="e">
        <f t="shared" si="24"/>
        <v>#REF!</v>
      </c>
      <c r="W55" s="57"/>
      <c r="X55" s="164" t="e">
        <f>+VLOOKUP($A55,Deprate,X$1,0)</f>
        <v>#REF!</v>
      </c>
      <c r="Y55" s="165"/>
      <c r="Z55" s="64" t="e">
        <f t="shared" si="26"/>
        <v>#REF!</v>
      </c>
      <c r="AA55" s="57"/>
      <c r="AB55" s="57"/>
      <c r="AD55" s="104">
        <f>+SUMIFS('Reserve by Acct'!D:D,'Reserve by Acct'!B:B,VALUE(LEFT(A55,6))*100,'Reserve by Acct'!C:C,VALUE(MID(A55,8,4)))</f>
        <v>0</v>
      </c>
      <c r="AG55" s="104" t="e">
        <f>+AD55+#REF!</f>
        <v>#REF!</v>
      </c>
    </row>
    <row r="56" spans="1:33" x14ac:dyDescent="0.2">
      <c r="A56" t="s">
        <v>136</v>
      </c>
      <c r="B56" s="56"/>
      <c r="C56" s="57"/>
      <c r="D56" s="152" t="s">
        <v>308</v>
      </c>
      <c r="E56" s="57"/>
      <c r="F56" s="59" t="e">
        <f t="shared" si="17"/>
        <v>#REF!</v>
      </c>
      <c r="G56" s="57"/>
      <c r="H56" s="64" t="e">
        <f t="shared" si="18"/>
        <v>#REF!</v>
      </c>
      <c r="I56" s="57"/>
      <c r="J56" s="89" t="e">
        <f t="shared" si="19"/>
        <v>#VALUE!</v>
      </c>
      <c r="K56" s="89" t="e">
        <f t="shared" si="19"/>
        <v>#VALUE!</v>
      </c>
      <c r="L56" s="33" t="e">
        <f t="shared" si="19"/>
        <v>#VALUE!</v>
      </c>
      <c r="M56" s="57"/>
      <c r="N56" s="64" t="e">
        <f t="shared" si="20"/>
        <v>#VALUE!</v>
      </c>
      <c r="O56" s="57"/>
      <c r="P56" s="56" t="e">
        <f t="shared" si="21"/>
        <v>#VALUE!</v>
      </c>
      <c r="Q56" s="57"/>
      <c r="R56" s="89" t="e">
        <f t="shared" si="22"/>
        <v>#VALUE!</v>
      </c>
      <c r="S56" s="89" t="s">
        <v>76</v>
      </c>
      <c r="T56" s="167" t="e">
        <f t="shared" si="23"/>
        <v>#REF!</v>
      </c>
      <c r="U56" s="57"/>
      <c r="V56" s="64" t="e">
        <f t="shared" si="24"/>
        <v>#REF!</v>
      </c>
      <c r="W56" s="57"/>
      <c r="X56" s="56" t="e">
        <f t="shared" si="25"/>
        <v>#REF!</v>
      </c>
      <c r="Y56" s="57"/>
      <c r="Z56" s="64" t="e">
        <f t="shared" si="26"/>
        <v>#REF!</v>
      </c>
      <c r="AA56" s="57"/>
      <c r="AB56" s="57"/>
      <c r="AD56" s="104">
        <f>+SUMIFS('Reserve by Acct'!D:D,'Reserve by Acct'!B:B,VALUE(LEFT(A56,6))*100,'Reserve by Acct'!C:C,VALUE(MID(A56,8,4)))</f>
        <v>0</v>
      </c>
      <c r="AG56" s="104" t="e">
        <f>+AD56+#REF!</f>
        <v>#REF!</v>
      </c>
    </row>
    <row r="57" spans="1:33" x14ac:dyDescent="0.2">
      <c r="A57" t="s">
        <v>137</v>
      </c>
      <c r="B57" s="56"/>
      <c r="C57" s="57"/>
      <c r="D57" s="152" t="s">
        <v>309</v>
      </c>
      <c r="E57" s="57"/>
      <c r="F57" s="59" t="e">
        <f t="shared" si="17"/>
        <v>#REF!</v>
      </c>
      <c r="G57" s="74"/>
      <c r="H57" s="75" t="e">
        <f t="shared" si="18"/>
        <v>#REF!</v>
      </c>
      <c r="I57" s="57"/>
      <c r="J57" s="89" t="e">
        <f t="shared" si="19"/>
        <v>#VALUE!</v>
      </c>
      <c r="K57" s="89" t="e">
        <f t="shared" si="19"/>
        <v>#VALUE!</v>
      </c>
      <c r="L57" s="33" t="e">
        <f t="shared" si="19"/>
        <v>#VALUE!</v>
      </c>
      <c r="M57" s="57"/>
      <c r="N57" s="75" t="e">
        <f t="shared" si="20"/>
        <v>#VALUE!</v>
      </c>
      <c r="O57" s="57"/>
      <c r="P57" s="56" t="e">
        <f t="shared" si="21"/>
        <v>#VALUE!</v>
      </c>
      <c r="Q57" s="57"/>
      <c r="R57" s="34" t="e">
        <f t="shared" si="22"/>
        <v>#VALUE!</v>
      </c>
      <c r="S57" s="34" t="s">
        <v>76</v>
      </c>
      <c r="T57" s="33" t="e">
        <f t="shared" si="23"/>
        <v>#REF!</v>
      </c>
      <c r="U57" s="57"/>
      <c r="V57" s="75" t="e">
        <f t="shared" si="24"/>
        <v>#REF!</v>
      </c>
      <c r="W57" s="57"/>
      <c r="X57" s="56" t="e">
        <f t="shared" si="25"/>
        <v>#REF!</v>
      </c>
      <c r="Y57" s="57"/>
      <c r="Z57" s="75" t="e">
        <f t="shared" si="26"/>
        <v>#REF!</v>
      </c>
      <c r="AA57" s="57"/>
      <c r="AB57" s="57"/>
      <c r="AD57" s="104">
        <f>+SUMIFS('Reserve by Acct'!D:D,'Reserve by Acct'!B:B,VALUE(LEFT(A57,6))*100,'Reserve by Acct'!C:C,VALUE(MID(A57,8,4)))</f>
        <v>0</v>
      </c>
      <c r="AG57" s="104" t="e">
        <f>+AD57+#REF!</f>
        <v>#REF!</v>
      </c>
    </row>
    <row r="58" spans="1:33" x14ac:dyDescent="0.2">
      <c r="A58" t="s">
        <v>138</v>
      </c>
      <c r="B58" s="56"/>
      <c r="C58" s="57"/>
      <c r="D58" s="152" t="s">
        <v>310</v>
      </c>
      <c r="E58" s="57"/>
      <c r="F58" s="59" t="e">
        <f t="shared" si="17"/>
        <v>#REF!</v>
      </c>
      <c r="G58" s="74"/>
      <c r="H58" s="75" t="e">
        <f t="shared" si="18"/>
        <v>#REF!</v>
      </c>
      <c r="I58" s="57"/>
      <c r="J58" s="89" t="e">
        <f t="shared" si="19"/>
        <v>#VALUE!</v>
      </c>
      <c r="K58" s="89" t="e">
        <f t="shared" si="19"/>
        <v>#VALUE!</v>
      </c>
      <c r="L58" s="33" t="e">
        <f t="shared" si="19"/>
        <v>#VALUE!</v>
      </c>
      <c r="M58" s="57"/>
      <c r="N58" s="75" t="e">
        <f t="shared" si="20"/>
        <v>#VALUE!</v>
      </c>
      <c r="O58" s="57"/>
      <c r="P58" s="56" t="e">
        <f t="shared" si="21"/>
        <v>#VALUE!</v>
      </c>
      <c r="Q58" s="57"/>
      <c r="R58" s="34" t="s">
        <v>601</v>
      </c>
      <c r="S58" s="34" t="s">
        <v>76</v>
      </c>
      <c r="T58" s="33" t="e">
        <f t="shared" si="23"/>
        <v>#REF!</v>
      </c>
      <c r="U58" s="57"/>
      <c r="V58" s="75" t="e">
        <f t="shared" si="24"/>
        <v>#REF!</v>
      </c>
      <c r="W58" s="57"/>
      <c r="X58" s="56" t="e">
        <f t="shared" si="25"/>
        <v>#REF!</v>
      </c>
      <c r="Y58" s="57"/>
      <c r="Z58" s="75" t="e">
        <f t="shared" si="26"/>
        <v>#REF!</v>
      </c>
      <c r="AA58" s="57"/>
      <c r="AB58" s="57"/>
      <c r="AD58" s="104">
        <f>+SUMIFS('Reserve by Acct'!D:D,'Reserve by Acct'!B:B,VALUE(LEFT(A58,6))*100,'Reserve by Acct'!C:C,VALUE(MID(A58,8,4)))</f>
        <v>0</v>
      </c>
      <c r="AG58" s="104" t="e">
        <f>+AD58+#REF!</f>
        <v>#REF!</v>
      </c>
    </row>
    <row r="59" spans="1:33" x14ac:dyDescent="0.2">
      <c r="A59" t="s">
        <v>139</v>
      </c>
      <c r="B59" s="56"/>
      <c r="C59" s="57"/>
      <c r="D59" s="152" t="s">
        <v>311</v>
      </c>
      <c r="E59" s="57"/>
      <c r="F59" s="59" t="e">
        <f t="shared" si="17"/>
        <v>#REF!</v>
      </c>
      <c r="G59" s="74"/>
      <c r="H59" s="75" t="e">
        <f t="shared" si="18"/>
        <v>#REF!</v>
      </c>
      <c r="I59" s="57"/>
      <c r="J59" s="89" t="e">
        <f t="shared" si="19"/>
        <v>#VALUE!</v>
      </c>
      <c r="K59" s="89" t="e">
        <f t="shared" si="19"/>
        <v>#VALUE!</v>
      </c>
      <c r="L59" s="33" t="e">
        <f t="shared" si="19"/>
        <v>#VALUE!</v>
      </c>
      <c r="M59" s="57"/>
      <c r="N59" s="75" t="e">
        <f t="shared" si="20"/>
        <v>#VALUE!</v>
      </c>
      <c r="O59" s="57"/>
      <c r="P59" s="56" t="e">
        <f t="shared" si="21"/>
        <v>#VALUE!</v>
      </c>
      <c r="Q59" s="57"/>
      <c r="R59" s="34" t="e">
        <f t="shared" si="22"/>
        <v>#VALUE!</v>
      </c>
      <c r="S59" s="34" t="s">
        <v>76</v>
      </c>
      <c r="T59" s="33" t="e">
        <f t="shared" si="23"/>
        <v>#REF!</v>
      </c>
      <c r="U59" s="57"/>
      <c r="V59" s="75" t="e">
        <f t="shared" si="24"/>
        <v>#REF!</v>
      </c>
      <c r="W59" s="57"/>
      <c r="X59" s="56" t="e">
        <f t="shared" si="25"/>
        <v>#REF!</v>
      </c>
      <c r="Y59" s="57"/>
      <c r="Z59" s="75" t="e">
        <f t="shared" si="26"/>
        <v>#REF!</v>
      </c>
      <c r="AA59" s="57"/>
      <c r="AB59" s="57"/>
      <c r="AD59" s="104">
        <f>+SUMIFS('Reserve by Acct'!D:D,'Reserve by Acct'!B:B,VALUE(LEFT(A59,6))*100,'Reserve by Acct'!C:C,VALUE(MID(A59,8,4)))</f>
        <v>0</v>
      </c>
      <c r="AG59" s="104" t="e">
        <f>+AD59+#REF!</f>
        <v>#REF!</v>
      </c>
    </row>
    <row r="60" spans="1:33" x14ac:dyDescent="0.2">
      <c r="A60" t="s">
        <v>140</v>
      </c>
      <c r="B60" s="56"/>
      <c r="C60" s="57"/>
      <c r="D60" s="152" t="s">
        <v>312</v>
      </c>
      <c r="E60" s="57"/>
      <c r="F60" s="59" t="e">
        <f t="shared" si="17"/>
        <v>#REF!</v>
      </c>
      <c r="G60" s="74"/>
      <c r="H60" s="75" t="e">
        <f t="shared" si="18"/>
        <v>#REF!</v>
      </c>
      <c r="I60" s="57"/>
      <c r="J60" s="89" t="e">
        <f t="shared" si="19"/>
        <v>#VALUE!</v>
      </c>
      <c r="K60" s="89" t="e">
        <f t="shared" si="19"/>
        <v>#VALUE!</v>
      </c>
      <c r="L60" s="33" t="e">
        <f t="shared" si="19"/>
        <v>#VALUE!</v>
      </c>
      <c r="M60" s="57"/>
      <c r="N60" s="75" t="e">
        <f t="shared" si="20"/>
        <v>#VALUE!</v>
      </c>
      <c r="O60" s="57"/>
      <c r="P60" s="56" t="e">
        <f t="shared" si="21"/>
        <v>#VALUE!</v>
      </c>
      <c r="Q60" s="57"/>
      <c r="R60" s="34" t="e">
        <f t="shared" si="22"/>
        <v>#VALUE!</v>
      </c>
      <c r="S60" s="34" t="s">
        <v>76</v>
      </c>
      <c r="T60" s="33" t="e">
        <f t="shared" si="23"/>
        <v>#REF!</v>
      </c>
      <c r="U60" s="57"/>
      <c r="V60" s="75" t="e">
        <f t="shared" si="24"/>
        <v>#REF!</v>
      </c>
      <c r="W60" s="57"/>
      <c r="X60" s="56" t="e">
        <f t="shared" si="25"/>
        <v>#REF!</v>
      </c>
      <c r="Y60" s="57"/>
      <c r="Z60" s="75" t="e">
        <f t="shared" si="26"/>
        <v>#REF!</v>
      </c>
      <c r="AA60" s="57"/>
      <c r="AB60" s="57"/>
      <c r="AD60" s="104">
        <f>+SUMIFS('Reserve by Acct'!D:D,'Reserve by Acct'!B:B,VALUE(LEFT(A60,6))*100,'Reserve by Acct'!C:C,VALUE(MID(A60,8,4)))</f>
        <v>0</v>
      </c>
      <c r="AG60" s="104" t="e">
        <f>+AD60+#REF!</f>
        <v>#REF!</v>
      </c>
    </row>
    <row r="61" spans="1:33" x14ac:dyDescent="0.2">
      <c r="A61" t="s">
        <v>141</v>
      </c>
      <c r="B61" s="56"/>
      <c r="C61" s="57"/>
      <c r="D61" s="152" t="s">
        <v>313</v>
      </c>
      <c r="E61" s="57"/>
      <c r="F61" s="59" t="e">
        <f t="shared" si="17"/>
        <v>#REF!</v>
      </c>
      <c r="G61" s="74"/>
      <c r="H61" s="75" t="e">
        <f t="shared" si="18"/>
        <v>#REF!</v>
      </c>
      <c r="I61" s="57"/>
      <c r="J61" s="89" t="e">
        <f t="shared" si="19"/>
        <v>#VALUE!</v>
      </c>
      <c r="K61" s="89" t="e">
        <f t="shared" si="19"/>
        <v>#VALUE!</v>
      </c>
      <c r="L61" s="33" t="e">
        <f t="shared" si="19"/>
        <v>#VALUE!</v>
      </c>
      <c r="M61" s="57"/>
      <c r="N61" s="75" t="e">
        <f t="shared" si="20"/>
        <v>#VALUE!</v>
      </c>
      <c r="O61" s="57"/>
      <c r="P61" s="56" t="e">
        <f t="shared" si="21"/>
        <v>#VALUE!</v>
      </c>
      <c r="Q61" s="57"/>
      <c r="R61" s="34" t="e">
        <f t="shared" si="22"/>
        <v>#VALUE!</v>
      </c>
      <c r="S61" s="34" t="s">
        <v>76</v>
      </c>
      <c r="T61" s="33" t="e">
        <f t="shared" si="23"/>
        <v>#REF!</v>
      </c>
      <c r="U61" s="57"/>
      <c r="V61" s="75" t="e">
        <f t="shared" si="24"/>
        <v>#REF!</v>
      </c>
      <c r="W61" s="57"/>
      <c r="X61" s="56" t="e">
        <f t="shared" si="25"/>
        <v>#REF!</v>
      </c>
      <c r="Y61" s="57"/>
      <c r="Z61" s="75" t="e">
        <f t="shared" si="26"/>
        <v>#REF!</v>
      </c>
      <c r="AA61" s="57"/>
      <c r="AB61" s="57"/>
      <c r="AD61" s="104">
        <f>+SUMIFS('Reserve by Acct'!D:D,'Reserve by Acct'!B:B,VALUE(LEFT(A61,6))*100,'Reserve by Acct'!C:C,VALUE(MID(A61,8,4)))</f>
        <v>0</v>
      </c>
      <c r="AG61" s="104" t="e">
        <f>+AD61+#REF!</f>
        <v>#REF!</v>
      </c>
    </row>
    <row r="62" spans="1:33" x14ac:dyDescent="0.2">
      <c r="A62" t="s">
        <v>142</v>
      </c>
      <c r="B62" s="56"/>
      <c r="C62" s="57"/>
      <c r="D62" s="152" t="s">
        <v>314</v>
      </c>
      <c r="E62" s="57"/>
      <c r="F62" s="59" t="e">
        <f t="shared" si="17"/>
        <v>#REF!</v>
      </c>
      <c r="G62" s="74"/>
      <c r="H62" s="75" t="e">
        <f t="shared" si="18"/>
        <v>#REF!</v>
      </c>
      <c r="I62" s="57"/>
      <c r="J62" s="89" t="e">
        <f t="shared" si="19"/>
        <v>#VALUE!</v>
      </c>
      <c r="K62" s="89" t="e">
        <f t="shared" si="19"/>
        <v>#VALUE!</v>
      </c>
      <c r="L62" s="33" t="e">
        <f t="shared" si="19"/>
        <v>#VALUE!</v>
      </c>
      <c r="M62" s="57"/>
      <c r="N62" s="75" t="e">
        <f t="shared" si="20"/>
        <v>#VALUE!</v>
      </c>
      <c r="O62" s="57"/>
      <c r="P62" s="56" t="e">
        <f t="shared" si="21"/>
        <v>#VALUE!</v>
      </c>
      <c r="Q62" s="57"/>
      <c r="R62" s="34" t="e">
        <f t="shared" si="22"/>
        <v>#VALUE!</v>
      </c>
      <c r="S62" s="34" t="s">
        <v>76</v>
      </c>
      <c r="T62" s="33" t="e">
        <f t="shared" si="23"/>
        <v>#REF!</v>
      </c>
      <c r="U62" s="57"/>
      <c r="V62" s="75" t="e">
        <f t="shared" si="24"/>
        <v>#REF!</v>
      </c>
      <c r="W62" s="57"/>
      <c r="X62" s="56" t="e">
        <f t="shared" si="25"/>
        <v>#REF!</v>
      </c>
      <c r="Y62" s="57"/>
      <c r="Z62" s="75" t="e">
        <f t="shared" si="26"/>
        <v>#REF!</v>
      </c>
      <c r="AA62" s="57"/>
      <c r="AB62" s="57"/>
      <c r="AD62" s="104">
        <f>+SUMIFS('Reserve by Acct'!D:D,'Reserve by Acct'!B:B,VALUE(LEFT(A62,6))*100,'Reserve by Acct'!C:C,VALUE(MID(A62,8,4)))</f>
        <v>0</v>
      </c>
      <c r="AG62" s="104" t="e">
        <f>+AD62+#REF!</f>
        <v>#REF!</v>
      </c>
    </row>
    <row r="63" spans="1:33" x14ac:dyDescent="0.2">
      <c r="A63" t="s">
        <v>143</v>
      </c>
      <c r="B63" s="56"/>
      <c r="C63" s="57"/>
      <c r="D63" s="152" t="s">
        <v>315</v>
      </c>
      <c r="E63" s="57"/>
      <c r="F63" s="59" t="e">
        <f t="shared" si="17"/>
        <v>#REF!</v>
      </c>
      <c r="G63" s="74"/>
      <c r="H63" s="75" t="e">
        <f t="shared" si="18"/>
        <v>#REF!</v>
      </c>
      <c r="I63" s="57"/>
      <c r="J63" s="89" t="e">
        <f t="shared" si="19"/>
        <v>#VALUE!</v>
      </c>
      <c r="K63" s="89" t="e">
        <f t="shared" si="19"/>
        <v>#VALUE!</v>
      </c>
      <c r="L63" s="33" t="e">
        <f t="shared" si="19"/>
        <v>#VALUE!</v>
      </c>
      <c r="M63" s="57"/>
      <c r="N63" s="75" t="e">
        <f t="shared" si="20"/>
        <v>#VALUE!</v>
      </c>
      <c r="O63" s="57"/>
      <c r="P63" s="56" t="e">
        <f t="shared" si="21"/>
        <v>#VALUE!</v>
      </c>
      <c r="Q63" s="57"/>
      <c r="R63" s="34" t="e">
        <f t="shared" si="22"/>
        <v>#VALUE!</v>
      </c>
      <c r="S63" s="34" t="s">
        <v>76</v>
      </c>
      <c r="T63" s="33" t="e">
        <f t="shared" si="23"/>
        <v>#REF!</v>
      </c>
      <c r="U63" s="57"/>
      <c r="V63" s="75" t="e">
        <f t="shared" si="24"/>
        <v>#REF!</v>
      </c>
      <c r="W63" s="57"/>
      <c r="X63" s="164" t="e">
        <f>+VLOOKUP($A63,Deprate,X$1,0)</f>
        <v>#REF!</v>
      </c>
      <c r="Y63" s="165"/>
      <c r="Z63" s="75" t="e">
        <f t="shared" si="26"/>
        <v>#REF!</v>
      </c>
      <c r="AA63" s="57"/>
      <c r="AB63" s="57"/>
      <c r="AD63" s="104">
        <f>+SUMIFS('Reserve by Acct'!D:D,'Reserve by Acct'!B:B,VALUE(LEFT(A63,6))*100,'Reserve by Acct'!C:C,VALUE(MID(A63,8,4)))</f>
        <v>0</v>
      </c>
      <c r="AG63" s="104" t="e">
        <f>+AD63+#REF!</f>
        <v>#REF!</v>
      </c>
    </row>
    <row r="64" spans="1:33" x14ac:dyDescent="0.2">
      <c r="A64" t="s">
        <v>144</v>
      </c>
      <c r="B64" s="56"/>
      <c r="C64" s="57"/>
      <c r="D64" s="152" t="s">
        <v>316</v>
      </c>
      <c r="E64" s="57"/>
      <c r="F64" s="59" t="e">
        <f t="shared" si="17"/>
        <v>#REF!</v>
      </c>
      <c r="G64" s="74"/>
      <c r="H64" s="75" t="e">
        <f t="shared" si="18"/>
        <v>#REF!</v>
      </c>
      <c r="I64" s="57"/>
      <c r="J64" s="89" t="e">
        <f t="shared" si="19"/>
        <v>#VALUE!</v>
      </c>
      <c r="K64" s="89" t="e">
        <f t="shared" si="19"/>
        <v>#VALUE!</v>
      </c>
      <c r="L64" s="33" t="e">
        <f t="shared" si="19"/>
        <v>#VALUE!</v>
      </c>
      <c r="M64" s="57"/>
      <c r="N64" s="75" t="e">
        <f t="shared" si="20"/>
        <v>#VALUE!</v>
      </c>
      <c r="O64" s="57"/>
      <c r="P64" s="56" t="e">
        <f t="shared" si="21"/>
        <v>#VALUE!</v>
      </c>
      <c r="Q64" s="57"/>
      <c r="R64" s="34" t="e">
        <f t="shared" si="22"/>
        <v>#VALUE!</v>
      </c>
      <c r="S64" s="34" t="s">
        <v>76</v>
      </c>
      <c r="T64" s="33" t="e">
        <f t="shared" si="23"/>
        <v>#REF!</v>
      </c>
      <c r="U64" s="57"/>
      <c r="V64" s="75" t="e">
        <f t="shared" si="24"/>
        <v>#REF!</v>
      </c>
      <c r="W64" s="57"/>
      <c r="X64" s="56" t="e">
        <f t="shared" si="25"/>
        <v>#REF!</v>
      </c>
      <c r="Y64" s="57"/>
      <c r="Z64" s="75" t="e">
        <f t="shared" si="26"/>
        <v>#REF!</v>
      </c>
      <c r="AA64" s="57"/>
      <c r="AB64" s="57"/>
      <c r="AD64" s="104">
        <f>+SUMIFS('Reserve by Acct'!D:D,'Reserve by Acct'!B:B,VALUE(LEFT(A64,6))*100,'Reserve by Acct'!C:C,VALUE(MID(A64,8,4)))</f>
        <v>0</v>
      </c>
      <c r="AG64" s="104" t="e">
        <f>+AD64+#REF!</f>
        <v>#REF!</v>
      </c>
    </row>
    <row r="65" spans="1:37" x14ac:dyDescent="0.2">
      <c r="A65" t="s">
        <v>145</v>
      </c>
      <c r="B65" s="56"/>
      <c r="C65" s="57"/>
      <c r="D65" s="152" t="s">
        <v>317</v>
      </c>
      <c r="E65" s="57"/>
      <c r="F65" s="59" t="e">
        <f t="shared" si="17"/>
        <v>#REF!</v>
      </c>
      <c r="G65" s="74"/>
      <c r="H65" s="75" t="e">
        <f t="shared" si="18"/>
        <v>#REF!</v>
      </c>
      <c r="I65" s="57"/>
      <c r="J65" s="89" t="e">
        <f t="shared" si="19"/>
        <v>#VALUE!</v>
      </c>
      <c r="K65" s="89" t="e">
        <f t="shared" si="19"/>
        <v>#VALUE!</v>
      </c>
      <c r="L65" s="33" t="e">
        <f t="shared" si="19"/>
        <v>#VALUE!</v>
      </c>
      <c r="M65" s="57"/>
      <c r="N65" s="75" t="e">
        <f t="shared" si="20"/>
        <v>#VALUE!</v>
      </c>
      <c r="O65" s="57"/>
      <c r="P65" s="56" t="e">
        <f t="shared" si="21"/>
        <v>#VALUE!</v>
      </c>
      <c r="Q65" s="57"/>
      <c r="R65" s="34" t="e">
        <f t="shared" si="22"/>
        <v>#VALUE!</v>
      </c>
      <c r="S65" s="34" t="s">
        <v>76</v>
      </c>
      <c r="T65" s="33" t="e">
        <f t="shared" si="23"/>
        <v>#REF!</v>
      </c>
      <c r="U65" s="57"/>
      <c r="V65" s="75" t="e">
        <f t="shared" si="24"/>
        <v>#REF!</v>
      </c>
      <c r="W65" s="57"/>
      <c r="X65" s="56" t="e">
        <f t="shared" si="25"/>
        <v>#REF!</v>
      </c>
      <c r="Y65" s="57"/>
      <c r="Z65" s="75" t="e">
        <f t="shared" si="26"/>
        <v>#REF!</v>
      </c>
      <c r="AA65" s="57"/>
      <c r="AB65" s="57"/>
      <c r="AD65" s="104">
        <f>+SUMIFS('Reserve by Acct'!D:D,'Reserve by Acct'!B:B,VALUE(LEFT(A65,6))*100,'Reserve by Acct'!C:C,VALUE(MID(A65,8,4)))</f>
        <v>0</v>
      </c>
      <c r="AG65" s="104" t="e">
        <f>+AD65+#REF!</f>
        <v>#REF!</v>
      </c>
    </row>
    <row r="66" spans="1:37" x14ac:dyDescent="0.2">
      <c r="A66" t="s">
        <v>146</v>
      </c>
      <c r="B66" s="56"/>
      <c r="C66" s="57"/>
      <c r="D66" s="152" t="s">
        <v>318</v>
      </c>
      <c r="E66" s="57"/>
      <c r="F66" s="59" t="e">
        <f t="shared" si="17"/>
        <v>#REF!</v>
      </c>
      <c r="G66" s="74"/>
      <c r="H66" s="75" t="e">
        <f t="shared" si="18"/>
        <v>#REF!</v>
      </c>
      <c r="I66" s="57"/>
      <c r="J66" s="89" t="e">
        <f t="shared" si="19"/>
        <v>#VALUE!</v>
      </c>
      <c r="K66" s="89" t="e">
        <f t="shared" si="19"/>
        <v>#VALUE!</v>
      </c>
      <c r="L66" s="33" t="e">
        <f t="shared" si="19"/>
        <v>#VALUE!</v>
      </c>
      <c r="M66" s="57"/>
      <c r="N66" s="75" t="e">
        <f t="shared" si="20"/>
        <v>#VALUE!</v>
      </c>
      <c r="O66" s="57"/>
      <c r="P66" s="56" t="e">
        <f t="shared" si="21"/>
        <v>#VALUE!</v>
      </c>
      <c r="Q66" s="57"/>
      <c r="R66" s="34" t="e">
        <f t="shared" si="22"/>
        <v>#VALUE!</v>
      </c>
      <c r="S66" s="34" t="s">
        <v>76</v>
      </c>
      <c r="T66" s="33" t="e">
        <f t="shared" si="23"/>
        <v>#REF!</v>
      </c>
      <c r="U66" s="57"/>
      <c r="V66" s="75" t="e">
        <f t="shared" si="24"/>
        <v>#REF!</v>
      </c>
      <c r="W66" s="57"/>
      <c r="X66" s="56" t="e">
        <f t="shared" si="25"/>
        <v>#REF!</v>
      </c>
      <c r="Y66" s="57"/>
      <c r="Z66" s="75" t="e">
        <f t="shared" si="26"/>
        <v>#REF!</v>
      </c>
      <c r="AA66" s="57"/>
      <c r="AB66" s="57"/>
      <c r="AD66" s="104">
        <f>+SUMIFS('Reserve by Acct'!D:D,'Reserve by Acct'!B:B,VALUE(LEFT(A66,6))*100,'Reserve by Acct'!C:C,VALUE(MID(A66,8,4)))</f>
        <v>0</v>
      </c>
      <c r="AG66" s="104" t="e">
        <f>+AD66+#REF!</f>
        <v>#REF!</v>
      </c>
    </row>
    <row r="67" spans="1:37" x14ac:dyDescent="0.2">
      <c r="A67" t="s">
        <v>147</v>
      </c>
      <c r="B67" s="56"/>
      <c r="C67" s="57"/>
      <c r="D67" s="152" t="s">
        <v>319</v>
      </c>
      <c r="E67" s="57"/>
      <c r="F67" s="59" t="e">
        <f t="shared" si="17"/>
        <v>#REF!</v>
      </c>
      <c r="G67" s="74"/>
      <c r="H67" s="75" t="e">
        <f t="shared" si="18"/>
        <v>#REF!</v>
      </c>
      <c r="I67" s="57"/>
      <c r="J67" s="89" t="e">
        <f t="shared" si="19"/>
        <v>#VALUE!</v>
      </c>
      <c r="K67" s="89" t="e">
        <f t="shared" si="19"/>
        <v>#VALUE!</v>
      </c>
      <c r="L67" s="33" t="e">
        <f t="shared" si="19"/>
        <v>#VALUE!</v>
      </c>
      <c r="M67" s="57"/>
      <c r="N67" s="75" t="e">
        <f t="shared" si="20"/>
        <v>#VALUE!</v>
      </c>
      <c r="O67" s="57"/>
      <c r="P67" s="56" t="e">
        <f t="shared" si="21"/>
        <v>#VALUE!</v>
      </c>
      <c r="Q67" s="57"/>
      <c r="R67" s="34" t="e">
        <f t="shared" si="22"/>
        <v>#VALUE!</v>
      </c>
      <c r="S67" s="34" t="s">
        <v>76</v>
      </c>
      <c r="T67" s="33" t="e">
        <f t="shared" si="23"/>
        <v>#REF!</v>
      </c>
      <c r="U67" s="57"/>
      <c r="V67" s="75" t="e">
        <f t="shared" si="24"/>
        <v>#REF!</v>
      </c>
      <c r="W67" s="57"/>
      <c r="X67" s="56" t="e">
        <f t="shared" si="25"/>
        <v>#REF!</v>
      </c>
      <c r="Y67" s="57"/>
      <c r="Z67" s="75" t="e">
        <f t="shared" si="26"/>
        <v>#REF!</v>
      </c>
      <c r="AA67" s="57"/>
      <c r="AB67" s="57"/>
      <c r="AD67" s="104">
        <f>+SUMIFS('Reserve by Acct'!D:D,'Reserve by Acct'!B:B,VALUE(LEFT(A67,6))*100,'Reserve by Acct'!C:C,VALUE(MID(A67,8,4)))</f>
        <v>0</v>
      </c>
      <c r="AG67" s="104" t="e">
        <f>+AD67+#REF!</f>
        <v>#REF!</v>
      </c>
    </row>
    <row r="68" spans="1:37" x14ac:dyDescent="0.2">
      <c r="A68" t="s">
        <v>148</v>
      </c>
      <c r="B68" s="56"/>
      <c r="C68" s="57"/>
      <c r="D68" s="152" t="s">
        <v>320</v>
      </c>
      <c r="E68" s="57"/>
      <c r="F68" s="59" t="e">
        <f t="shared" si="17"/>
        <v>#REF!</v>
      </c>
      <c r="G68" s="74"/>
      <c r="H68" s="75" t="e">
        <f t="shared" si="18"/>
        <v>#REF!</v>
      </c>
      <c r="I68" s="57"/>
      <c r="J68" s="89" t="e">
        <f t="shared" si="19"/>
        <v>#VALUE!</v>
      </c>
      <c r="K68" s="89" t="e">
        <f t="shared" si="19"/>
        <v>#VALUE!</v>
      </c>
      <c r="L68" s="33" t="e">
        <f t="shared" si="19"/>
        <v>#VALUE!</v>
      </c>
      <c r="M68" s="57"/>
      <c r="N68" s="75" t="e">
        <f t="shared" si="20"/>
        <v>#VALUE!</v>
      </c>
      <c r="O68" s="57"/>
      <c r="P68" s="56" t="e">
        <f t="shared" si="21"/>
        <v>#VALUE!</v>
      </c>
      <c r="Q68" s="57"/>
      <c r="R68" s="34" t="e">
        <f t="shared" si="22"/>
        <v>#VALUE!</v>
      </c>
      <c r="S68" s="34" t="s">
        <v>76</v>
      </c>
      <c r="T68" s="33" t="e">
        <f t="shared" si="23"/>
        <v>#REF!</v>
      </c>
      <c r="U68" s="57"/>
      <c r="V68" s="75" t="e">
        <f t="shared" si="24"/>
        <v>#REF!</v>
      </c>
      <c r="W68" s="57"/>
      <c r="X68" s="56" t="e">
        <f t="shared" si="25"/>
        <v>#REF!</v>
      </c>
      <c r="Y68" s="57"/>
      <c r="Z68" s="75" t="e">
        <f t="shared" si="26"/>
        <v>#REF!</v>
      </c>
      <c r="AA68" s="57"/>
      <c r="AB68" s="57"/>
      <c r="AD68" s="104">
        <f>+SUMIFS('Reserve by Acct'!D:D,'Reserve by Acct'!B:B,VALUE(LEFT(A68,6))*100,'Reserve by Acct'!C:C,VALUE(MID(A68,8,4)))</f>
        <v>0</v>
      </c>
      <c r="AG68" s="104" t="e">
        <f>+AD68+#REF!</f>
        <v>#REF!</v>
      </c>
    </row>
    <row r="69" spans="1:37" x14ac:dyDescent="0.2">
      <c r="A69" t="s">
        <v>149</v>
      </c>
      <c r="B69" s="56"/>
      <c r="C69" s="57"/>
      <c r="D69" s="152" t="s">
        <v>321</v>
      </c>
      <c r="E69" s="57"/>
      <c r="F69" s="59" t="e">
        <f t="shared" si="17"/>
        <v>#REF!</v>
      </c>
      <c r="G69" s="74"/>
      <c r="H69" s="75" t="e">
        <f t="shared" si="18"/>
        <v>#REF!</v>
      </c>
      <c r="I69" s="57"/>
      <c r="J69" s="89" t="e">
        <f>+J65</f>
        <v>#VALUE!</v>
      </c>
      <c r="K69" s="89" t="e">
        <f>+K65</f>
        <v>#VALUE!</v>
      </c>
      <c r="L69" s="33" t="e">
        <f>+L65</f>
        <v>#VALUE!</v>
      </c>
      <c r="M69" s="57"/>
      <c r="N69" s="75" t="e">
        <f t="shared" si="20"/>
        <v>#VALUE!</v>
      </c>
      <c r="O69" s="57"/>
      <c r="P69" s="56" t="e">
        <f>+ROUND(P65,2)</f>
        <v>#VALUE!</v>
      </c>
      <c r="Q69" s="57"/>
      <c r="R69" s="34" t="e">
        <f t="shared" si="22"/>
        <v>#VALUE!</v>
      </c>
      <c r="S69" s="34" t="s">
        <v>76</v>
      </c>
      <c r="T69" s="33" t="e">
        <f t="shared" si="23"/>
        <v>#REF!</v>
      </c>
      <c r="U69" s="57"/>
      <c r="V69" s="75" t="e">
        <f t="shared" si="24"/>
        <v>#REF!</v>
      </c>
      <c r="W69" s="57"/>
      <c r="X69" s="56" t="e">
        <f t="shared" si="25"/>
        <v>#REF!</v>
      </c>
      <c r="Y69" s="57"/>
      <c r="Z69" s="75" t="e">
        <f t="shared" si="26"/>
        <v>#REF!</v>
      </c>
      <c r="AA69" s="57"/>
      <c r="AB69" s="57"/>
      <c r="AD69" s="104">
        <f>+SUMIFS('Reserve by Acct'!D:D,'Reserve by Acct'!B:B,VALUE(LEFT(A69,6))*100,'Reserve by Acct'!C:C,VALUE(MID(A69,8,4)))</f>
        <v>0</v>
      </c>
      <c r="AG69" s="104" t="e">
        <f>+AD69+#REF!</f>
        <v>#REF!</v>
      </c>
    </row>
    <row r="70" spans="1:37" x14ac:dyDescent="0.2">
      <c r="A70" t="s">
        <v>150</v>
      </c>
      <c r="B70" s="56"/>
      <c r="C70" s="57"/>
      <c r="D70" s="152" t="s">
        <v>322</v>
      </c>
      <c r="E70" s="57"/>
      <c r="F70" s="70" t="e">
        <f t="shared" si="17"/>
        <v>#REF!</v>
      </c>
      <c r="G70" s="74"/>
      <c r="H70" s="75" t="e">
        <f t="shared" si="18"/>
        <v>#REF!</v>
      </c>
      <c r="I70" s="57"/>
      <c r="J70" s="89" t="e">
        <f t="shared" ref="J70:L70" si="27">+J66</f>
        <v>#VALUE!</v>
      </c>
      <c r="K70" s="89" t="e">
        <f t="shared" si="27"/>
        <v>#VALUE!</v>
      </c>
      <c r="L70" s="33" t="e">
        <f t="shared" si="27"/>
        <v>#VALUE!</v>
      </c>
      <c r="M70" s="57"/>
      <c r="N70" s="75" t="e">
        <f t="shared" ref="N70:N71" si="28">+ROUND(P70*F70/100,2)</f>
        <v>#VALUE!</v>
      </c>
      <c r="O70" s="57"/>
      <c r="P70" s="56" t="e">
        <f>+ROUND(P69,2)</f>
        <v>#VALUE!</v>
      </c>
      <c r="Q70" s="57"/>
      <c r="R70" s="34" t="e">
        <f t="shared" si="22"/>
        <v>#VALUE!</v>
      </c>
      <c r="S70" s="34" t="s">
        <v>76</v>
      </c>
      <c r="T70" s="33" t="e">
        <f t="shared" si="23"/>
        <v>#REF!</v>
      </c>
      <c r="U70" s="57"/>
      <c r="V70" s="75" t="e">
        <f t="shared" si="24"/>
        <v>#REF!</v>
      </c>
      <c r="W70" s="57"/>
      <c r="X70" s="56" t="e">
        <f t="shared" si="25"/>
        <v>#REF!</v>
      </c>
      <c r="Y70" s="57"/>
      <c r="Z70" s="75" t="e">
        <f t="shared" si="26"/>
        <v>#REF!</v>
      </c>
      <c r="AA70" s="57"/>
      <c r="AB70" s="57"/>
      <c r="AD70" s="104">
        <f>+SUMIFS('Reserve by Acct'!D:D,'Reserve by Acct'!B:B,VALUE(LEFT(A70,6))*100,'Reserve by Acct'!C:C,VALUE(MID(A70,8,4)))</f>
        <v>0</v>
      </c>
      <c r="AG70" s="104" t="e">
        <f>+AD70+#REF!</f>
        <v>#REF!</v>
      </c>
      <c r="AH70" s="93" t="s">
        <v>444</v>
      </c>
    </row>
    <row r="71" spans="1:37" x14ac:dyDescent="0.2">
      <c r="A71" t="s">
        <v>151</v>
      </c>
      <c r="B71" s="56"/>
      <c r="C71" s="57"/>
      <c r="D71" s="152" t="s">
        <v>323</v>
      </c>
      <c r="E71" s="57"/>
      <c r="F71" s="77" t="e">
        <f t="shared" si="17"/>
        <v>#REF!</v>
      </c>
      <c r="G71" s="74"/>
      <c r="H71" s="75" t="e">
        <f t="shared" si="18"/>
        <v>#REF!</v>
      </c>
      <c r="I71" s="57"/>
      <c r="J71" s="89" t="e">
        <f t="shared" ref="J71:L71" si="29">+J67</f>
        <v>#VALUE!</v>
      </c>
      <c r="K71" s="89" t="e">
        <f t="shared" si="29"/>
        <v>#VALUE!</v>
      </c>
      <c r="L71" s="33" t="e">
        <f t="shared" si="29"/>
        <v>#VALUE!</v>
      </c>
      <c r="M71" s="57"/>
      <c r="N71" s="75" t="e">
        <f t="shared" si="28"/>
        <v>#VALUE!</v>
      </c>
      <c r="O71" s="57"/>
      <c r="P71" s="56" t="e">
        <f>+P70</f>
        <v>#VALUE!</v>
      </c>
      <c r="Q71" s="57"/>
      <c r="R71" s="34" t="e">
        <f t="shared" si="22"/>
        <v>#VALUE!</v>
      </c>
      <c r="S71" s="34" t="s">
        <v>76</v>
      </c>
      <c r="T71" s="33" t="e">
        <f t="shared" si="23"/>
        <v>#REF!</v>
      </c>
      <c r="U71" s="57"/>
      <c r="V71" s="75" t="e">
        <f t="shared" si="24"/>
        <v>#REF!</v>
      </c>
      <c r="W71" s="57"/>
      <c r="X71" s="56" t="e">
        <f t="shared" si="25"/>
        <v>#REF!</v>
      </c>
      <c r="Y71" s="57"/>
      <c r="Z71" s="75" t="e">
        <f t="shared" si="26"/>
        <v>#REF!</v>
      </c>
      <c r="AA71" s="57"/>
      <c r="AB71" s="57"/>
      <c r="AD71" s="104">
        <f>+SUMIFS('Reserve by Acct'!D:D,'Reserve by Acct'!B:B,VALUE(LEFT(A71,6))*100,'Reserve by Acct'!C:C,VALUE(MID(A71,8,4)))</f>
        <v>0</v>
      </c>
      <c r="AG71" s="104" t="e">
        <f>+AD71+#REF!</f>
        <v>#REF!</v>
      </c>
    </row>
    <row r="72" spans="1:37" x14ac:dyDescent="0.2">
      <c r="B72" s="56"/>
      <c r="C72" s="57"/>
      <c r="D72" s="57"/>
      <c r="E72" s="57"/>
      <c r="F72" s="59"/>
      <c r="G72" s="57"/>
      <c r="H72" s="79"/>
      <c r="I72" s="57"/>
      <c r="J72" s="89"/>
      <c r="K72" s="57"/>
      <c r="L72" s="57"/>
      <c r="M72" s="57"/>
      <c r="N72" s="79"/>
      <c r="O72" s="57"/>
      <c r="P72" s="57"/>
      <c r="Q72" s="57"/>
      <c r="R72" s="34"/>
      <c r="S72" s="34"/>
      <c r="T72" s="33"/>
      <c r="U72" s="57"/>
      <c r="V72" s="79"/>
      <c r="W72" s="57"/>
      <c r="X72" s="56"/>
      <c r="Y72" s="57"/>
      <c r="Z72" s="79"/>
      <c r="AA72" s="57"/>
      <c r="AB72" s="57"/>
    </row>
    <row r="73" spans="1:37" x14ac:dyDescent="0.2">
      <c r="A73">
        <v>312</v>
      </c>
      <c r="B73" s="56"/>
      <c r="C73" s="57"/>
      <c r="D73" s="166" t="s">
        <v>29</v>
      </c>
      <c r="E73" s="57"/>
      <c r="F73" s="59" t="e">
        <f>+SUBTOTAL(9,F52:F72)</f>
        <v>#REF!</v>
      </c>
      <c r="G73" s="57"/>
      <c r="H73" s="64" t="e">
        <f>+SUBTOTAL(9,H52:H72)</f>
        <v>#REF!</v>
      </c>
      <c r="I73" s="57"/>
      <c r="J73" s="89"/>
      <c r="K73" s="57"/>
      <c r="L73" s="57"/>
      <c r="M73" s="57"/>
      <c r="N73" s="64" t="e">
        <f>+SUBTOTAL(9,N52:N72)</f>
        <v>#VALUE!</v>
      </c>
      <c r="O73" s="57"/>
      <c r="P73" s="57"/>
      <c r="Q73" s="57"/>
      <c r="R73" s="34"/>
      <c r="S73" s="34"/>
      <c r="T73" s="33"/>
      <c r="U73" s="57"/>
      <c r="V73" s="64" t="e">
        <f>+SUBTOTAL(9,V52:V72)</f>
        <v>#REF!</v>
      </c>
      <c r="W73" s="57"/>
      <c r="X73" s="56"/>
      <c r="Y73" s="57"/>
      <c r="Z73" s="64" t="e">
        <f>+SUBTOTAL(9,Z52:Z72)</f>
        <v>#REF!</v>
      </c>
      <c r="AA73" s="57"/>
      <c r="AB73" s="57"/>
      <c r="AC73" s="104" t="e">
        <f>+SUMIF(#REF!,$A73*100,#REF!)</f>
        <v>#REF!</v>
      </c>
      <c r="AD73" s="104" t="e">
        <f>+SUMIF(#REF!,$A73*100,#REF!)</f>
        <v>#REF!</v>
      </c>
      <c r="AE73" s="104"/>
      <c r="AF73" s="104" t="e">
        <f>+AC73-#REF!</f>
        <v>#REF!</v>
      </c>
      <c r="AG73" s="104" t="e">
        <f>+AD73+#REF!</f>
        <v>#REF!</v>
      </c>
      <c r="AK73" s="104"/>
    </row>
    <row r="74" spans="1:37" x14ac:dyDescent="0.2">
      <c r="B74" s="56"/>
      <c r="C74" s="57"/>
      <c r="D74" s="166"/>
      <c r="E74" s="57"/>
      <c r="F74" s="59"/>
      <c r="G74" s="57"/>
      <c r="H74" s="64"/>
      <c r="I74" s="57"/>
      <c r="J74" s="89"/>
      <c r="K74" s="57"/>
      <c r="L74" s="57"/>
      <c r="M74" s="57"/>
      <c r="N74" s="64"/>
      <c r="O74" s="57"/>
      <c r="P74" s="57"/>
      <c r="Q74" s="57"/>
      <c r="R74" s="34"/>
      <c r="S74" s="34"/>
      <c r="T74" s="33"/>
      <c r="U74" s="57"/>
      <c r="V74" s="64"/>
      <c r="W74" s="57"/>
      <c r="X74" s="56"/>
      <c r="Y74" s="57"/>
      <c r="Z74" s="64"/>
      <c r="AA74" s="57"/>
      <c r="AB74" s="57"/>
    </row>
    <row r="75" spans="1:37" x14ac:dyDescent="0.2">
      <c r="B75" s="56">
        <v>314</v>
      </c>
      <c r="C75" s="57"/>
      <c r="D75" s="57" t="s">
        <v>30</v>
      </c>
      <c r="E75" s="57"/>
      <c r="F75" s="59"/>
      <c r="G75" s="57"/>
      <c r="H75" s="64"/>
      <c r="I75" s="57"/>
      <c r="J75" s="57"/>
      <c r="K75" s="57"/>
      <c r="L75" s="57"/>
      <c r="M75" s="57"/>
      <c r="N75" s="64"/>
      <c r="O75" s="57"/>
      <c r="P75" s="57"/>
      <c r="Q75" s="57"/>
      <c r="R75" s="89"/>
      <c r="S75" s="89"/>
      <c r="T75" s="167"/>
      <c r="U75" s="57"/>
      <c r="V75" s="64"/>
      <c r="W75" s="57"/>
      <c r="X75" s="56"/>
      <c r="Y75" s="57"/>
      <c r="Z75" s="64"/>
      <c r="AA75" s="57"/>
      <c r="AB75" s="57"/>
    </row>
    <row r="76" spans="1:37" x14ac:dyDescent="0.2">
      <c r="A76" t="s">
        <v>294</v>
      </c>
      <c r="B76" s="56"/>
      <c r="C76" s="57"/>
      <c r="D76" s="152" t="s">
        <v>303</v>
      </c>
      <c r="E76" s="57"/>
      <c r="F76" s="59" t="e">
        <f t="shared" ref="F76:F87" si="30">+VLOOKUP($A76,Deprate,F$1,0)</f>
        <v>#REF!</v>
      </c>
      <c r="G76" s="74"/>
      <c r="H76" s="75" t="e">
        <f t="shared" ref="H76:H87" si="31">+VLOOKUP($A76,Deprate,H$1,0)</f>
        <v>#REF!</v>
      </c>
      <c r="I76" s="57"/>
      <c r="J76" s="89" t="e">
        <f t="shared" ref="J76:L87" si="32">+VLOOKUP($A76,ExistingEstimates,J$1,0)</f>
        <v>#VALUE!</v>
      </c>
      <c r="K76" s="89" t="e">
        <f t="shared" si="32"/>
        <v>#VALUE!</v>
      </c>
      <c r="L76" s="33" t="e">
        <f t="shared" si="32"/>
        <v>#VALUE!</v>
      </c>
      <c r="M76" s="57"/>
      <c r="N76" s="75" t="e">
        <f t="shared" ref="N76:N87" si="33">+ROUND(P76*F76/100,2)</f>
        <v>#VALUE!</v>
      </c>
      <c r="O76" s="57"/>
      <c r="P76" s="56" t="e">
        <f t="shared" ref="P76:P87" si="34">+VLOOKUP($A76,ExistingEstimates,P$1,0)</f>
        <v>#VALUE!</v>
      </c>
      <c r="Q76" s="57"/>
      <c r="R76" s="34" t="e">
        <f t="shared" ref="R76:R87" si="35">+TEXT(VLOOKUP($A76,Deprate,3,0),"#")&amp;"-"&amp;TRIM(VLOOKUP($A76,Deprate,4,0))</f>
        <v>#VALUE!</v>
      </c>
      <c r="S76" s="34" t="s">
        <v>76</v>
      </c>
      <c r="T76" s="33" t="e">
        <f t="shared" ref="T76:T87" si="36">+VLOOKUP($A76,Deprate,T$1,0)</f>
        <v>#REF!</v>
      </c>
      <c r="U76" s="57"/>
      <c r="V76" s="75" t="e">
        <f t="shared" ref="V76:V87" si="37">+VLOOKUP($A76,Deprate,V$1,0)</f>
        <v>#REF!</v>
      </c>
      <c r="W76" s="57"/>
      <c r="X76" s="56" t="e">
        <f t="shared" ref="X76:X87" si="38">+VLOOKUP($A76,Deprate,X$1,0)</f>
        <v>#REF!</v>
      </c>
      <c r="Y76" s="57"/>
      <c r="Z76" s="75" t="e">
        <f t="shared" ref="Z76:Z87" si="39">+V76-N76</f>
        <v>#REF!</v>
      </c>
      <c r="AA76" s="57"/>
      <c r="AB76" s="57"/>
      <c r="AD76" s="104">
        <f>+SUMIFS('Reserve by Acct'!D:D,'Reserve by Acct'!B:B,VALUE(LEFT(A76,6))*100,'Reserve by Acct'!C:C,VALUE(MID(A76,8,4)))</f>
        <v>0</v>
      </c>
      <c r="AG76" s="104" t="e">
        <f>+AD76+#REF!</f>
        <v>#REF!</v>
      </c>
    </row>
    <row r="77" spans="1:37" x14ac:dyDescent="0.2">
      <c r="A77" t="s">
        <v>152</v>
      </c>
      <c r="B77" s="56"/>
      <c r="C77" s="57"/>
      <c r="D77" s="97" t="s">
        <v>306</v>
      </c>
      <c r="E77" s="57"/>
      <c r="F77" s="59" t="e">
        <f t="shared" si="30"/>
        <v>#REF!</v>
      </c>
      <c r="G77" s="74"/>
      <c r="H77" s="75" t="e">
        <f t="shared" si="31"/>
        <v>#REF!</v>
      </c>
      <c r="I77" s="57"/>
      <c r="J77" s="89" t="e">
        <f t="shared" si="32"/>
        <v>#VALUE!</v>
      </c>
      <c r="K77" s="89" t="e">
        <f t="shared" si="32"/>
        <v>#VALUE!</v>
      </c>
      <c r="L77" s="33" t="e">
        <f t="shared" si="32"/>
        <v>#VALUE!</v>
      </c>
      <c r="M77" s="57"/>
      <c r="N77" s="75" t="e">
        <f t="shared" si="33"/>
        <v>#VALUE!</v>
      </c>
      <c r="O77" s="57"/>
      <c r="P77" s="56" t="e">
        <f t="shared" si="34"/>
        <v>#VALUE!</v>
      </c>
      <c r="Q77" s="57"/>
      <c r="R77" s="34" t="e">
        <f t="shared" si="35"/>
        <v>#VALUE!</v>
      </c>
      <c r="S77" s="34" t="s">
        <v>76</v>
      </c>
      <c r="T77" s="33" t="e">
        <f t="shared" si="36"/>
        <v>#REF!</v>
      </c>
      <c r="U77" s="57"/>
      <c r="V77" s="75" t="e">
        <f t="shared" si="37"/>
        <v>#REF!</v>
      </c>
      <c r="W77" s="57"/>
      <c r="X77" s="56" t="e">
        <f t="shared" si="38"/>
        <v>#REF!</v>
      </c>
      <c r="Y77" s="57"/>
      <c r="Z77" s="75" t="e">
        <f t="shared" si="39"/>
        <v>#REF!</v>
      </c>
      <c r="AA77" s="57"/>
      <c r="AB77" s="57"/>
      <c r="AD77" s="104">
        <f>+SUMIFS('Reserve by Acct'!D:D,'Reserve by Acct'!B:B,VALUE(LEFT(A77,6))*100,'Reserve by Acct'!C:C,VALUE(MID(A77,8,4)))</f>
        <v>0</v>
      </c>
      <c r="AG77" s="104" t="e">
        <f>+AD77+#REF!</f>
        <v>#REF!</v>
      </c>
    </row>
    <row r="78" spans="1:37" x14ac:dyDescent="0.2">
      <c r="A78" t="s">
        <v>153</v>
      </c>
      <c r="B78" s="56"/>
      <c r="C78" s="57"/>
      <c r="D78" s="97" t="s">
        <v>307</v>
      </c>
      <c r="E78" s="57"/>
      <c r="F78" s="59" t="e">
        <f t="shared" si="30"/>
        <v>#REF!</v>
      </c>
      <c r="G78" s="74"/>
      <c r="H78" s="75" t="e">
        <f t="shared" si="31"/>
        <v>#REF!</v>
      </c>
      <c r="I78" s="57"/>
      <c r="J78" s="89" t="e">
        <f t="shared" si="32"/>
        <v>#VALUE!</v>
      </c>
      <c r="K78" s="89" t="e">
        <f t="shared" si="32"/>
        <v>#VALUE!</v>
      </c>
      <c r="L78" s="33" t="e">
        <f t="shared" si="32"/>
        <v>#VALUE!</v>
      </c>
      <c r="M78" s="57"/>
      <c r="N78" s="75" t="e">
        <f t="shared" si="33"/>
        <v>#VALUE!</v>
      </c>
      <c r="O78" s="57"/>
      <c r="P78" s="56" t="e">
        <f t="shared" si="34"/>
        <v>#VALUE!</v>
      </c>
      <c r="Q78" s="57"/>
      <c r="R78" s="34" t="s">
        <v>601</v>
      </c>
      <c r="S78" s="34" t="s">
        <v>76</v>
      </c>
      <c r="T78" s="33" t="e">
        <f t="shared" si="36"/>
        <v>#REF!</v>
      </c>
      <c r="U78" s="57"/>
      <c r="V78" s="75" t="e">
        <f t="shared" si="37"/>
        <v>#REF!</v>
      </c>
      <c r="W78" s="57"/>
      <c r="X78" s="164" t="e">
        <f>+VLOOKUP($A78,Deprate,X$1,0)</f>
        <v>#REF!</v>
      </c>
      <c r="Y78" s="165"/>
      <c r="Z78" s="75" t="e">
        <f t="shared" si="39"/>
        <v>#REF!</v>
      </c>
      <c r="AA78" s="57"/>
      <c r="AB78" s="57"/>
      <c r="AD78" s="104">
        <f>+SUMIFS('Reserve by Acct'!D:D,'Reserve by Acct'!B:B,VALUE(LEFT(A78,6))*100,'Reserve by Acct'!C:C,VALUE(MID(A78,8,4)))</f>
        <v>0</v>
      </c>
      <c r="AG78" s="104" t="e">
        <f>+AD78+#REF!</f>
        <v>#REF!</v>
      </c>
    </row>
    <row r="79" spans="1:37" x14ac:dyDescent="0.2">
      <c r="A79" t="s">
        <v>154</v>
      </c>
      <c r="B79" s="56"/>
      <c r="C79" s="57"/>
      <c r="D79" s="152" t="s">
        <v>308</v>
      </c>
      <c r="E79" s="57"/>
      <c r="F79" s="59" t="e">
        <f t="shared" si="30"/>
        <v>#REF!</v>
      </c>
      <c r="G79" s="74"/>
      <c r="H79" s="75" t="e">
        <f t="shared" si="31"/>
        <v>#REF!</v>
      </c>
      <c r="I79" s="57"/>
      <c r="J79" s="89" t="e">
        <f t="shared" si="32"/>
        <v>#VALUE!</v>
      </c>
      <c r="K79" s="89" t="e">
        <f t="shared" si="32"/>
        <v>#VALUE!</v>
      </c>
      <c r="L79" s="33" t="e">
        <f t="shared" si="32"/>
        <v>#VALUE!</v>
      </c>
      <c r="M79" s="57"/>
      <c r="N79" s="75" t="e">
        <f t="shared" si="33"/>
        <v>#VALUE!</v>
      </c>
      <c r="O79" s="57"/>
      <c r="P79" s="56" t="e">
        <f t="shared" si="34"/>
        <v>#VALUE!</v>
      </c>
      <c r="Q79" s="57"/>
      <c r="R79" s="34" t="e">
        <f t="shared" si="35"/>
        <v>#VALUE!</v>
      </c>
      <c r="S79" s="34" t="s">
        <v>76</v>
      </c>
      <c r="T79" s="33" t="e">
        <f t="shared" si="36"/>
        <v>#REF!</v>
      </c>
      <c r="U79" s="57"/>
      <c r="V79" s="75" t="e">
        <f t="shared" si="37"/>
        <v>#REF!</v>
      </c>
      <c r="W79" s="57"/>
      <c r="X79" s="56" t="e">
        <f t="shared" si="38"/>
        <v>#REF!</v>
      </c>
      <c r="Y79" s="57"/>
      <c r="Z79" s="75" t="e">
        <f t="shared" si="39"/>
        <v>#REF!</v>
      </c>
      <c r="AA79" s="57"/>
      <c r="AB79" s="57"/>
      <c r="AD79" s="104">
        <f>+SUMIFS('Reserve by Acct'!D:D,'Reserve by Acct'!B:B,VALUE(LEFT(A79,6))*100,'Reserve by Acct'!C:C,VALUE(MID(A79,8,4)))</f>
        <v>0</v>
      </c>
      <c r="AG79" s="104" t="e">
        <f>+AD79+#REF!</f>
        <v>#REF!</v>
      </c>
    </row>
    <row r="80" spans="1:37" x14ac:dyDescent="0.2">
      <c r="A80" t="s">
        <v>155</v>
      </c>
      <c r="B80" s="56"/>
      <c r="C80" s="57"/>
      <c r="D80" s="152" t="s">
        <v>309</v>
      </c>
      <c r="E80" s="57"/>
      <c r="F80" s="59" t="e">
        <f t="shared" si="30"/>
        <v>#REF!</v>
      </c>
      <c r="G80" s="74"/>
      <c r="H80" s="75" t="e">
        <f t="shared" si="31"/>
        <v>#REF!</v>
      </c>
      <c r="I80" s="57"/>
      <c r="J80" s="89" t="e">
        <f t="shared" si="32"/>
        <v>#VALUE!</v>
      </c>
      <c r="K80" s="89" t="e">
        <f t="shared" si="32"/>
        <v>#VALUE!</v>
      </c>
      <c r="L80" s="33" t="e">
        <f t="shared" si="32"/>
        <v>#VALUE!</v>
      </c>
      <c r="M80" s="57"/>
      <c r="N80" s="75" t="e">
        <f t="shared" si="33"/>
        <v>#VALUE!</v>
      </c>
      <c r="O80" s="57"/>
      <c r="P80" s="56" t="e">
        <f t="shared" si="34"/>
        <v>#VALUE!</v>
      </c>
      <c r="Q80" s="57"/>
      <c r="R80" s="34" t="e">
        <f t="shared" si="35"/>
        <v>#VALUE!</v>
      </c>
      <c r="S80" s="34" t="s">
        <v>76</v>
      </c>
      <c r="T80" s="33" t="e">
        <f t="shared" si="36"/>
        <v>#REF!</v>
      </c>
      <c r="U80" s="57"/>
      <c r="V80" s="75" t="e">
        <f t="shared" si="37"/>
        <v>#REF!</v>
      </c>
      <c r="W80" s="57"/>
      <c r="X80" s="56" t="e">
        <f t="shared" si="38"/>
        <v>#REF!</v>
      </c>
      <c r="Y80" s="57"/>
      <c r="Z80" s="75" t="e">
        <f t="shared" si="39"/>
        <v>#REF!</v>
      </c>
      <c r="AA80" s="57"/>
      <c r="AB80" s="57"/>
      <c r="AD80" s="104">
        <f>+SUMIFS('Reserve by Acct'!D:D,'Reserve by Acct'!B:B,VALUE(LEFT(A80,6))*100,'Reserve by Acct'!C:C,VALUE(MID(A80,8,4)))</f>
        <v>0</v>
      </c>
      <c r="AG80" s="104" t="e">
        <f>+AD80+#REF!</f>
        <v>#REF!</v>
      </c>
    </row>
    <row r="81" spans="1:33" x14ac:dyDescent="0.2">
      <c r="A81" t="s">
        <v>156</v>
      </c>
      <c r="B81" s="56"/>
      <c r="C81" s="57"/>
      <c r="D81" s="152" t="s">
        <v>311</v>
      </c>
      <c r="E81" s="57"/>
      <c r="F81" s="59" t="e">
        <f t="shared" si="30"/>
        <v>#REF!</v>
      </c>
      <c r="G81" s="74"/>
      <c r="H81" s="75" t="e">
        <f t="shared" si="31"/>
        <v>#REF!</v>
      </c>
      <c r="I81" s="57"/>
      <c r="J81" s="89" t="e">
        <f t="shared" si="32"/>
        <v>#VALUE!</v>
      </c>
      <c r="K81" s="89" t="e">
        <f t="shared" si="32"/>
        <v>#VALUE!</v>
      </c>
      <c r="L81" s="33" t="e">
        <f t="shared" si="32"/>
        <v>#VALUE!</v>
      </c>
      <c r="M81" s="57"/>
      <c r="N81" s="75" t="e">
        <f t="shared" si="33"/>
        <v>#VALUE!</v>
      </c>
      <c r="O81" s="57"/>
      <c r="P81" s="56" t="e">
        <f t="shared" si="34"/>
        <v>#VALUE!</v>
      </c>
      <c r="Q81" s="57"/>
      <c r="R81" s="34" t="e">
        <f t="shared" si="35"/>
        <v>#VALUE!</v>
      </c>
      <c r="S81" s="34" t="s">
        <v>76</v>
      </c>
      <c r="T81" s="33" t="e">
        <f t="shared" si="36"/>
        <v>#REF!</v>
      </c>
      <c r="U81" s="57"/>
      <c r="V81" s="75" t="e">
        <f t="shared" si="37"/>
        <v>#REF!</v>
      </c>
      <c r="W81" s="57"/>
      <c r="X81" s="56" t="e">
        <f t="shared" si="38"/>
        <v>#REF!</v>
      </c>
      <c r="Y81" s="57"/>
      <c r="Z81" s="75" t="e">
        <f t="shared" si="39"/>
        <v>#REF!</v>
      </c>
      <c r="AA81" s="57"/>
      <c r="AB81" s="57"/>
      <c r="AD81" s="104">
        <f>+SUMIFS('Reserve by Acct'!D:D,'Reserve by Acct'!B:B,VALUE(LEFT(A81,6))*100,'Reserve by Acct'!C:C,VALUE(MID(A81,8,4)))</f>
        <v>0</v>
      </c>
      <c r="AG81" s="104" t="e">
        <f>+AD81+#REF!</f>
        <v>#REF!</v>
      </c>
    </row>
    <row r="82" spans="1:33" x14ac:dyDescent="0.2">
      <c r="A82" t="s">
        <v>157</v>
      </c>
      <c r="B82" s="56"/>
      <c r="C82" s="57"/>
      <c r="D82" s="152" t="s">
        <v>312</v>
      </c>
      <c r="E82" s="57"/>
      <c r="F82" s="59" t="e">
        <f t="shared" si="30"/>
        <v>#REF!</v>
      </c>
      <c r="G82" s="74"/>
      <c r="H82" s="75" t="e">
        <f t="shared" si="31"/>
        <v>#REF!</v>
      </c>
      <c r="I82" s="57"/>
      <c r="J82" s="89" t="e">
        <f t="shared" si="32"/>
        <v>#VALUE!</v>
      </c>
      <c r="K82" s="89" t="e">
        <f t="shared" si="32"/>
        <v>#VALUE!</v>
      </c>
      <c r="L82" s="33" t="e">
        <f t="shared" si="32"/>
        <v>#VALUE!</v>
      </c>
      <c r="M82" s="57"/>
      <c r="N82" s="75" t="e">
        <f t="shared" si="33"/>
        <v>#VALUE!</v>
      </c>
      <c r="O82" s="57"/>
      <c r="P82" s="56" t="e">
        <f t="shared" si="34"/>
        <v>#VALUE!</v>
      </c>
      <c r="Q82" s="57"/>
      <c r="R82" s="34" t="e">
        <f t="shared" si="35"/>
        <v>#VALUE!</v>
      </c>
      <c r="S82" s="34" t="s">
        <v>76</v>
      </c>
      <c r="T82" s="33" t="e">
        <f t="shared" si="36"/>
        <v>#REF!</v>
      </c>
      <c r="U82" s="57"/>
      <c r="V82" s="75" t="e">
        <f t="shared" si="37"/>
        <v>#REF!</v>
      </c>
      <c r="W82" s="57"/>
      <c r="X82" s="56" t="e">
        <f t="shared" si="38"/>
        <v>#REF!</v>
      </c>
      <c r="Y82" s="57"/>
      <c r="Z82" s="75" t="e">
        <f t="shared" si="39"/>
        <v>#REF!</v>
      </c>
      <c r="AA82" s="57"/>
      <c r="AB82" s="57"/>
      <c r="AD82" s="104">
        <f>+SUMIFS('Reserve by Acct'!D:D,'Reserve by Acct'!B:B,VALUE(LEFT(A82,6))*100,'Reserve by Acct'!C:C,VALUE(MID(A82,8,4)))</f>
        <v>0</v>
      </c>
      <c r="AG82" s="104" t="e">
        <f>+AD82+#REF!</f>
        <v>#REF!</v>
      </c>
    </row>
    <row r="83" spans="1:33" x14ac:dyDescent="0.2">
      <c r="A83" t="s">
        <v>158</v>
      </c>
      <c r="B83" s="56"/>
      <c r="C83" s="57"/>
      <c r="D83" s="152" t="s">
        <v>313</v>
      </c>
      <c r="E83" s="57"/>
      <c r="F83" s="59" t="e">
        <f t="shared" si="30"/>
        <v>#REF!</v>
      </c>
      <c r="G83" s="74"/>
      <c r="H83" s="75" t="e">
        <f t="shared" si="31"/>
        <v>#REF!</v>
      </c>
      <c r="I83" s="57"/>
      <c r="J83" s="89" t="e">
        <f t="shared" si="32"/>
        <v>#VALUE!</v>
      </c>
      <c r="K83" s="89" t="e">
        <f t="shared" si="32"/>
        <v>#VALUE!</v>
      </c>
      <c r="L83" s="33" t="e">
        <f t="shared" si="32"/>
        <v>#VALUE!</v>
      </c>
      <c r="M83" s="57"/>
      <c r="N83" s="75" t="e">
        <f t="shared" si="33"/>
        <v>#VALUE!</v>
      </c>
      <c r="O83" s="57"/>
      <c r="P83" s="56" t="e">
        <f t="shared" si="34"/>
        <v>#VALUE!</v>
      </c>
      <c r="Q83" s="57"/>
      <c r="R83" s="34" t="e">
        <f t="shared" si="35"/>
        <v>#VALUE!</v>
      </c>
      <c r="S83" s="34" t="s">
        <v>76</v>
      </c>
      <c r="T83" s="33" t="e">
        <f t="shared" si="36"/>
        <v>#REF!</v>
      </c>
      <c r="U83" s="57"/>
      <c r="V83" s="75" t="e">
        <f t="shared" si="37"/>
        <v>#REF!</v>
      </c>
      <c r="W83" s="57"/>
      <c r="X83" s="56" t="e">
        <f t="shared" si="38"/>
        <v>#REF!</v>
      </c>
      <c r="Y83" s="57"/>
      <c r="Z83" s="75" t="e">
        <f t="shared" si="39"/>
        <v>#REF!</v>
      </c>
      <c r="AA83" s="57"/>
      <c r="AB83" s="57"/>
      <c r="AD83" s="104">
        <f>+SUMIFS('Reserve by Acct'!D:D,'Reserve by Acct'!B:B,VALUE(LEFT(A83,6))*100,'Reserve by Acct'!C:C,VALUE(MID(A83,8,4)))</f>
        <v>0</v>
      </c>
      <c r="AG83" s="104" t="e">
        <f>+AD83+#REF!</f>
        <v>#REF!</v>
      </c>
    </row>
    <row r="84" spans="1:33" x14ac:dyDescent="0.2">
      <c r="A84" t="s">
        <v>159</v>
      </c>
      <c r="B84" s="56"/>
      <c r="C84" s="57"/>
      <c r="D84" s="152" t="s">
        <v>317</v>
      </c>
      <c r="E84" s="57"/>
      <c r="F84" s="59" t="e">
        <f t="shared" si="30"/>
        <v>#REF!</v>
      </c>
      <c r="G84" s="74"/>
      <c r="H84" s="75" t="e">
        <f t="shared" si="31"/>
        <v>#REF!</v>
      </c>
      <c r="I84" s="57"/>
      <c r="J84" s="89" t="e">
        <f t="shared" si="32"/>
        <v>#VALUE!</v>
      </c>
      <c r="K84" s="89" t="e">
        <f t="shared" si="32"/>
        <v>#VALUE!</v>
      </c>
      <c r="L84" s="33" t="e">
        <f t="shared" si="32"/>
        <v>#VALUE!</v>
      </c>
      <c r="M84" s="57"/>
      <c r="N84" s="75" t="e">
        <f t="shared" si="33"/>
        <v>#VALUE!</v>
      </c>
      <c r="O84" s="57"/>
      <c r="P84" s="56" t="e">
        <f t="shared" si="34"/>
        <v>#VALUE!</v>
      </c>
      <c r="Q84" s="57"/>
      <c r="R84" s="34" t="e">
        <f t="shared" si="35"/>
        <v>#VALUE!</v>
      </c>
      <c r="S84" s="34" t="s">
        <v>76</v>
      </c>
      <c r="T84" s="33" t="e">
        <f t="shared" si="36"/>
        <v>#REF!</v>
      </c>
      <c r="U84" s="57"/>
      <c r="V84" s="75" t="e">
        <f t="shared" si="37"/>
        <v>#REF!</v>
      </c>
      <c r="W84" s="57"/>
      <c r="X84" s="56" t="e">
        <f t="shared" si="38"/>
        <v>#REF!</v>
      </c>
      <c r="Y84" s="57"/>
      <c r="Z84" s="75" t="e">
        <f t="shared" si="39"/>
        <v>#REF!</v>
      </c>
      <c r="AA84" s="57"/>
      <c r="AB84" s="57"/>
      <c r="AD84" s="104">
        <f>+SUMIFS('Reserve by Acct'!D:D,'Reserve by Acct'!B:B,VALUE(LEFT(A84,6))*100,'Reserve by Acct'!C:C,VALUE(MID(A84,8,4)))</f>
        <v>0</v>
      </c>
      <c r="AG84" s="104" t="e">
        <f>+AD84+#REF!</f>
        <v>#REF!</v>
      </c>
    </row>
    <row r="85" spans="1:33" x14ac:dyDescent="0.2">
      <c r="A85" t="s">
        <v>160</v>
      </c>
      <c r="B85" s="56"/>
      <c r="C85" s="168"/>
      <c r="D85" s="152" t="s">
        <v>318</v>
      </c>
      <c r="E85" s="62"/>
      <c r="F85" s="59" t="e">
        <f t="shared" si="30"/>
        <v>#REF!</v>
      </c>
      <c r="G85" s="74"/>
      <c r="H85" s="75" t="e">
        <f t="shared" si="31"/>
        <v>#REF!</v>
      </c>
      <c r="I85" s="62"/>
      <c r="J85" s="89" t="e">
        <f t="shared" si="32"/>
        <v>#VALUE!</v>
      </c>
      <c r="K85" s="89" t="e">
        <f t="shared" si="32"/>
        <v>#VALUE!</v>
      </c>
      <c r="L85" s="33" t="e">
        <f t="shared" si="32"/>
        <v>#VALUE!</v>
      </c>
      <c r="M85" s="57"/>
      <c r="N85" s="75" t="e">
        <f t="shared" si="33"/>
        <v>#VALUE!</v>
      </c>
      <c r="O85" s="57"/>
      <c r="P85" s="56" t="e">
        <f t="shared" si="34"/>
        <v>#VALUE!</v>
      </c>
      <c r="Q85" s="57"/>
      <c r="R85" s="34" t="e">
        <f t="shared" si="35"/>
        <v>#VALUE!</v>
      </c>
      <c r="S85" s="34" t="s">
        <v>76</v>
      </c>
      <c r="T85" s="33" t="e">
        <f t="shared" si="36"/>
        <v>#REF!</v>
      </c>
      <c r="U85" s="62"/>
      <c r="V85" s="75" t="e">
        <f t="shared" si="37"/>
        <v>#REF!</v>
      </c>
      <c r="W85" s="62"/>
      <c r="X85" s="56" t="e">
        <f t="shared" si="38"/>
        <v>#REF!</v>
      </c>
      <c r="Y85" s="57"/>
      <c r="Z85" s="75" t="e">
        <f t="shared" si="39"/>
        <v>#REF!</v>
      </c>
      <c r="AA85" s="57"/>
      <c r="AB85" s="57"/>
      <c r="AD85" s="104">
        <f>+SUMIFS('Reserve by Acct'!D:D,'Reserve by Acct'!B:B,VALUE(LEFT(A85,6))*100,'Reserve by Acct'!C:C,VALUE(MID(A85,8,4)))</f>
        <v>0</v>
      </c>
      <c r="AG85" s="104" t="e">
        <f>+AD85+#REF!</f>
        <v>#REF!</v>
      </c>
    </row>
    <row r="86" spans="1:33" x14ac:dyDescent="0.2">
      <c r="A86" t="s">
        <v>161</v>
      </c>
      <c r="B86" s="56"/>
      <c r="C86" s="57"/>
      <c r="D86" s="152" t="s">
        <v>319</v>
      </c>
      <c r="E86" s="57"/>
      <c r="F86" s="59" t="e">
        <f t="shared" si="30"/>
        <v>#REF!</v>
      </c>
      <c r="G86" s="74"/>
      <c r="H86" s="75" t="e">
        <f t="shared" si="31"/>
        <v>#REF!</v>
      </c>
      <c r="I86" s="57"/>
      <c r="J86" s="89" t="e">
        <f t="shared" si="32"/>
        <v>#VALUE!</v>
      </c>
      <c r="K86" s="89" t="e">
        <f t="shared" si="32"/>
        <v>#VALUE!</v>
      </c>
      <c r="L86" s="33" t="e">
        <f t="shared" si="32"/>
        <v>#VALUE!</v>
      </c>
      <c r="M86" s="57"/>
      <c r="N86" s="75" t="e">
        <f t="shared" si="33"/>
        <v>#VALUE!</v>
      </c>
      <c r="O86" s="57"/>
      <c r="P86" s="56" t="e">
        <f t="shared" si="34"/>
        <v>#VALUE!</v>
      </c>
      <c r="Q86" s="57"/>
      <c r="R86" s="34" t="e">
        <f t="shared" si="35"/>
        <v>#VALUE!</v>
      </c>
      <c r="S86" s="34" t="s">
        <v>76</v>
      </c>
      <c r="T86" s="33" t="e">
        <f t="shared" si="36"/>
        <v>#REF!</v>
      </c>
      <c r="U86" s="57"/>
      <c r="V86" s="75" t="e">
        <f t="shared" si="37"/>
        <v>#REF!</v>
      </c>
      <c r="W86" s="57"/>
      <c r="X86" s="56" t="e">
        <f t="shared" si="38"/>
        <v>#REF!</v>
      </c>
      <c r="Y86" s="57"/>
      <c r="Z86" s="75" t="e">
        <f t="shared" si="39"/>
        <v>#REF!</v>
      </c>
      <c r="AA86" s="57"/>
      <c r="AB86" s="57"/>
      <c r="AD86" s="104">
        <f>+SUMIFS('Reserve by Acct'!D:D,'Reserve by Acct'!B:B,VALUE(LEFT(A86,6))*100,'Reserve by Acct'!C:C,VALUE(MID(A86,8,4)))</f>
        <v>0</v>
      </c>
      <c r="AG86" s="104" t="e">
        <f>+AD86+#REF!</f>
        <v>#REF!</v>
      </c>
    </row>
    <row r="87" spans="1:33" x14ac:dyDescent="0.2">
      <c r="A87" t="s">
        <v>162</v>
      </c>
      <c r="B87" s="56"/>
      <c r="C87" s="57"/>
      <c r="D87" s="152" t="s">
        <v>320</v>
      </c>
      <c r="E87" s="57"/>
      <c r="F87" s="77" t="e">
        <f t="shared" si="30"/>
        <v>#REF!</v>
      </c>
      <c r="G87" s="74"/>
      <c r="H87" s="75" t="e">
        <f t="shared" si="31"/>
        <v>#REF!</v>
      </c>
      <c r="I87" s="57"/>
      <c r="J87" s="89" t="e">
        <f t="shared" si="32"/>
        <v>#VALUE!</v>
      </c>
      <c r="K87" s="89" t="e">
        <f t="shared" si="32"/>
        <v>#VALUE!</v>
      </c>
      <c r="L87" s="33" t="e">
        <f t="shared" si="32"/>
        <v>#VALUE!</v>
      </c>
      <c r="M87" s="57"/>
      <c r="N87" s="75" t="e">
        <f t="shared" si="33"/>
        <v>#VALUE!</v>
      </c>
      <c r="O87" s="57"/>
      <c r="P87" s="56" t="e">
        <f t="shared" si="34"/>
        <v>#VALUE!</v>
      </c>
      <c r="Q87" s="57"/>
      <c r="R87" s="34" t="e">
        <f t="shared" si="35"/>
        <v>#VALUE!</v>
      </c>
      <c r="S87" s="34" t="s">
        <v>76</v>
      </c>
      <c r="T87" s="33" t="e">
        <f t="shared" si="36"/>
        <v>#REF!</v>
      </c>
      <c r="U87" s="57"/>
      <c r="V87" s="75" t="e">
        <f t="shared" si="37"/>
        <v>#REF!</v>
      </c>
      <c r="W87" s="57"/>
      <c r="X87" s="56" t="e">
        <f t="shared" si="38"/>
        <v>#REF!</v>
      </c>
      <c r="Y87" s="57"/>
      <c r="Z87" s="75" t="e">
        <f t="shared" si="39"/>
        <v>#REF!</v>
      </c>
      <c r="AA87" s="57"/>
      <c r="AB87" s="57"/>
      <c r="AD87" s="104">
        <f>+SUMIFS('Reserve by Acct'!D:D,'Reserve by Acct'!B:B,VALUE(LEFT(A87,6))*100,'Reserve by Acct'!C:C,VALUE(MID(A87,8,4)))</f>
        <v>0</v>
      </c>
      <c r="AG87" s="104" t="e">
        <f>+AD87+#REF!</f>
        <v>#REF!</v>
      </c>
    </row>
    <row r="88" spans="1:33" x14ac:dyDescent="0.2">
      <c r="B88" s="56"/>
      <c r="C88" s="57"/>
      <c r="D88" s="57"/>
      <c r="E88" s="57"/>
      <c r="F88" s="59"/>
      <c r="G88" s="57"/>
      <c r="H88" s="79"/>
      <c r="I88" s="57"/>
      <c r="J88" s="57"/>
      <c r="K88" s="57"/>
      <c r="L88" s="57"/>
      <c r="M88" s="57"/>
      <c r="N88" s="79"/>
      <c r="O88" s="57"/>
      <c r="P88" s="57"/>
      <c r="Q88" s="57"/>
      <c r="R88" s="34"/>
      <c r="S88" s="34"/>
      <c r="T88" s="33"/>
      <c r="U88" s="57"/>
      <c r="V88" s="79"/>
      <c r="W88" s="57"/>
      <c r="X88" s="56"/>
      <c r="Y88" s="57"/>
      <c r="Z88" s="79"/>
      <c r="AA88" s="57"/>
      <c r="AB88" s="57"/>
    </row>
    <row r="89" spans="1:33" x14ac:dyDescent="0.2">
      <c r="A89">
        <v>314</v>
      </c>
      <c r="B89" s="56"/>
      <c r="C89" s="57"/>
      <c r="D89" s="166" t="s">
        <v>31</v>
      </c>
      <c r="E89" s="57"/>
      <c r="F89" s="59" t="e">
        <f>+SUBTOTAL(9,F76:F88)</f>
        <v>#REF!</v>
      </c>
      <c r="G89" s="57"/>
      <c r="H89" s="64" t="e">
        <f>+SUBTOTAL(9,H76:H88)</f>
        <v>#REF!</v>
      </c>
      <c r="I89" s="57"/>
      <c r="J89" s="57"/>
      <c r="K89" s="57"/>
      <c r="L89" s="57"/>
      <c r="M89" s="57"/>
      <c r="N89" s="64" t="e">
        <f>+SUBTOTAL(9,N76:N88)</f>
        <v>#VALUE!</v>
      </c>
      <c r="O89" s="57"/>
      <c r="P89" s="57"/>
      <c r="Q89" s="57"/>
      <c r="R89" s="34"/>
      <c r="S89" s="34"/>
      <c r="T89" s="33"/>
      <c r="U89" s="57"/>
      <c r="V89" s="64" t="e">
        <f>+SUBTOTAL(9,V76:V88)</f>
        <v>#REF!</v>
      </c>
      <c r="W89" s="57"/>
      <c r="X89" s="56"/>
      <c r="Y89" s="57"/>
      <c r="Z89" s="64" t="e">
        <f>+SUBTOTAL(9,Z76:Z88)</f>
        <v>#REF!</v>
      </c>
      <c r="AA89" s="57"/>
      <c r="AB89" s="57"/>
      <c r="AC89" s="104" t="e">
        <f>+SUMIF(#REF!,$A89*100,#REF!)</f>
        <v>#REF!</v>
      </c>
      <c r="AD89" s="104" t="e">
        <f>+SUMIF(#REF!,$A89*100,#REF!)</f>
        <v>#REF!</v>
      </c>
      <c r="AE89" s="104"/>
      <c r="AF89" s="104" t="e">
        <f>+AC89-#REF!</f>
        <v>#REF!</v>
      </c>
      <c r="AG89" s="104" t="e">
        <f>+AD89+#REF!</f>
        <v>#REF!</v>
      </c>
    </row>
    <row r="90" spans="1:33" x14ac:dyDescent="0.2">
      <c r="B90" s="56"/>
      <c r="C90" s="57"/>
      <c r="D90" s="57"/>
      <c r="E90" s="57"/>
      <c r="F90" s="59"/>
      <c r="G90" s="57"/>
      <c r="H90" s="64"/>
      <c r="I90" s="57"/>
      <c r="J90" s="57"/>
      <c r="K90" s="57"/>
      <c r="L90" s="57"/>
      <c r="M90" s="57"/>
      <c r="N90" s="64"/>
      <c r="O90" s="57"/>
      <c r="P90" s="57"/>
      <c r="Q90" s="57"/>
      <c r="R90" s="34"/>
      <c r="S90" s="34"/>
      <c r="T90" s="33"/>
      <c r="U90" s="57"/>
      <c r="V90" s="64"/>
      <c r="W90" s="57"/>
      <c r="X90" s="56"/>
      <c r="Y90" s="57"/>
      <c r="Z90" s="64"/>
      <c r="AA90" s="57"/>
      <c r="AB90" s="57"/>
    </row>
    <row r="91" spans="1:33" x14ac:dyDescent="0.2">
      <c r="B91" s="56">
        <v>315</v>
      </c>
      <c r="C91" s="57"/>
      <c r="D91" s="57" t="s">
        <v>32</v>
      </c>
      <c r="E91" s="57"/>
      <c r="F91" s="59"/>
      <c r="G91" s="57"/>
      <c r="H91" s="64"/>
      <c r="I91" s="57"/>
      <c r="J91" s="57"/>
      <c r="K91" s="57"/>
      <c r="L91" s="57"/>
      <c r="M91" s="57"/>
      <c r="N91" s="64"/>
      <c r="O91" s="57"/>
      <c r="P91" s="57"/>
      <c r="Q91" s="57"/>
      <c r="R91" s="89"/>
      <c r="S91" s="89"/>
      <c r="T91" s="167"/>
      <c r="U91" s="57"/>
      <c r="V91" s="64"/>
      <c r="W91" s="57"/>
      <c r="X91" s="56"/>
      <c r="Y91" s="57"/>
      <c r="Z91" s="64"/>
      <c r="AA91" s="57"/>
      <c r="AB91" s="57"/>
    </row>
    <row r="92" spans="1:33" x14ac:dyDescent="0.2">
      <c r="A92" t="s">
        <v>295</v>
      </c>
      <c r="B92" s="56"/>
      <c r="C92" s="57"/>
      <c r="D92" s="97" t="s">
        <v>303</v>
      </c>
      <c r="E92" s="57"/>
      <c r="F92" s="59" t="e">
        <f t="shared" ref="F92:F109" si="40">+VLOOKUP($A92,Deprate,F$1,0)</f>
        <v>#REF!</v>
      </c>
      <c r="G92" s="57"/>
      <c r="H92" s="64" t="e">
        <f t="shared" ref="H92:H109" si="41">+VLOOKUP($A92,Deprate,H$1,0)</f>
        <v>#REF!</v>
      </c>
      <c r="I92" s="57"/>
      <c r="J92" s="89" t="e">
        <f t="shared" ref="J92:L106" si="42">+VLOOKUP($A92,ExistingEstimates,J$1,0)</f>
        <v>#VALUE!</v>
      </c>
      <c r="K92" s="89" t="e">
        <f t="shared" si="42"/>
        <v>#VALUE!</v>
      </c>
      <c r="L92" s="33" t="e">
        <f t="shared" si="42"/>
        <v>#VALUE!</v>
      </c>
      <c r="M92" s="57"/>
      <c r="N92" s="64" t="e">
        <f t="shared" ref="N92:N107" si="43">+ROUND(P92*F92/100,2)</f>
        <v>#VALUE!</v>
      </c>
      <c r="O92" s="57"/>
      <c r="P92" s="56" t="e">
        <f t="shared" ref="P92:P106" si="44">+VLOOKUP($A92,ExistingEstimates,P$1,0)</f>
        <v>#VALUE!</v>
      </c>
      <c r="Q92" s="57"/>
      <c r="R92" s="89" t="e">
        <f t="shared" ref="R92:R109" si="45">+TEXT(VLOOKUP($A92,Deprate,3,0),"#")&amp;"-"&amp;TRIM(VLOOKUP($A92,Deprate,4,0))</f>
        <v>#VALUE!</v>
      </c>
      <c r="S92" s="89" t="s">
        <v>76</v>
      </c>
      <c r="T92" s="167" t="e">
        <f t="shared" ref="T92:T109" si="46">+VLOOKUP($A92,Deprate,T$1,0)</f>
        <v>#REF!</v>
      </c>
      <c r="U92" s="57"/>
      <c r="V92" s="64" t="e">
        <f t="shared" ref="V92:V109" si="47">+VLOOKUP($A92,Deprate,V$1,0)</f>
        <v>#REF!</v>
      </c>
      <c r="W92" s="57"/>
      <c r="X92" s="56" t="e">
        <f t="shared" ref="X92:X109" si="48">+VLOOKUP($A92,Deprate,X$1,0)</f>
        <v>#REF!</v>
      </c>
      <c r="Y92" s="57"/>
      <c r="Z92" s="64" t="e">
        <f t="shared" ref="Z92:Z109" si="49">+V92-N92</f>
        <v>#REF!</v>
      </c>
      <c r="AA92" s="57"/>
      <c r="AB92" s="57"/>
      <c r="AD92" s="104">
        <f>+SUMIFS('Reserve by Acct'!D:D,'Reserve by Acct'!B:B,VALUE(LEFT(A92,6))*100,'Reserve by Acct'!C:C,VALUE(MID(A92,8,4)))</f>
        <v>0</v>
      </c>
      <c r="AG92" s="104" t="e">
        <f>+AD92+#REF!</f>
        <v>#REF!</v>
      </c>
    </row>
    <row r="93" spans="1:33" x14ac:dyDescent="0.2">
      <c r="A93" t="s">
        <v>296</v>
      </c>
      <c r="B93" s="56"/>
      <c r="C93" s="57"/>
      <c r="D93" s="97" t="s">
        <v>304</v>
      </c>
      <c r="E93" s="57"/>
      <c r="F93" s="59" t="e">
        <f t="shared" si="40"/>
        <v>#REF!</v>
      </c>
      <c r="G93" s="57"/>
      <c r="H93" s="64" t="e">
        <f t="shared" si="41"/>
        <v>#REF!</v>
      </c>
      <c r="I93" s="57"/>
      <c r="J93" s="89" t="e">
        <f t="shared" si="42"/>
        <v>#VALUE!</v>
      </c>
      <c r="K93" s="89" t="e">
        <f t="shared" si="42"/>
        <v>#VALUE!</v>
      </c>
      <c r="L93" s="33" t="e">
        <f t="shared" si="42"/>
        <v>#VALUE!</v>
      </c>
      <c r="M93" s="57"/>
      <c r="N93" s="64" t="e">
        <f t="shared" si="43"/>
        <v>#VALUE!</v>
      </c>
      <c r="O93" s="57"/>
      <c r="P93" s="56" t="e">
        <f t="shared" si="44"/>
        <v>#VALUE!</v>
      </c>
      <c r="Q93" s="57"/>
      <c r="R93" s="89" t="e">
        <f t="shared" si="45"/>
        <v>#VALUE!</v>
      </c>
      <c r="S93" s="89" t="s">
        <v>76</v>
      </c>
      <c r="T93" s="167" t="e">
        <f t="shared" si="46"/>
        <v>#REF!</v>
      </c>
      <c r="U93" s="57"/>
      <c r="V93" s="64" t="e">
        <f t="shared" si="47"/>
        <v>#REF!</v>
      </c>
      <c r="W93" s="57"/>
      <c r="X93" s="56" t="e">
        <f t="shared" si="48"/>
        <v>#REF!</v>
      </c>
      <c r="Y93" s="57"/>
      <c r="Z93" s="64" t="e">
        <f t="shared" si="49"/>
        <v>#REF!</v>
      </c>
      <c r="AA93" s="57"/>
      <c r="AB93" s="57"/>
      <c r="AD93" s="104">
        <f>+SUMIFS('Reserve by Acct'!D:D,'Reserve by Acct'!B:B,VALUE(LEFT(A93,6))*100,'Reserve by Acct'!C:C,VALUE(MID(A93,8,4)))</f>
        <v>0</v>
      </c>
      <c r="AG93" s="104" t="e">
        <f>+AD93+#REF!</f>
        <v>#REF!</v>
      </c>
    </row>
    <row r="94" spans="1:33" x14ac:dyDescent="0.2">
      <c r="A94" t="s">
        <v>163</v>
      </c>
      <c r="B94" s="56"/>
      <c r="C94" s="57"/>
      <c r="D94" s="97" t="s">
        <v>306</v>
      </c>
      <c r="E94" s="57"/>
      <c r="F94" s="59" t="e">
        <f t="shared" si="40"/>
        <v>#REF!</v>
      </c>
      <c r="G94" s="57"/>
      <c r="H94" s="64" t="e">
        <f t="shared" si="41"/>
        <v>#REF!</v>
      </c>
      <c r="I94" s="57"/>
      <c r="J94" s="89" t="e">
        <f t="shared" si="42"/>
        <v>#VALUE!</v>
      </c>
      <c r="K94" s="89" t="e">
        <f t="shared" si="42"/>
        <v>#VALUE!</v>
      </c>
      <c r="L94" s="33" t="e">
        <f t="shared" si="42"/>
        <v>#VALUE!</v>
      </c>
      <c r="M94" s="57"/>
      <c r="N94" s="64" t="e">
        <f t="shared" si="43"/>
        <v>#VALUE!</v>
      </c>
      <c r="O94" s="57"/>
      <c r="P94" s="56" t="e">
        <f t="shared" si="44"/>
        <v>#VALUE!</v>
      </c>
      <c r="Q94" s="57"/>
      <c r="R94" s="89" t="e">
        <f t="shared" si="45"/>
        <v>#VALUE!</v>
      </c>
      <c r="S94" s="89" t="s">
        <v>76</v>
      </c>
      <c r="T94" s="167" t="e">
        <f t="shared" si="46"/>
        <v>#REF!</v>
      </c>
      <c r="U94" s="57"/>
      <c r="V94" s="64" t="e">
        <f t="shared" si="47"/>
        <v>#REF!</v>
      </c>
      <c r="W94" s="57"/>
      <c r="X94" s="56" t="e">
        <f t="shared" si="48"/>
        <v>#REF!</v>
      </c>
      <c r="Y94" s="57"/>
      <c r="Z94" s="64" t="e">
        <f t="shared" si="49"/>
        <v>#REF!</v>
      </c>
      <c r="AA94" s="57"/>
      <c r="AB94" s="57"/>
      <c r="AD94" s="104">
        <f>+SUMIFS('Reserve by Acct'!D:D,'Reserve by Acct'!B:B,VALUE(LEFT(A94,6))*100,'Reserve by Acct'!C:C,VALUE(MID(A94,8,4)))</f>
        <v>0</v>
      </c>
      <c r="AG94" s="104" t="e">
        <f>+AD94+#REF!</f>
        <v>#REF!</v>
      </c>
    </row>
    <row r="95" spans="1:33" x14ac:dyDescent="0.2">
      <c r="A95" t="s">
        <v>164</v>
      </c>
      <c r="B95" s="56"/>
      <c r="C95" s="57"/>
      <c r="D95" s="97" t="s">
        <v>307</v>
      </c>
      <c r="E95" s="57"/>
      <c r="F95" s="59" t="e">
        <f t="shared" si="40"/>
        <v>#REF!</v>
      </c>
      <c r="G95" s="57"/>
      <c r="H95" s="64" t="e">
        <f t="shared" si="41"/>
        <v>#REF!</v>
      </c>
      <c r="I95" s="57"/>
      <c r="J95" s="89" t="e">
        <f t="shared" si="42"/>
        <v>#VALUE!</v>
      </c>
      <c r="K95" s="89" t="e">
        <f t="shared" si="42"/>
        <v>#VALUE!</v>
      </c>
      <c r="L95" s="33" t="e">
        <f t="shared" si="42"/>
        <v>#VALUE!</v>
      </c>
      <c r="M95" s="57"/>
      <c r="N95" s="64" t="e">
        <f t="shared" si="43"/>
        <v>#VALUE!</v>
      </c>
      <c r="O95" s="57"/>
      <c r="P95" s="56" t="e">
        <f t="shared" si="44"/>
        <v>#VALUE!</v>
      </c>
      <c r="Q95" s="57"/>
      <c r="R95" s="34" t="s">
        <v>601</v>
      </c>
      <c r="S95" s="89" t="s">
        <v>76</v>
      </c>
      <c r="T95" s="167" t="e">
        <f t="shared" si="46"/>
        <v>#REF!</v>
      </c>
      <c r="U95" s="57"/>
      <c r="V95" s="64" t="e">
        <f t="shared" si="47"/>
        <v>#REF!</v>
      </c>
      <c r="W95" s="57"/>
      <c r="X95" s="164" t="e">
        <f>+VLOOKUP($A95,Deprate,X$1,0)</f>
        <v>#REF!</v>
      </c>
      <c r="Y95" s="165"/>
      <c r="Z95" s="64" t="e">
        <f t="shared" si="49"/>
        <v>#REF!</v>
      </c>
      <c r="AA95" s="57"/>
      <c r="AB95" s="57"/>
      <c r="AD95" s="104">
        <f>+SUMIFS('Reserve by Acct'!D:D,'Reserve by Acct'!B:B,VALUE(LEFT(A95,6))*100,'Reserve by Acct'!C:C,VALUE(MID(A95,8,4)))</f>
        <v>0</v>
      </c>
      <c r="AG95" s="104" t="e">
        <f>+AD95+#REF!</f>
        <v>#REF!</v>
      </c>
    </row>
    <row r="96" spans="1:33" x14ac:dyDescent="0.2">
      <c r="A96" t="s">
        <v>165</v>
      </c>
      <c r="B96" s="56"/>
      <c r="C96" s="57"/>
      <c r="D96" s="152" t="s">
        <v>308</v>
      </c>
      <c r="E96" s="57"/>
      <c r="F96" s="59" t="e">
        <f t="shared" si="40"/>
        <v>#REF!</v>
      </c>
      <c r="G96" s="57"/>
      <c r="H96" s="64" t="e">
        <f t="shared" si="41"/>
        <v>#REF!</v>
      </c>
      <c r="I96" s="57"/>
      <c r="J96" s="89" t="e">
        <f t="shared" si="42"/>
        <v>#VALUE!</v>
      </c>
      <c r="K96" s="89" t="e">
        <f t="shared" si="42"/>
        <v>#VALUE!</v>
      </c>
      <c r="L96" s="33" t="e">
        <f t="shared" si="42"/>
        <v>#VALUE!</v>
      </c>
      <c r="M96" s="57"/>
      <c r="N96" s="64" t="e">
        <f t="shared" si="43"/>
        <v>#VALUE!</v>
      </c>
      <c r="O96" s="57"/>
      <c r="P96" s="56" t="e">
        <f t="shared" si="44"/>
        <v>#VALUE!</v>
      </c>
      <c r="Q96" s="57"/>
      <c r="R96" s="89" t="e">
        <f t="shared" si="45"/>
        <v>#VALUE!</v>
      </c>
      <c r="S96" s="89" t="s">
        <v>76</v>
      </c>
      <c r="T96" s="167" t="e">
        <f t="shared" si="46"/>
        <v>#REF!</v>
      </c>
      <c r="U96" s="57"/>
      <c r="V96" s="64" t="e">
        <f t="shared" si="47"/>
        <v>#REF!</v>
      </c>
      <c r="W96" s="57"/>
      <c r="X96" s="56" t="e">
        <f t="shared" si="48"/>
        <v>#REF!</v>
      </c>
      <c r="Y96" s="57"/>
      <c r="Z96" s="64" t="e">
        <f t="shared" si="49"/>
        <v>#REF!</v>
      </c>
      <c r="AA96" s="57"/>
      <c r="AB96" s="57"/>
      <c r="AD96" s="104">
        <f>+SUMIFS('Reserve by Acct'!D:D,'Reserve by Acct'!B:B,VALUE(LEFT(A96,6))*100,'Reserve by Acct'!C:C,VALUE(MID(A96,8,4)))</f>
        <v>0</v>
      </c>
      <c r="AG96" s="104" t="e">
        <f>+AD96+#REF!</f>
        <v>#REF!</v>
      </c>
    </row>
    <row r="97" spans="1:33" x14ac:dyDescent="0.2">
      <c r="A97" t="s">
        <v>166</v>
      </c>
      <c r="B97" s="56"/>
      <c r="C97" s="57"/>
      <c r="D97" s="152" t="s">
        <v>309</v>
      </c>
      <c r="E97" s="57"/>
      <c r="F97" s="59" t="e">
        <f t="shared" si="40"/>
        <v>#REF!</v>
      </c>
      <c r="G97" s="74"/>
      <c r="H97" s="75" t="e">
        <f t="shared" si="41"/>
        <v>#REF!</v>
      </c>
      <c r="I97" s="57"/>
      <c r="J97" s="89" t="e">
        <f t="shared" si="42"/>
        <v>#VALUE!</v>
      </c>
      <c r="K97" s="89" t="e">
        <f t="shared" si="42"/>
        <v>#VALUE!</v>
      </c>
      <c r="L97" s="33" t="e">
        <f t="shared" si="42"/>
        <v>#VALUE!</v>
      </c>
      <c r="M97" s="57"/>
      <c r="N97" s="75" t="e">
        <f t="shared" si="43"/>
        <v>#VALUE!</v>
      </c>
      <c r="O97" s="57"/>
      <c r="P97" s="56" t="e">
        <f t="shared" si="44"/>
        <v>#VALUE!</v>
      </c>
      <c r="Q97" s="57"/>
      <c r="R97" s="34" t="e">
        <f t="shared" si="45"/>
        <v>#VALUE!</v>
      </c>
      <c r="S97" s="34" t="s">
        <v>76</v>
      </c>
      <c r="T97" s="33" t="e">
        <f t="shared" si="46"/>
        <v>#REF!</v>
      </c>
      <c r="U97" s="57"/>
      <c r="V97" s="75" t="e">
        <f t="shared" si="47"/>
        <v>#REF!</v>
      </c>
      <c r="W97" s="57"/>
      <c r="X97" s="56" t="e">
        <f t="shared" si="48"/>
        <v>#REF!</v>
      </c>
      <c r="Y97" s="57"/>
      <c r="Z97" s="75" t="e">
        <f t="shared" si="49"/>
        <v>#REF!</v>
      </c>
      <c r="AA97" s="57"/>
      <c r="AB97" s="57"/>
      <c r="AD97" s="104">
        <f>+SUMIFS('Reserve by Acct'!D:D,'Reserve by Acct'!B:B,VALUE(LEFT(A97,6))*100,'Reserve by Acct'!C:C,VALUE(MID(A97,8,4)))</f>
        <v>0</v>
      </c>
      <c r="AG97" s="104" t="e">
        <f>+AD97+#REF!</f>
        <v>#REF!</v>
      </c>
    </row>
    <row r="98" spans="1:33" x14ac:dyDescent="0.2">
      <c r="A98" t="s">
        <v>167</v>
      </c>
      <c r="B98" s="56"/>
      <c r="C98" s="57"/>
      <c r="D98" s="152" t="s">
        <v>311</v>
      </c>
      <c r="E98" s="57"/>
      <c r="F98" s="59" t="e">
        <f t="shared" si="40"/>
        <v>#REF!</v>
      </c>
      <c r="G98" s="74"/>
      <c r="H98" s="75" t="e">
        <f t="shared" si="41"/>
        <v>#REF!</v>
      </c>
      <c r="I98" s="57"/>
      <c r="J98" s="89" t="e">
        <f t="shared" si="42"/>
        <v>#VALUE!</v>
      </c>
      <c r="K98" s="89" t="e">
        <f t="shared" si="42"/>
        <v>#VALUE!</v>
      </c>
      <c r="L98" s="33" t="e">
        <f t="shared" si="42"/>
        <v>#VALUE!</v>
      </c>
      <c r="M98" s="57"/>
      <c r="N98" s="75" t="e">
        <f t="shared" si="43"/>
        <v>#VALUE!</v>
      </c>
      <c r="O98" s="57"/>
      <c r="P98" s="56" t="e">
        <f t="shared" si="44"/>
        <v>#VALUE!</v>
      </c>
      <c r="Q98" s="57"/>
      <c r="R98" s="34" t="e">
        <f t="shared" si="45"/>
        <v>#VALUE!</v>
      </c>
      <c r="S98" s="34" t="s">
        <v>76</v>
      </c>
      <c r="T98" s="33" t="e">
        <f t="shared" si="46"/>
        <v>#REF!</v>
      </c>
      <c r="U98" s="57"/>
      <c r="V98" s="75" t="e">
        <f t="shared" si="47"/>
        <v>#REF!</v>
      </c>
      <c r="W98" s="57"/>
      <c r="X98" s="56" t="e">
        <f t="shared" si="48"/>
        <v>#REF!</v>
      </c>
      <c r="Y98" s="57"/>
      <c r="Z98" s="75" t="e">
        <f t="shared" si="49"/>
        <v>#REF!</v>
      </c>
      <c r="AA98" s="57"/>
      <c r="AB98" s="57"/>
      <c r="AD98" s="104">
        <f>+SUMIFS('Reserve by Acct'!D:D,'Reserve by Acct'!B:B,VALUE(LEFT(A98,6))*100,'Reserve by Acct'!C:C,VALUE(MID(A98,8,4)))</f>
        <v>0</v>
      </c>
      <c r="AG98" s="104" t="e">
        <f>+AD98+#REF!</f>
        <v>#REF!</v>
      </c>
    </row>
    <row r="99" spans="1:33" x14ac:dyDescent="0.2">
      <c r="A99" t="s">
        <v>168</v>
      </c>
      <c r="B99" s="56"/>
      <c r="C99" s="57"/>
      <c r="D99" s="152" t="s">
        <v>312</v>
      </c>
      <c r="E99" s="57"/>
      <c r="F99" s="59" t="e">
        <f t="shared" si="40"/>
        <v>#REF!</v>
      </c>
      <c r="G99" s="74"/>
      <c r="H99" s="75" t="e">
        <f t="shared" si="41"/>
        <v>#REF!</v>
      </c>
      <c r="I99" s="57"/>
      <c r="J99" s="89" t="e">
        <f t="shared" si="42"/>
        <v>#VALUE!</v>
      </c>
      <c r="K99" s="89" t="e">
        <f t="shared" si="42"/>
        <v>#VALUE!</v>
      </c>
      <c r="L99" s="33" t="e">
        <f t="shared" si="42"/>
        <v>#VALUE!</v>
      </c>
      <c r="M99" s="57"/>
      <c r="N99" s="75" t="e">
        <f t="shared" si="43"/>
        <v>#VALUE!</v>
      </c>
      <c r="O99" s="57"/>
      <c r="P99" s="56" t="e">
        <f t="shared" si="44"/>
        <v>#VALUE!</v>
      </c>
      <c r="Q99" s="57"/>
      <c r="R99" s="34" t="e">
        <f t="shared" si="45"/>
        <v>#VALUE!</v>
      </c>
      <c r="S99" s="34" t="s">
        <v>76</v>
      </c>
      <c r="T99" s="33" t="e">
        <f t="shared" si="46"/>
        <v>#REF!</v>
      </c>
      <c r="U99" s="57"/>
      <c r="V99" s="75" t="e">
        <f t="shared" si="47"/>
        <v>#REF!</v>
      </c>
      <c r="W99" s="57"/>
      <c r="X99" s="56" t="e">
        <f t="shared" si="48"/>
        <v>#REF!</v>
      </c>
      <c r="Y99" s="57"/>
      <c r="Z99" s="75" t="e">
        <f t="shared" si="49"/>
        <v>#REF!</v>
      </c>
      <c r="AA99" s="57"/>
      <c r="AB99" s="57"/>
      <c r="AD99" s="104">
        <f>+SUMIFS('Reserve by Acct'!D:D,'Reserve by Acct'!B:B,VALUE(LEFT(A99,6))*100,'Reserve by Acct'!C:C,VALUE(MID(A99,8,4)))</f>
        <v>0</v>
      </c>
      <c r="AG99" s="104" t="e">
        <f>+AD99+#REF!</f>
        <v>#REF!</v>
      </c>
    </row>
    <row r="100" spans="1:33" x14ac:dyDescent="0.2">
      <c r="A100" t="s">
        <v>169</v>
      </c>
      <c r="B100" s="56"/>
      <c r="C100" s="57"/>
      <c r="D100" s="152" t="s">
        <v>313</v>
      </c>
      <c r="E100" s="57"/>
      <c r="F100" s="59" t="e">
        <f t="shared" si="40"/>
        <v>#REF!</v>
      </c>
      <c r="G100" s="74"/>
      <c r="H100" s="75" t="e">
        <f t="shared" si="41"/>
        <v>#REF!</v>
      </c>
      <c r="I100" s="57"/>
      <c r="J100" s="89" t="e">
        <f t="shared" si="42"/>
        <v>#VALUE!</v>
      </c>
      <c r="K100" s="89" t="e">
        <f t="shared" si="42"/>
        <v>#VALUE!</v>
      </c>
      <c r="L100" s="33" t="e">
        <f t="shared" si="42"/>
        <v>#VALUE!</v>
      </c>
      <c r="M100" s="57"/>
      <c r="N100" s="75" t="e">
        <f t="shared" si="43"/>
        <v>#VALUE!</v>
      </c>
      <c r="O100" s="57"/>
      <c r="P100" s="56" t="e">
        <f t="shared" si="44"/>
        <v>#VALUE!</v>
      </c>
      <c r="Q100" s="57"/>
      <c r="R100" s="34" t="e">
        <f t="shared" si="45"/>
        <v>#VALUE!</v>
      </c>
      <c r="S100" s="34" t="s">
        <v>76</v>
      </c>
      <c r="T100" s="33" t="e">
        <f t="shared" si="46"/>
        <v>#REF!</v>
      </c>
      <c r="U100" s="57"/>
      <c r="V100" s="75" t="e">
        <f t="shared" si="47"/>
        <v>#REF!</v>
      </c>
      <c r="W100" s="57"/>
      <c r="X100" s="56" t="e">
        <f t="shared" si="48"/>
        <v>#REF!</v>
      </c>
      <c r="Y100" s="57"/>
      <c r="Z100" s="75" t="e">
        <f t="shared" si="49"/>
        <v>#REF!</v>
      </c>
      <c r="AA100" s="57"/>
      <c r="AB100" s="57"/>
      <c r="AD100" s="104">
        <f>+SUMIFS('Reserve by Acct'!D:D,'Reserve by Acct'!B:B,VALUE(LEFT(A100,6))*100,'Reserve by Acct'!C:C,VALUE(MID(A100,8,4)))</f>
        <v>0</v>
      </c>
      <c r="AG100" s="104" t="e">
        <f>+AD100+#REF!</f>
        <v>#REF!</v>
      </c>
    </row>
    <row r="101" spans="1:33" x14ac:dyDescent="0.2">
      <c r="A101" t="s">
        <v>170</v>
      </c>
      <c r="B101" s="56"/>
      <c r="C101" s="57"/>
      <c r="D101" s="152" t="s">
        <v>314</v>
      </c>
      <c r="E101" s="57"/>
      <c r="F101" s="59" t="e">
        <f t="shared" si="40"/>
        <v>#REF!</v>
      </c>
      <c r="G101" s="74"/>
      <c r="H101" s="75" t="e">
        <f t="shared" si="41"/>
        <v>#REF!</v>
      </c>
      <c r="I101" s="57"/>
      <c r="J101" s="89" t="e">
        <f t="shared" si="42"/>
        <v>#VALUE!</v>
      </c>
      <c r="K101" s="89" t="e">
        <f t="shared" si="42"/>
        <v>#VALUE!</v>
      </c>
      <c r="L101" s="33" t="e">
        <f t="shared" si="42"/>
        <v>#VALUE!</v>
      </c>
      <c r="M101" s="57"/>
      <c r="N101" s="75" t="e">
        <f t="shared" si="43"/>
        <v>#VALUE!</v>
      </c>
      <c r="O101" s="57"/>
      <c r="P101" s="56" t="e">
        <f t="shared" si="44"/>
        <v>#VALUE!</v>
      </c>
      <c r="Q101" s="57"/>
      <c r="R101" s="34" t="e">
        <f t="shared" si="45"/>
        <v>#VALUE!</v>
      </c>
      <c r="S101" s="34" t="s">
        <v>76</v>
      </c>
      <c r="T101" s="33" t="e">
        <f t="shared" si="46"/>
        <v>#REF!</v>
      </c>
      <c r="U101" s="57"/>
      <c r="V101" s="75" t="e">
        <f t="shared" si="47"/>
        <v>#REF!</v>
      </c>
      <c r="W101" s="57"/>
      <c r="X101" s="56" t="e">
        <f t="shared" si="48"/>
        <v>#REF!</v>
      </c>
      <c r="Y101" s="57"/>
      <c r="Z101" s="75" t="e">
        <f t="shared" si="49"/>
        <v>#REF!</v>
      </c>
      <c r="AA101" s="57"/>
      <c r="AB101" s="57"/>
      <c r="AD101" s="104">
        <f>+SUMIFS('Reserve by Acct'!D:D,'Reserve by Acct'!B:B,VALUE(LEFT(A101,6))*100,'Reserve by Acct'!C:C,VALUE(MID(A101,8,4)))</f>
        <v>0</v>
      </c>
      <c r="AG101" s="104" t="e">
        <f>+AD101+#REF!</f>
        <v>#REF!</v>
      </c>
    </row>
    <row r="102" spans="1:33" x14ac:dyDescent="0.2">
      <c r="A102" t="s">
        <v>171</v>
      </c>
      <c r="B102" s="56"/>
      <c r="C102" s="57"/>
      <c r="D102" s="152" t="s">
        <v>316</v>
      </c>
      <c r="E102" s="57"/>
      <c r="F102" s="59" t="e">
        <f t="shared" si="40"/>
        <v>#REF!</v>
      </c>
      <c r="G102" s="74"/>
      <c r="H102" s="75" t="e">
        <f t="shared" si="41"/>
        <v>#REF!</v>
      </c>
      <c r="I102" s="57"/>
      <c r="J102" s="89" t="e">
        <f t="shared" si="42"/>
        <v>#VALUE!</v>
      </c>
      <c r="K102" s="89" t="e">
        <f t="shared" si="42"/>
        <v>#VALUE!</v>
      </c>
      <c r="L102" s="33" t="e">
        <f t="shared" si="42"/>
        <v>#VALUE!</v>
      </c>
      <c r="M102" s="57"/>
      <c r="N102" s="75" t="e">
        <f t="shared" si="43"/>
        <v>#VALUE!</v>
      </c>
      <c r="O102" s="57"/>
      <c r="P102" s="56" t="e">
        <f t="shared" si="44"/>
        <v>#VALUE!</v>
      </c>
      <c r="Q102" s="57"/>
      <c r="R102" s="34" t="e">
        <f t="shared" si="45"/>
        <v>#VALUE!</v>
      </c>
      <c r="S102" s="34" t="s">
        <v>76</v>
      </c>
      <c r="T102" s="33" t="e">
        <f t="shared" si="46"/>
        <v>#REF!</v>
      </c>
      <c r="U102" s="57"/>
      <c r="V102" s="75" t="e">
        <f t="shared" si="47"/>
        <v>#REF!</v>
      </c>
      <c r="W102" s="57"/>
      <c r="X102" s="56" t="e">
        <f t="shared" si="48"/>
        <v>#REF!</v>
      </c>
      <c r="Y102" s="57"/>
      <c r="Z102" s="75" t="e">
        <f t="shared" si="49"/>
        <v>#REF!</v>
      </c>
      <c r="AA102" s="57"/>
      <c r="AB102" s="57"/>
      <c r="AD102" s="104">
        <f>+SUMIFS('Reserve by Acct'!D:D,'Reserve by Acct'!B:B,VALUE(LEFT(A102,6))*100,'Reserve by Acct'!C:C,VALUE(MID(A102,8,4)))</f>
        <v>0</v>
      </c>
      <c r="AG102" s="104" t="e">
        <f>+AD102+#REF!</f>
        <v>#REF!</v>
      </c>
    </row>
    <row r="103" spans="1:33" x14ac:dyDescent="0.2">
      <c r="A103" t="s">
        <v>172</v>
      </c>
      <c r="B103" s="56"/>
      <c r="C103" s="57"/>
      <c r="D103" s="152" t="s">
        <v>317</v>
      </c>
      <c r="E103" s="57"/>
      <c r="F103" s="59" t="e">
        <f t="shared" si="40"/>
        <v>#REF!</v>
      </c>
      <c r="G103" s="74"/>
      <c r="H103" s="75" t="e">
        <f t="shared" si="41"/>
        <v>#REF!</v>
      </c>
      <c r="I103" s="57"/>
      <c r="J103" s="89" t="e">
        <f t="shared" si="42"/>
        <v>#VALUE!</v>
      </c>
      <c r="K103" s="89" t="e">
        <f t="shared" si="42"/>
        <v>#VALUE!</v>
      </c>
      <c r="L103" s="33" t="e">
        <f t="shared" si="42"/>
        <v>#VALUE!</v>
      </c>
      <c r="M103" s="57"/>
      <c r="N103" s="75" t="e">
        <f t="shared" si="43"/>
        <v>#VALUE!</v>
      </c>
      <c r="O103" s="57"/>
      <c r="P103" s="56" t="e">
        <f t="shared" si="44"/>
        <v>#VALUE!</v>
      </c>
      <c r="Q103" s="57"/>
      <c r="R103" s="34" t="e">
        <f t="shared" si="45"/>
        <v>#VALUE!</v>
      </c>
      <c r="S103" s="34" t="s">
        <v>76</v>
      </c>
      <c r="T103" s="33" t="e">
        <f t="shared" si="46"/>
        <v>#REF!</v>
      </c>
      <c r="U103" s="57"/>
      <c r="V103" s="75" t="e">
        <f t="shared" si="47"/>
        <v>#REF!</v>
      </c>
      <c r="W103" s="57"/>
      <c r="X103" s="56" t="e">
        <f t="shared" si="48"/>
        <v>#REF!</v>
      </c>
      <c r="Y103" s="57"/>
      <c r="Z103" s="75" t="e">
        <f t="shared" si="49"/>
        <v>#REF!</v>
      </c>
      <c r="AA103" s="57"/>
      <c r="AB103" s="57"/>
      <c r="AD103" s="104">
        <f>+SUMIFS('Reserve by Acct'!D:D,'Reserve by Acct'!B:B,VALUE(LEFT(A103,6))*100,'Reserve by Acct'!C:C,VALUE(MID(A103,8,4)))</f>
        <v>0</v>
      </c>
      <c r="AG103" s="104" t="e">
        <f>+AD103+#REF!</f>
        <v>#REF!</v>
      </c>
    </row>
    <row r="104" spans="1:33" x14ac:dyDescent="0.2">
      <c r="A104" t="s">
        <v>173</v>
      </c>
      <c r="B104" s="56"/>
      <c r="C104" s="57"/>
      <c r="D104" s="152" t="s">
        <v>318</v>
      </c>
      <c r="E104" s="57"/>
      <c r="F104" s="59" t="e">
        <f t="shared" si="40"/>
        <v>#REF!</v>
      </c>
      <c r="G104" s="74"/>
      <c r="H104" s="75" t="e">
        <f t="shared" si="41"/>
        <v>#REF!</v>
      </c>
      <c r="I104" s="57"/>
      <c r="J104" s="89" t="e">
        <f t="shared" si="42"/>
        <v>#VALUE!</v>
      </c>
      <c r="K104" s="89" t="e">
        <f t="shared" si="42"/>
        <v>#VALUE!</v>
      </c>
      <c r="L104" s="33" t="e">
        <f t="shared" si="42"/>
        <v>#VALUE!</v>
      </c>
      <c r="M104" s="57"/>
      <c r="N104" s="75" t="e">
        <f t="shared" si="43"/>
        <v>#VALUE!</v>
      </c>
      <c r="O104" s="57"/>
      <c r="P104" s="56" t="e">
        <f t="shared" si="44"/>
        <v>#VALUE!</v>
      </c>
      <c r="Q104" s="57"/>
      <c r="R104" s="34" t="e">
        <f t="shared" si="45"/>
        <v>#VALUE!</v>
      </c>
      <c r="S104" s="34" t="s">
        <v>76</v>
      </c>
      <c r="T104" s="33" t="e">
        <f t="shared" si="46"/>
        <v>#REF!</v>
      </c>
      <c r="U104" s="57"/>
      <c r="V104" s="75" t="e">
        <f t="shared" si="47"/>
        <v>#REF!</v>
      </c>
      <c r="W104" s="57"/>
      <c r="X104" s="56" t="e">
        <f t="shared" si="48"/>
        <v>#REF!</v>
      </c>
      <c r="Y104" s="57"/>
      <c r="Z104" s="75" t="e">
        <f t="shared" si="49"/>
        <v>#REF!</v>
      </c>
      <c r="AA104" s="57"/>
      <c r="AB104" s="57"/>
      <c r="AD104" s="104">
        <f>+SUMIFS('Reserve by Acct'!D:D,'Reserve by Acct'!B:B,VALUE(LEFT(A104,6))*100,'Reserve by Acct'!C:C,VALUE(MID(A104,8,4)))</f>
        <v>0</v>
      </c>
      <c r="AG104" s="104" t="e">
        <f>+AD104+#REF!</f>
        <v>#REF!</v>
      </c>
    </row>
    <row r="105" spans="1:33" x14ac:dyDescent="0.2">
      <c r="A105" t="s">
        <v>174</v>
      </c>
      <c r="B105" s="56"/>
      <c r="C105" s="57"/>
      <c r="D105" s="152" t="s">
        <v>319</v>
      </c>
      <c r="E105" s="57"/>
      <c r="F105" s="59" t="e">
        <f t="shared" si="40"/>
        <v>#REF!</v>
      </c>
      <c r="G105" s="74"/>
      <c r="H105" s="75" t="e">
        <f t="shared" si="41"/>
        <v>#REF!</v>
      </c>
      <c r="I105" s="57"/>
      <c r="J105" s="89" t="e">
        <f t="shared" si="42"/>
        <v>#VALUE!</v>
      </c>
      <c r="K105" s="89" t="e">
        <f t="shared" si="42"/>
        <v>#VALUE!</v>
      </c>
      <c r="L105" s="33" t="e">
        <f t="shared" si="42"/>
        <v>#VALUE!</v>
      </c>
      <c r="M105" s="57"/>
      <c r="N105" s="75" t="e">
        <f t="shared" si="43"/>
        <v>#VALUE!</v>
      </c>
      <c r="O105" s="57"/>
      <c r="P105" s="56" t="e">
        <f t="shared" si="44"/>
        <v>#VALUE!</v>
      </c>
      <c r="Q105" s="57"/>
      <c r="R105" s="34" t="e">
        <f t="shared" si="45"/>
        <v>#VALUE!</v>
      </c>
      <c r="S105" s="34" t="s">
        <v>76</v>
      </c>
      <c r="T105" s="33" t="e">
        <f t="shared" si="46"/>
        <v>#REF!</v>
      </c>
      <c r="U105" s="57"/>
      <c r="V105" s="75" t="e">
        <f t="shared" si="47"/>
        <v>#REF!</v>
      </c>
      <c r="W105" s="57"/>
      <c r="X105" s="56" t="e">
        <f t="shared" si="48"/>
        <v>#REF!</v>
      </c>
      <c r="Y105" s="57"/>
      <c r="Z105" s="75" t="e">
        <f t="shared" si="49"/>
        <v>#REF!</v>
      </c>
      <c r="AA105" s="57"/>
      <c r="AB105" s="57"/>
      <c r="AD105" s="104">
        <f>+SUMIFS('Reserve by Acct'!D:D,'Reserve by Acct'!B:B,VALUE(LEFT(A105,6))*100,'Reserve by Acct'!C:C,VALUE(MID(A105,8,4)))</f>
        <v>0</v>
      </c>
      <c r="AG105" s="104" t="e">
        <f>+AD105+#REF!</f>
        <v>#REF!</v>
      </c>
    </row>
    <row r="106" spans="1:33" x14ac:dyDescent="0.2">
      <c r="A106" t="s">
        <v>175</v>
      </c>
      <c r="B106" s="56"/>
      <c r="C106" s="57"/>
      <c r="D106" s="152" t="s">
        <v>320</v>
      </c>
      <c r="E106" s="57"/>
      <c r="F106" s="59" t="e">
        <f t="shared" si="40"/>
        <v>#REF!</v>
      </c>
      <c r="G106" s="74"/>
      <c r="H106" s="75" t="e">
        <f t="shared" si="41"/>
        <v>#REF!</v>
      </c>
      <c r="I106" s="57"/>
      <c r="J106" s="89" t="e">
        <f t="shared" si="42"/>
        <v>#VALUE!</v>
      </c>
      <c r="K106" s="89" t="e">
        <f t="shared" si="42"/>
        <v>#VALUE!</v>
      </c>
      <c r="L106" s="33" t="e">
        <f t="shared" si="42"/>
        <v>#VALUE!</v>
      </c>
      <c r="M106" s="57"/>
      <c r="N106" s="75" t="e">
        <f t="shared" si="43"/>
        <v>#VALUE!</v>
      </c>
      <c r="O106" s="57"/>
      <c r="P106" s="56" t="e">
        <f t="shared" si="44"/>
        <v>#VALUE!</v>
      </c>
      <c r="Q106" s="57"/>
      <c r="R106" s="34" t="e">
        <f t="shared" si="45"/>
        <v>#VALUE!</v>
      </c>
      <c r="S106" s="34" t="s">
        <v>76</v>
      </c>
      <c r="T106" s="33" t="e">
        <f t="shared" si="46"/>
        <v>#REF!</v>
      </c>
      <c r="U106" s="57"/>
      <c r="V106" s="75" t="e">
        <f t="shared" si="47"/>
        <v>#REF!</v>
      </c>
      <c r="W106" s="57"/>
      <c r="X106" s="56" t="e">
        <f t="shared" si="48"/>
        <v>#REF!</v>
      </c>
      <c r="Y106" s="57"/>
      <c r="Z106" s="75" t="e">
        <f t="shared" si="49"/>
        <v>#REF!</v>
      </c>
      <c r="AA106" s="57"/>
      <c r="AB106" s="57"/>
      <c r="AD106" s="104">
        <f>+SUMIFS('Reserve by Acct'!D:D,'Reserve by Acct'!B:B,VALUE(LEFT(A106,6))*100,'Reserve by Acct'!C:C,VALUE(MID(A106,8,4)))</f>
        <v>0</v>
      </c>
      <c r="AG106" s="104" t="e">
        <f>+AD106+#REF!</f>
        <v>#REF!</v>
      </c>
    </row>
    <row r="107" spans="1:33" x14ac:dyDescent="0.2">
      <c r="A107" t="s">
        <v>176</v>
      </c>
      <c r="B107" s="56"/>
      <c r="C107" s="57"/>
      <c r="D107" s="152" t="s">
        <v>321</v>
      </c>
      <c r="E107" s="57"/>
      <c r="F107" s="59" t="e">
        <f t="shared" si="40"/>
        <v>#REF!</v>
      </c>
      <c r="G107" s="74"/>
      <c r="H107" s="75" t="e">
        <f t="shared" si="41"/>
        <v>#REF!</v>
      </c>
      <c r="I107" s="57"/>
      <c r="J107" s="89" t="e">
        <f>+J103</f>
        <v>#VALUE!</v>
      </c>
      <c r="K107" s="89" t="e">
        <f>+K103</f>
        <v>#VALUE!</v>
      </c>
      <c r="L107" s="33" t="e">
        <f>+L103</f>
        <v>#VALUE!</v>
      </c>
      <c r="M107" s="57"/>
      <c r="N107" s="75" t="e">
        <f t="shared" si="43"/>
        <v>#VALUE!</v>
      </c>
      <c r="O107" s="57"/>
      <c r="P107" s="56" t="e">
        <f>+P102</f>
        <v>#VALUE!</v>
      </c>
      <c r="Q107" s="57"/>
      <c r="R107" s="34" t="e">
        <f t="shared" si="45"/>
        <v>#VALUE!</v>
      </c>
      <c r="S107" s="34" t="s">
        <v>76</v>
      </c>
      <c r="T107" s="33" t="e">
        <f t="shared" si="46"/>
        <v>#REF!</v>
      </c>
      <c r="U107" s="57"/>
      <c r="V107" s="75" t="e">
        <f t="shared" si="47"/>
        <v>#REF!</v>
      </c>
      <c r="W107" s="57"/>
      <c r="X107" s="56" t="e">
        <f t="shared" si="48"/>
        <v>#REF!</v>
      </c>
      <c r="Y107" s="57"/>
      <c r="Z107" s="75" t="e">
        <f t="shared" si="49"/>
        <v>#REF!</v>
      </c>
      <c r="AA107" s="57"/>
      <c r="AB107" s="57"/>
      <c r="AD107" s="104">
        <f>+SUMIFS('Reserve by Acct'!D:D,'Reserve by Acct'!B:B,VALUE(LEFT(A107,6))*100,'Reserve by Acct'!C:C,VALUE(MID(A107,8,4)))</f>
        <v>0</v>
      </c>
      <c r="AG107" s="104" t="e">
        <f>+AD107+#REF!</f>
        <v>#REF!</v>
      </c>
    </row>
    <row r="108" spans="1:33" x14ac:dyDescent="0.2">
      <c r="A108" t="s">
        <v>177</v>
      </c>
      <c r="B108" s="56"/>
      <c r="C108" s="57"/>
      <c r="D108" s="152" t="s">
        <v>322</v>
      </c>
      <c r="E108" s="57"/>
      <c r="F108" s="59" t="e">
        <f t="shared" si="40"/>
        <v>#REF!</v>
      </c>
      <c r="G108" s="74"/>
      <c r="H108" s="75" t="e">
        <f t="shared" si="41"/>
        <v>#REF!</v>
      </c>
      <c r="I108" s="57"/>
      <c r="J108" s="89" t="e">
        <f t="shared" ref="J108:L108" si="50">+J104</f>
        <v>#VALUE!</v>
      </c>
      <c r="K108" s="89" t="e">
        <f t="shared" si="50"/>
        <v>#VALUE!</v>
      </c>
      <c r="L108" s="33" t="e">
        <f t="shared" si="50"/>
        <v>#VALUE!</v>
      </c>
      <c r="M108" s="57"/>
      <c r="N108" s="75" t="e">
        <f t="shared" ref="N108:N109" si="51">+ROUND(P108*F108/100,2)</f>
        <v>#VALUE!</v>
      </c>
      <c r="O108" s="57"/>
      <c r="P108" s="56" t="e">
        <f>+P107</f>
        <v>#VALUE!</v>
      </c>
      <c r="Q108" s="57"/>
      <c r="R108" s="34" t="e">
        <f t="shared" si="45"/>
        <v>#VALUE!</v>
      </c>
      <c r="S108" s="34" t="s">
        <v>76</v>
      </c>
      <c r="T108" s="33" t="e">
        <f t="shared" si="46"/>
        <v>#REF!</v>
      </c>
      <c r="U108" s="57"/>
      <c r="V108" s="75" t="e">
        <f t="shared" si="47"/>
        <v>#REF!</v>
      </c>
      <c r="W108" s="57"/>
      <c r="X108" s="56" t="e">
        <f t="shared" si="48"/>
        <v>#REF!</v>
      </c>
      <c r="Y108" s="57"/>
      <c r="Z108" s="75" t="e">
        <f t="shared" si="49"/>
        <v>#REF!</v>
      </c>
      <c r="AA108" s="57"/>
      <c r="AB108" s="57"/>
      <c r="AD108" s="104">
        <f>+SUMIFS('Reserve by Acct'!D:D,'Reserve by Acct'!B:B,VALUE(LEFT(A108,6))*100,'Reserve by Acct'!C:C,VALUE(MID(A108,8,4)))</f>
        <v>0</v>
      </c>
      <c r="AG108" s="104" t="e">
        <f>+AD108+#REF!</f>
        <v>#REF!</v>
      </c>
    </row>
    <row r="109" spans="1:33" x14ac:dyDescent="0.2">
      <c r="A109" t="s">
        <v>178</v>
      </c>
      <c r="B109" s="56"/>
      <c r="C109" s="57"/>
      <c r="D109" s="152" t="s">
        <v>323</v>
      </c>
      <c r="E109" s="57"/>
      <c r="F109" s="77" t="e">
        <f t="shared" si="40"/>
        <v>#REF!</v>
      </c>
      <c r="G109" s="74"/>
      <c r="H109" s="75" t="e">
        <f t="shared" si="41"/>
        <v>#REF!</v>
      </c>
      <c r="I109" s="57"/>
      <c r="J109" s="89" t="e">
        <f t="shared" ref="J109:L109" si="52">+J105</f>
        <v>#VALUE!</v>
      </c>
      <c r="K109" s="89" t="e">
        <f t="shared" si="52"/>
        <v>#VALUE!</v>
      </c>
      <c r="L109" s="33" t="e">
        <f t="shared" si="52"/>
        <v>#VALUE!</v>
      </c>
      <c r="M109" s="57"/>
      <c r="N109" s="75" t="e">
        <f t="shared" si="51"/>
        <v>#VALUE!</v>
      </c>
      <c r="O109" s="57"/>
      <c r="P109" s="56" t="e">
        <f>+P108</f>
        <v>#VALUE!</v>
      </c>
      <c r="Q109" s="57"/>
      <c r="R109" s="34" t="e">
        <f t="shared" si="45"/>
        <v>#VALUE!</v>
      </c>
      <c r="S109" s="34" t="s">
        <v>76</v>
      </c>
      <c r="T109" s="33" t="e">
        <f t="shared" si="46"/>
        <v>#REF!</v>
      </c>
      <c r="U109" s="57"/>
      <c r="V109" s="75" t="e">
        <f t="shared" si="47"/>
        <v>#REF!</v>
      </c>
      <c r="W109" s="57"/>
      <c r="X109" s="56" t="e">
        <f t="shared" si="48"/>
        <v>#REF!</v>
      </c>
      <c r="Y109" s="57"/>
      <c r="Z109" s="75" t="e">
        <f t="shared" si="49"/>
        <v>#REF!</v>
      </c>
      <c r="AA109" s="57"/>
      <c r="AB109" s="57"/>
      <c r="AD109" s="104">
        <f>+SUMIFS('Reserve by Acct'!D:D,'Reserve by Acct'!B:B,VALUE(LEFT(A109,6))*100,'Reserve by Acct'!C:C,VALUE(MID(A109,8,4)))</f>
        <v>0</v>
      </c>
      <c r="AG109" s="104" t="e">
        <f>+AD109+#REF!</f>
        <v>#REF!</v>
      </c>
    </row>
    <row r="110" spans="1:33" x14ac:dyDescent="0.2">
      <c r="B110" s="56"/>
      <c r="C110" s="57"/>
      <c r="D110" s="57"/>
      <c r="E110" s="57"/>
      <c r="F110" s="59"/>
      <c r="G110" s="57"/>
      <c r="H110" s="79"/>
      <c r="I110" s="57"/>
      <c r="J110" s="89"/>
      <c r="K110" s="89"/>
      <c r="L110" s="33"/>
      <c r="M110" s="57"/>
      <c r="N110" s="79"/>
      <c r="O110" s="57"/>
      <c r="P110" s="56"/>
      <c r="Q110" s="57"/>
      <c r="R110" s="34"/>
      <c r="S110" s="34"/>
      <c r="T110" s="33"/>
      <c r="U110" s="57"/>
      <c r="V110" s="79"/>
      <c r="W110" s="57"/>
      <c r="X110" s="56"/>
      <c r="Y110" s="57"/>
      <c r="Z110" s="79"/>
      <c r="AA110" s="57"/>
      <c r="AB110" s="57"/>
    </row>
    <row r="111" spans="1:33" x14ac:dyDescent="0.2">
      <c r="A111">
        <v>315</v>
      </c>
      <c r="B111" s="56"/>
      <c r="C111" s="57"/>
      <c r="D111" s="166" t="s">
        <v>33</v>
      </c>
      <c r="E111" s="57"/>
      <c r="F111" s="59" t="e">
        <f>+SUBTOTAL(9,F92:F110)</f>
        <v>#REF!</v>
      </c>
      <c r="G111" s="57"/>
      <c r="H111" s="64" t="e">
        <f>+SUBTOTAL(9,H92:H110)</f>
        <v>#REF!</v>
      </c>
      <c r="I111" s="57"/>
      <c r="J111" s="57"/>
      <c r="K111" s="57"/>
      <c r="L111" s="57"/>
      <c r="M111" s="57"/>
      <c r="N111" s="64" t="e">
        <f>+SUBTOTAL(9,N92:N110)</f>
        <v>#VALUE!</v>
      </c>
      <c r="O111" s="57"/>
      <c r="P111" s="57"/>
      <c r="Q111" s="57"/>
      <c r="R111" s="34"/>
      <c r="S111" s="34"/>
      <c r="T111" s="33"/>
      <c r="U111" s="57"/>
      <c r="V111" s="64" t="e">
        <f>+SUBTOTAL(9,V92:V110)</f>
        <v>#REF!</v>
      </c>
      <c r="W111" s="57"/>
      <c r="X111" s="56"/>
      <c r="Y111" s="57"/>
      <c r="Z111" s="64" t="e">
        <f>+SUBTOTAL(9,Z92:Z110)</f>
        <v>#REF!</v>
      </c>
      <c r="AA111" s="57"/>
      <c r="AB111" s="57"/>
      <c r="AC111" s="104" t="e">
        <f>+SUMIF(#REF!,$A111*100,#REF!)</f>
        <v>#REF!</v>
      </c>
      <c r="AD111" s="104" t="e">
        <f>+SUMIF(#REF!,$A111*100,#REF!)</f>
        <v>#REF!</v>
      </c>
      <c r="AE111" s="104"/>
      <c r="AF111" s="104" t="e">
        <f>+AC111-#REF!</f>
        <v>#REF!</v>
      </c>
      <c r="AG111" s="104" t="e">
        <f>+AD111+#REF!</f>
        <v>#REF!</v>
      </c>
    </row>
    <row r="112" spans="1:33" x14ac:dyDescent="0.2">
      <c r="B112" s="56"/>
      <c r="C112" s="57"/>
      <c r="D112" s="57"/>
      <c r="E112" s="57"/>
      <c r="F112" s="59"/>
      <c r="G112" s="57"/>
      <c r="H112" s="64"/>
      <c r="I112" s="57"/>
      <c r="J112" s="57"/>
      <c r="K112" s="57"/>
      <c r="L112" s="57"/>
      <c r="M112" s="57"/>
      <c r="N112" s="64"/>
      <c r="O112" s="57"/>
      <c r="P112" s="57"/>
      <c r="Q112" s="57"/>
      <c r="R112" s="34"/>
      <c r="S112" s="34"/>
      <c r="T112" s="33"/>
      <c r="U112" s="57"/>
      <c r="V112" s="64"/>
      <c r="W112" s="57"/>
      <c r="X112" s="56"/>
      <c r="Y112" s="57"/>
      <c r="Z112" s="64"/>
      <c r="AA112" s="57"/>
      <c r="AB112" s="57"/>
    </row>
    <row r="113" spans="1:33" x14ac:dyDescent="0.2">
      <c r="B113" s="56">
        <v>316</v>
      </c>
      <c r="C113" s="57" t="s">
        <v>1</v>
      </c>
      <c r="D113" s="57" t="s">
        <v>34</v>
      </c>
      <c r="E113" s="57"/>
      <c r="F113" s="59"/>
      <c r="G113" s="57"/>
      <c r="H113" s="64"/>
      <c r="I113" s="57"/>
      <c r="J113" s="57"/>
      <c r="K113" s="57"/>
      <c r="L113" s="57"/>
      <c r="M113" s="57"/>
      <c r="N113" s="64"/>
      <c r="O113" s="57"/>
      <c r="P113" s="57"/>
      <c r="Q113" s="57"/>
      <c r="R113" s="89"/>
      <c r="S113" s="89"/>
      <c r="T113" s="167"/>
      <c r="U113" s="57"/>
      <c r="V113" s="64"/>
      <c r="W113" s="57"/>
      <c r="X113" s="56"/>
      <c r="Y113" s="57"/>
      <c r="Z113" s="64"/>
      <c r="AA113" s="57"/>
      <c r="AB113" s="57"/>
    </row>
    <row r="114" spans="1:33" x14ac:dyDescent="0.2">
      <c r="A114" t="s">
        <v>179</v>
      </c>
      <c r="B114" s="56"/>
      <c r="C114" s="57"/>
      <c r="D114" s="152" t="s">
        <v>303</v>
      </c>
      <c r="E114" s="57"/>
      <c r="F114" s="59" t="e">
        <f t="shared" ref="F114:F128" si="53">+VLOOKUP($A114,Deprate,F$1,0)</f>
        <v>#REF!</v>
      </c>
      <c r="G114" s="74"/>
      <c r="H114" s="75" t="e">
        <f t="shared" ref="H114:H128" si="54">+VLOOKUP($A114,Deprate,H$1,0)</f>
        <v>#REF!</v>
      </c>
      <c r="I114" s="57"/>
      <c r="J114" s="89" t="e">
        <f t="shared" ref="J114:L128" si="55">+VLOOKUP($A114,ExistingEstimates,J$1,0)</f>
        <v>#VALUE!</v>
      </c>
      <c r="K114" s="89" t="e">
        <f t="shared" si="55"/>
        <v>#VALUE!</v>
      </c>
      <c r="L114" s="33" t="e">
        <f t="shared" si="55"/>
        <v>#VALUE!</v>
      </c>
      <c r="M114" s="57"/>
      <c r="N114" s="75" t="e">
        <f t="shared" ref="N114:N128" si="56">+ROUND(P114*F114/100,2)</f>
        <v>#VALUE!</v>
      </c>
      <c r="O114" s="57"/>
      <c r="P114" s="56" t="e">
        <f t="shared" ref="P114:P128" si="57">+VLOOKUP($A114,ExistingEstimates,P$1,0)</f>
        <v>#VALUE!</v>
      </c>
      <c r="Q114" s="57"/>
      <c r="R114" s="34" t="e">
        <f t="shared" ref="R114:R128" si="58">+TEXT(VLOOKUP($A114,Deprate,3,0),"#")&amp;"-"&amp;TRIM(VLOOKUP($A114,Deprate,4,0))</f>
        <v>#VALUE!</v>
      </c>
      <c r="S114" s="34" t="s">
        <v>76</v>
      </c>
      <c r="T114" s="33" t="e">
        <f t="shared" ref="T114:T128" si="59">+VLOOKUP($A114,Deprate,T$1,0)</f>
        <v>#REF!</v>
      </c>
      <c r="U114" s="57"/>
      <c r="V114" s="75" t="e">
        <f t="shared" ref="V114:V128" si="60">+VLOOKUP($A114,Deprate,V$1,0)</f>
        <v>#REF!</v>
      </c>
      <c r="W114" s="57"/>
      <c r="X114" s="56" t="e">
        <f t="shared" ref="X114:X128" si="61">+VLOOKUP($A114,Deprate,X$1,0)</f>
        <v>#REF!</v>
      </c>
      <c r="Y114" s="57"/>
      <c r="Z114" s="75" t="e">
        <f t="shared" ref="Z114:Z128" si="62">+V114-N114</f>
        <v>#REF!</v>
      </c>
      <c r="AA114" s="57"/>
      <c r="AB114" s="57"/>
      <c r="AD114" s="104">
        <f>+SUMIFS('Reserve by Acct'!D:D,'Reserve by Acct'!B:B,VALUE(LEFT(A114,6))*100,'Reserve by Acct'!C:C,VALUE(MID(A114,8,4)))</f>
        <v>0</v>
      </c>
      <c r="AG114" s="104" t="e">
        <f>+AD114+#REF!</f>
        <v>#REF!</v>
      </c>
    </row>
    <row r="115" spans="1:33" x14ac:dyDescent="0.2">
      <c r="A115" t="s">
        <v>180</v>
      </c>
      <c r="B115" s="56"/>
      <c r="C115" s="57"/>
      <c r="D115" s="97" t="s">
        <v>305</v>
      </c>
      <c r="E115" s="57"/>
      <c r="F115" s="59" t="e">
        <f t="shared" si="53"/>
        <v>#REF!</v>
      </c>
      <c r="G115" s="74"/>
      <c r="H115" s="75" t="e">
        <f t="shared" si="54"/>
        <v>#REF!</v>
      </c>
      <c r="I115" s="57"/>
      <c r="J115" s="89" t="e">
        <f t="shared" si="55"/>
        <v>#VALUE!</v>
      </c>
      <c r="K115" s="89" t="e">
        <f t="shared" si="55"/>
        <v>#VALUE!</v>
      </c>
      <c r="L115" s="33" t="e">
        <f t="shared" si="55"/>
        <v>#VALUE!</v>
      </c>
      <c r="M115" s="57"/>
      <c r="N115" s="75" t="e">
        <f t="shared" si="56"/>
        <v>#VALUE!</v>
      </c>
      <c r="O115" s="57"/>
      <c r="P115" s="56" t="e">
        <f t="shared" si="57"/>
        <v>#VALUE!</v>
      </c>
      <c r="Q115" s="57"/>
      <c r="R115" s="34" t="e">
        <f t="shared" si="58"/>
        <v>#VALUE!</v>
      </c>
      <c r="S115" s="34" t="s">
        <v>76</v>
      </c>
      <c r="T115" s="33" t="e">
        <f t="shared" si="59"/>
        <v>#REF!</v>
      </c>
      <c r="U115" s="57"/>
      <c r="V115" s="75" t="e">
        <f t="shared" si="60"/>
        <v>#REF!</v>
      </c>
      <c r="W115" s="57"/>
      <c r="X115" s="56" t="e">
        <f t="shared" si="61"/>
        <v>#REF!</v>
      </c>
      <c r="Y115" s="57"/>
      <c r="Z115" s="75" t="e">
        <f t="shared" si="62"/>
        <v>#REF!</v>
      </c>
      <c r="AA115" s="57"/>
      <c r="AB115" s="57"/>
      <c r="AD115" s="104">
        <f>+SUMIFS('Reserve by Acct'!D:D,'Reserve by Acct'!B:B,VALUE(LEFT(A115,6))*100,'Reserve by Acct'!C:C,VALUE(MID(A115,8,4)))</f>
        <v>0</v>
      </c>
      <c r="AG115" s="104" t="e">
        <f>+AD115+#REF!</f>
        <v>#REF!</v>
      </c>
    </row>
    <row r="116" spans="1:33" x14ac:dyDescent="0.2">
      <c r="A116" t="s">
        <v>181</v>
      </c>
      <c r="B116" s="56"/>
      <c r="C116" s="57"/>
      <c r="D116" s="97" t="s">
        <v>306</v>
      </c>
      <c r="E116" s="57"/>
      <c r="F116" s="59" t="e">
        <f t="shared" si="53"/>
        <v>#REF!</v>
      </c>
      <c r="G116" s="74"/>
      <c r="H116" s="75" t="e">
        <f t="shared" si="54"/>
        <v>#REF!</v>
      </c>
      <c r="I116" s="57"/>
      <c r="J116" s="89" t="e">
        <f t="shared" si="55"/>
        <v>#VALUE!</v>
      </c>
      <c r="K116" s="89" t="e">
        <f t="shared" si="55"/>
        <v>#VALUE!</v>
      </c>
      <c r="L116" s="33" t="e">
        <f t="shared" si="55"/>
        <v>#VALUE!</v>
      </c>
      <c r="M116" s="57"/>
      <c r="N116" s="75" t="e">
        <f t="shared" si="56"/>
        <v>#VALUE!</v>
      </c>
      <c r="O116" s="57"/>
      <c r="P116" s="56" t="e">
        <f t="shared" si="57"/>
        <v>#VALUE!</v>
      </c>
      <c r="Q116" s="57"/>
      <c r="R116" s="34" t="e">
        <f t="shared" si="58"/>
        <v>#VALUE!</v>
      </c>
      <c r="S116" s="34" t="s">
        <v>76</v>
      </c>
      <c r="T116" s="33" t="e">
        <f t="shared" si="59"/>
        <v>#REF!</v>
      </c>
      <c r="U116" s="57"/>
      <c r="V116" s="75" t="e">
        <f t="shared" si="60"/>
        <v>#REF!</v>
      </c>
      <c r="W116" s="57"/>
      <c r="X116" s="56" t="e">
        <f t="shared" si="61"/>
        <v>#REF!</v>
      </c>
      <c r="Y116" s="57"/>
      <c r="Z116" s="75" t="e">
        <f t="shared" si="62"/>
        <v>#REF!</v>
      </c>
      <c r="AA116" s="57"/>
      <c r="AB116" s="57"/>
      <c r="AD116" s="104">
        <f>+SUMIFS('Reserve by Acct'!D:D,'Reserve by Acct'!B:B,VALUE(LEFT(A116,6))*100,'Reserve by Acct'!C:C,VALUE(MID(A116,8,4)))</f>
        <v>0</v>
      </c>
      <c r="AG116" s="104" t="e">
        <f>+AD116+#REF!</f>
        <v>#REF!</v>
      </c>
    </row>
    <row r="117" spans="1:33" x14ac:dyDescent="0.2">
      <c r="A117" t="s">
        <v>182</v>
      </c>
      <c r="B117" s="56"/>
      <c r="C117" s="57"/>
      <c r="D117" s="97" t="s">
        <v>307</v>
      </c>
      <c r="E117" s="57"/>
      <c r="F117" s="59" t="e">
        <f t="shared" si="53"/>
        <v>#REF!</v>
      </c>
      <c r="G117" s="74"/>
      <c r="H117" s="75" t="e">
        <f t="shared" si="54"/>
        <v>#REF!</v>
      </c>
      <c r="I117" s="57"/>
      <c r="J117" s="89" t="e">
        <f t="shared" si="55"/>
        <v>#VALUE!</v>
      </c>
      <c r="K117" s="89" t="e">
        <f t="shared" si="55"/>
        <v>#VALUE!</v>
      </c>
      <c r="L117" s="33" t="e">
        <f t="shared" si="55"/>
        <v>#VALUE!</v>
      </c>
      <c r="M117" s="57"/>
      <c r="N117" s="75" t="e">
        <f t="shared" si="56"/>
        <v>#VALUE!</v>
      </c>
      <c r="O117" s="57"/>
      <c r="P117" s="56" t="e">
        <f t="shared" si="57"/>
        <v>#VALUE!</v>
      </c>
      <c r="Q117" s="57"/>
      <c r="R117" s="34" t="s">
        <v>601</v>
      </c>
      <c r="S117" s="34" t="s">
        <v>76</v>
      </c>
      <c r="T117" s="33" t="e">
        <f t="shared" si="59"/>
        <v>#REF!</v>
      </c>
      <c r="U117" s="57"/>
      <c r="V117" s="75" t="e">
        <f t="shared" si="60"/>
        <v>#REF!</v>
      </c>
      <c r="W117" s="57"/>
      <c r="X117" s="164" t="e">
        <f>+VLOOKUP($A117,Deprate,X$1,0)</f>
        <v>#REF!</v>
      </c>
      <c r="Y117" s="165"/>
      <c r="Z117" s="75" t="e">
        <f t="shared" si="62"/>
        <v>#REF!</v>
      </c>
      <c r="AA117" s="57"/>
      <c r="AB117" s="57"/>
      <c r="AD117" s="104">
        <f>+SUMIFS('Reserve by Acct'!D:D,'Reserve by Acct'!B:B,VALUE(LEFT(A117,6))*100,'Reserve by Acct'!C:C,VALUE(MID(A117,8,4)))</f>
        <v>0</v>
      </c>
      <c r="AG117" s="104" t="e">
        <f>+AD117+#REF!</f>
        <v>#REF!</v>
      </c>
    </row>
    <row r="118" spans="1:33" x14ac:dyDescent="0.2">
      <c r="A118" t="s">
        <v>183</v>
      </c>
      <c r="B118" s="56"/>
      <c r="C118" s="57"/>
      <c r="D118" s="152" t="s">
        <v>308</v>
      </c>
      <c r="E118" s="57"/>
      <c r="F118" s="59" t="e">
        <f t="shared" si="53"/>
        <v>#REF!</v>
      </c>
      <c r="G118" s="74"/>
      <c r="H118" s="75" t="e">
        <f t="shared" si="54"/>
        <v>#REF!</v>
      </c>
      <c r="I118" s="57"/>
      <c r="J118" s="89" t="e">
        <f t="shared" si="55"/>
        <v>#VALUE!</v>
      </c>
      <c r="K118" s="89" t="e">
        <f t="shared" si="55"/>
        <v>#VALUE!</v>
      </c>
      <c r="L118" s="33" t="e">
        <f t="shared" si="55"/>
        <v>#VALUE!</v>
      </c>
      <c r="M118" s="57"/>
      <c r="N118" s="75" t="e">
        <f t="shared" si="56"/>
        <v>#VALUE!</v>
      </c>
      <c r="O118" s="57"/>
      <c r="P118" s="56" t="e">
        <f t="shared" si="57"/>
        <v>#VALUE!</v>
      </c>
      <c r="Q118" s="57"/>
      <c r="R118" s="34" t="e">
        <f t="shared" si="58"/>
        <v>#VALUE!</v>
      </c>
      <c r="S118" s="34" t="s">
        <v>76</v>
      </c>
      <c r="T118" s="33" t="e">
        <f t="shared" si="59"/>
        <v>#REF!</v>
      </c>
      <c r="U118" s="57"/>
      <c r="V118" s="75" t="e">
        <f t="shared" si="60"/>
        <v>#REF!</v>
      </c>
      <c r="W118" s="57"/>
      <c r="X118" s="56" t="e">
        <f t="shared" si="61"/>
        <v>#REF!</v>
      </c>
      <c r="Y118" s="57"/>
      <c r="Z118" s="75" t="e">
        <f t="shared" si="62"/>
        <v>#REF!</v>
      </c>
      <c r="AA118" s="57"/>
      <c r="AB118" s="57"/>
      <c r="AD118" s="104">
        <f>+SUMIFS('Reserve by Acct'!D:D,'Reserve by Acct'!B:B,VALUE(LEFT(A118,6))*100,'Reserve by Acct'!C:C,VALUE(MID(A118,8,4)))</f>
        <v>0</v>
      </c>
      <c r="AG118" s="104" t="e">
        <f>+AD118+#REF!</f>
        <v>#REF!</v>
      </c>
    </row>
    <row r="119" spans="1:33" x14ac:dyDescent="0.2">
      <c r="A119" t="s">
        <v>184</v>
      </c>
      <c r="B119" s="56"/>
      <c r="C119" s="57"/>
      <c r="D119" s="152" t="s">
        <v>309</v>
      </c>
      <c r="E119" s="57"/>
      <c r="F119" s="59" t="e">
        <f t="shared" si="53"/>
        <v>#REF!</v>
      </c>
      <c r="G119" s="74"/>
      <c r="H119" s="75" t="e">
        <f t="shared" si="54"/>
        <v>#REF!</v>
      </c>
      <c r="I119" s="57"/>
      <c r="J119" s="89" t="e">
        <f t="shared" si="55"/>
        <v>#VALUE!</v>
      </c>
      <c r="K119" s="89" t="e">
        <f t="shared" si="55"/>
        <v>#VALUE!</v>
      </c>
      <c r="L119" s="33" t="e">
        <f t="shared" si="55"/>
        <v>#VALUE!</v>
      </c>
      <c r="M119" s="57"/>
      <c r="N119" s="75" t="e">
        <f t="shared" si="56"/>
        <v>#VALUE!</v>
      </c>
      <c r="O119" s="57"/>
      <c r="P119" s="56" t="e">
        <f t="shared" si="57"/>
        <v>#VALUE!</v>
      </c>
      <c r="Q119" s="57"/>
      <c r="R119" s="34" t="e">
        <f t="shared" si="58"/>
        <v>#VALUE!</v>
      </c>
      <c r="S119" s="34" t="s">
        <v>76</v>
      </c>
      <c r="T119" s="33" t="e">
        <f t="shared" si="59"/>
        <v>#REF!</v>
      </c>
      <c r="U119" s="57"/>
      <c r="V119" s="75" t="e">
        <f t="shared" si="60"/>
        <v>#REF!</v>
      </c>
      <c r="W119" s="57"/>
      <c r="X119" s="56" t="e">
        <f t="shared" si="61"/>
        <v>#REF!</v>
      </c>
      <c r="Y119" s="57"/>
      <c r="Z119" s="75" t="e">
        <f t="shared" si="62"/>
        <v>#REF!</v>
      </c>
      <c r="AA119" s="57"/>
      <c r="AB119" s="57"/>
      <c r="AD119" s="104">
        <f>+SUMIFS('Reserve by Acct'!D:D,'Reserve by Acct'!B:B,VALUE(LEFT(A119,6))*100,'Reserve by Acct'!C:C,VALUE(MID(A119,8,4)))</f>
        <v>0</v>
      </c>
      <c r="AG119" s="104" t="e">
        <f>+AD119+#REF!</f>
        <v>#REF!</v>
      </c>
    </row>
    <row r="120" spans="1:33" x14ac:dyDescent="0.2">
      <c r="A120" t="s">
        <v>185</v>
      </c>
      <c r="B120" s="56"/>
      <c r="C120" s="57"/>
      <c r="D120" s="152" t="s">
        <v>310</v>
      </c>
      <c r="E120" s="57"/>
      <c r="F120" s="59" t="e">
        <f t="shared" si="53"/>
        <v>#REF!</v>
      </c>
      <c r="G120" s="74"/>
      <c r="H120" s="75" t="e">
        <f t="shared" si="54"/>
        <v>#REF!</v>
      </c>
      <c r="I120" s="57"/>
      <c r="J120" s="89" t="e">
        <f t="shared" si="55"/>
        <v>#VALUE!</v>
      </c>
      <c r="K120" s="89" t="e">
        <f t="shared" si="55"/>
        <v>#VALUE!</v>
      </c>
      <c r="L120" s="33" t="e">
        <f t="shared" si="55"/>
        <v>#VALUE!</v>
      </c>
      <c r="M120" s="57"/>
      <c r="N120" s="75" t="e">
        <f t="shared" si="56"/>
        <v>#VALUE!</v>
      </c>
      <c r="O120" s="57"/>
      <c r="P120" s="56" t="e">
        <f t="shared" si="57"/>
        <v>#VALUE!</v>
      </c>
      <c r="Q120" s="57"/>
      <c r="R120" s="34" t="s">
        <v>601</v>
      </c>
      <c r="S120" s="34" t="s">
        <v>76</v>
      </c>
      <c r="T120" s="33" t="e">
        <f t="shared" si="59"/>
        <v>#REF!</v>
      </c>
      <c r="U120" s="57"/>
      <c r="V120" s="75" t="e">
        <f t="shared" si="60"/>
        <v>#REF!</v>
      </c>
      <c r="W120" s="57"/>
      <c r="X120" s="164" t="e">
        <f>+VLOOKUP($A120,Deprate,X$1,0)</f>
        <v>#REF!</v>
      </c>
      <c r="Y120" s="165"/>
      <c r="Z120" s="75" t="e">
        <f t="shared" si="62"/>
        <v>#REF!</v>
      </c>
      <c r="AA120" s="57"/>
      <c r="AB120" s="57"/>
      <c r="AD120" s="104">
        <f>+SUMIFS('Reserve by Acct'!D:D,'Reserve by Acct'!B:B,VALUE(LEFT(A120,6))*100,'Reserve by Acct'!C:C,VALUE(MID(A120,8,4)))</f>
        <v>0</v>
      </c>
      <c r="AG120" s="104" t="e">
        <f>+AD120+#REF!</f>
        <v>#REF!</v>
      </c>
    </row>
    <row r="121" spans="1:33" x14ac:dyDescent="0.2">
      <c r="A121" t="s">
        <v>186</v>
      </c>
      <c r="B121" s="56"/>
      <c r="C121" s="57"/>
      <c r="D121" s="152" t="s">
        <v>311</v>
      </c>
      <c r="E121" s="57"/>
      <c r="F121" s="59" t="e">
        <f t="shared" si="53"/>
        <v>#REF!</v>
      </c>
      <c r="G121" s="74"/>
      <c r="H121" s="75" t="e">
        <f t="shared" si="54"/>
        <v>#REF!</v>
      </c>
      <c r="I121" s="57"/>
      <c r="J121" s="89" t="e">
        <f t="shared" si="55"/>
        <v>#VALUE!</v>
      </c>
      <c r="K121" s="89" t="e">
        <f t="shared" si="55"/>
        <v>#VALUE!</v>
      </c>
      <c r="L121" s="33" t="e">
        <f t="shared" si="55"/>
        <v>#VALUE!</v>
      </c>
      <c r="M121" s="57"/>
      <c r="N121" s="75" t="e">
        <f t="shared" si="56"/>
        <v>#VALUE!</v>
      </c>
      <c r="O121" s="57"/>
      <c r="P121" s="56" t="e">
        <f t="shared" si="57"/>
        <v>#VALUE!</v>
      </c>
      <c r="Q121" s="57"/>
      <c r="R121" s="34" t="e">
        <f t="shared" si="58"/>
        <v>#VALUE!</v>
      </c>
      <c r="S121" s="34" t="s">
        <v>76</v>
      </c>
      <c r="T121" s="33" t="e">
        <f t="shared" si="59"/>
        <v>#REF!</v>
      </c>
      <c r="U121" s="57"/>
      <c r="V121" s="75" t="e">
        <f t="shared" si="60"/>
        <v>#REF!</v>
      </c>
      <c r="W121" s="57"/>
      <c r="X121" s="56" t="e">
        <f t="shared" si="61"/>
        <v>#REF!</v>
      </c>
      <c r="Y121" s="57"/>
      <c r="Z121" s="75" t="e">
        <f t="shared" si="62"/>
        <v>#REF!</v>
      </c>
      <c r="AA121" s="57"/>
      <c r="AB121" s="57"/>
      <c r="AD121" s="104">
        <f>+SUMIFS('Reserve by Acct'!D:D,'Reserve by Acct'!B:B,VALUE(LEFT(A121,6))*100,'Reserve by Acct'!C:C,VALUE(MID(A121,8,4)))</f>
        <v>0</v>
      </c>
      <c r="AG121" s="104" t="e">
        <f>+AD121+#REF!</f>
        <v>#REF!</v>
      </c>
    </row>
    <row r="122" spans="1:33" x14ac:dyDescent="0.2">
      <c r="A122" t="s">
        <v>187</v>
      </c>
      <c r="B122" s="56"/>
      <c r="C122" s="57"/>
      <c r="D122" s="152" t="s">
        <v>312</v>
      </c>
      <c r="E122" s="57"/>
      <c r="F122" s="59" t="e">
        <f t="shared" si="53"/>
        <v>#REF!</v>
      </c>
      <c r="G122" s="74"/>
      <c r="H122" s="75" t="e">
        <f t="shared" si="54"/>
        <v>#REF!</v>
      </c>
      <c r="I122" s="57"/>
      <c r="J122" s="89" t="e">
        <f t="shared" si="55"/>
        <v>#VALUE!</v>
      </c>
      <c r="K122" s="89" t="e">
        <f t="shared" si="55"/>
        <v>#VALUE!</v>
      </c>
      <c r="L122" s="33" t="e">
        <f t="shared" si="55"/>
        <v>#VALUE!</v>
      </c>
      <c r="M122" s="57"/>
      <c r="N122" s="75" t="e">
        <f t="shared" si="56"/>
        <v>#VALUE!</v>
      </c>
      <c r="O122" s="57"/>
      <c r="P122" s="56" t="e">
        <f t="shared" si="57"/>
        <v>#VALUE!</v>
      </c>
      <c r="Q122" s="57"/>
      <c r="R122" s="34" t="e">
        <f t="shared" si="58"/>
        <v>#VALUE!</v>
      </c>
      <c r="S122" s="34" t="s">
        <v>76</v>
      </c>
      <c r="T122" s="33" t="e">
        <f t="shared" si="59"/>
        <v>#REF!</v>
      </c>
      <c r="U122" s="57"/>
      <c r="V122" s="75" t="e">
        <f t="shared" si="60"/>
        <v>#REF!</v>
      </c>
      <c r="W122" s="57"/>
      <c r="X122" s="164" t="e">
        <f>+VLOOKUP($A122,Deprate,X$1,0)</f>
        <v>#REF!</v>
      </c>
      <c r="Y122" s="165"/>
      <c r="Z122" s="75" t="e">
        <f t="shared" si="62"/>
        <v>#REF!</v>
      </c>
      <c r="AA122" s="57"/>
      <c r="AB122" s="57"/>
      <c r="AD122" s="104">
        <f>+SUMIFS('Reserve by Acct'!D:D,'Reserve by Acct'!B:B,VALUE(LEFT(A122,6))*100,'Reserve by Acct'!C:C,VALUE(MID(A122,8,4)))</f>
        <v>0</v>
      </c>
      <c r="AG122" s="104" t="e">
        <f>+AD122+#REF!</f>
        <v>#REF!</v>
      </c>
    </row>
    <row r="123" spans="1:33" x14ac:dyDescent="0.2">
      <c r="A123" t="s">
        <v>188</v>
      </c>
      <c r="B123" s="56"/>
      <c r="C123" s="57"/>
      <c r="D123" s="152" t="s">
        <v>313</v>
      </c>
      <c r="E123" s="57"/>
      <c r="F123" s="59" t="e">
        <f t="shared" si="53"/>
        <v>#REF!</v>
      </c>
      <c r="G123" s="74"/>
      <c r="H123" s="75" t="e">
        <f t="shared" si="54"/>
        <v>#REF!</v>
      </c>
      <c r="I123" s="57"/>
      <c r="J123" s="89" t="e">
        <f t="shared" si="55"/>
        <v>#VALUE!</v>
      </c>
      <c r="K123" s="89" t="e">
        <f t="shared" si="55"/>
        <v>#VALUE!</v>
      </c>
      <c r="L123" s="33" t="e">
        <f t="shared" si="55"/>
        <v>#VALUE!</v>
      </c>
      <c r="M123" s="57"/>
      <c r="N123" s="75" t="e">
        <f t="shared" si="56"/>
        <v>#VALUE!</v>
      </c>
      <c r="O123" s="57"/>
      <c r="P123" s="56" t="e">
        <f t="shared" si="57"/>
        <v>#VALUE!</v>
      </c>
      <c r="Q123" s="57"/>
      <c r="R123" s="34" t="e">
        <f t="shared" si="58"/>
        <v>#VALUE!</v>
      </c>
      <c r="S123" s="34" t="s">
        <v>76</v>
      </c>
      <c r="T123" s="33" t="e">
        <f t="shared" si="59"/>
        <v>#REF!</v>
      </c>
      <c r="U123" s="57"/>
      <c r="V123" s="75" t="e">
        <f t="shared" si="60"/>
        <v>#REF!</v>
      </c>
      <c r="W123" s="57"/>
      <c r="X123" s="56" t="e">
        <f t="shared" si="61"/>
        <v>#REF!</v>
      </c>
      <c r="Y123" s="57"/>
      <c r="Z123" s="75" t="e">
        <f t="shared" si="62"/>
        <v>#REF!</v>
      </c>
      <c r="AA123" s="57"/>
      <c r="AB123" s="57"/>
      <c r="AD123" s="104">
        <f>+SUMIFS('Reserve by Acct'!D:D,'Reserve by Acct'!B:B,VALUE(LEFT(A123,6))*100,'Reserve by Acct'!C:C,VALUE(MID(A123,8,4)))</f>
        <v>0</v>
      </c>
      <c r="AG123" s="104" t="e">
        <f>+AD123+#REF!</f>
        <v>#REF!</v>
      </c>
    </row>
    <row r="124" spans="1:33" x14ac:dyDescent="0.2">
      <c r="A124" t="s">
        <v>189</v>
      </c>
      <c r="B124" s="56"/>
      <c r="C124" s="57"/>
      <c r="D124" s="152" t="s">
        <v>316</v>
      </c>
      <c r="E124" s="57"/>
      <c r="F124" s="59" t="e">
        <f t="shared" si="53"/>
        <v>#REF!</v>
      </c>
      <c r="G124" s="74"/>
      <c r="H124" s="75" t="e">
        <f t="shared" si="54"/>
        <v>#REF!</v>
      </c>
      <c r="I124" s="57"/>
      <c r="J124" s="89" t="e">
        <f t="shared" si="55"/>
        <v>#VALUE!</v>
      </c>
      <c r="K124" s="89" t="e">
        <f t="shared" si="55"/>
        <v>#VALUE!</v>
      </c>
      <c r="L124" s="33" t="e">
        <f t="shared" si="55"/>
        <v>#VALUE!</v>
      </c>
      <c r="M124" s="57"/>
      <c r="N124" s="75" t="e">
        <f t="shared" si="56"/>
        <v>#VALUE!</v>
      </c>
      <c r="O124" s="57"/>
      <c r="P124" s="56" t="e">
        <f t="shared" si="57"/>
        <v>#VALUE!</v>
      </c>
      <c r="Q124" s="57"/>
      <c r="R124" s="34" t="e">
        <f t="shared" si="58"/>
        <v>#VALUE!</v>
      </c>
      <c r="S124" s="34" t="s">
        <v>76</v>
      </c>
      <c r="T124" s="33" t="e">
        <f t="shared" si="59"/>
        <v>#REF!</v>
      </c>
      <c r="U124" s="57"/>
      <c r="V124" s="75" t="e">
        <f t="shared" si="60"/>
        <v>#REF!</v>
      </c>
      <c r="W124" s="57"/>
      <c r="X124" s="56" t="e">
        <f t="shared" si="61"/>
        <v>#REF!</v>
      </c>
      <c r="Y124" s="57"/>
      <c r="Z124" s="75" t="e">
        <f t="shared" si="62"/>
        <v>#REF!</v>
      </c>
      <c r="AA124" s="57"/>
      <c r="AB124" s="57"/>
      <c r="AD124" s="104">
        <f>+SUMIFS('Reserve by Acct'!D:D,'Reserve by Acct'!B:B,VALUE(LEFT(A124,6))*100,'Reserve by Acct'!C:C,VALUE(MID(A124,8,4)))</f>
        <v>0</v>
      </c>
      <c r="AG124" s="104" t="e">
        <f>+AD124+#REF!</f>
        <v>#REF!</v>
      </c>
    </row>
    <row r="125" spans="1:33" x14ac:dyDescent="0.2">
      <c r="A125" t="s">
        <v>190</v>
      </c>
      <c r="B125" s="56"/>
      <c r="C125" s="57"/>
      <c r="D125" s="152" t="s">
        <v>317</v>
      </c>
      <c r="E125" s="57"/>
      <c r="F125" s="59" t="e">
        <f t="shared" si="53"/>
        <v>#REF!</v>
      </c>
      <c r="G125" s="74"/>
      <c r="H125" s="75" t="e">
        <f t="shared" si="54"/>
        <v>#REF!</v>
      </c>
      <c r="I125" s="57"/>
      <c r="J125" s="89" t="e">
        <f t="shared" si="55"/>
        <v>#VALUE!</v>
      </c>
      <c r="K125" s="89" t="e">
        <f t="shared" si="55"/>
        <v>#VALUE!</v>
      </c>
      <c r="L125" s="33" t="e">
        <f t="shared" si="55"/>
        <v>#VALUE!</v>
      </c>
      <c r="M125" s="57"/>
      <c r="N125" s="75" t="e">
        <f t="shared" si="56"/>
        <v>#VALUE!</v>
      </c>
      <c r="O125" s="57"/>
      <c r="P125" s="56" t="e">
        <f t="shared" si="57"/>
        <v>#VALUE!</v>
      </c>
      <c r="Q125" s="57"/>
      <c r="R125" s="34" t="e">
        <f t="shared" si="58"/>
        <v>#VALUE!</v>
      </c>
      <c r="S125" s="34" t="s">
        <v>76</v>
      </c>
      <c r="T125" s="33" t="e">
        <f t="shared" si="59"/>
        <v>#REF!</v>
      </c>
      <c r="U125" s="57"/>
      <c r="V125" s="75" t="e">
        <f t="shared" si="60"/>
        <v>#REF!</v>
      </c>
      <c r="W125" s="57"/>
      <c r="X125" s="56" t="e">
        <f t="shared" si="61"/>
        <v>#REF!</v>
      </c>
      <c r="Y125" s="57"/>
      <c r="Z125" s="75" t="e">
        <f t="shared" si="62"/>
        <v>#REF!</v>
      </c>
      <c r="AA125" s="57"/>
      <c r="AB125" s="57"/>
      <c r="AD125" s="104">
        <f>+SUMIFS('Reserve by Acct'!D:D,'Reserve by Acct'!B:B,VALUE(LEFT(A125,6))*100,'Reserve by Acct'!C:C,VALUE(MID(A125,8,4)))</f>
        <v>0</v>
      </c>
      <c r="AG125" s="104" t="e">
        <f>+AD125+#REF!</f>
        <v>#REF!</v>
      </c>
    </row>
    <row r="126" spans="1:33" x14ac:dyDescent="0.2">
      <c r="A126" t="s">
        <v>191</v>
      </c>
      <c r="B126" s="169"/>
      <c r="C126" s="57"/>
      <c r="D126" s="152" t="s">
        <v>318</v>
      </c>
      <c r="E126" s="57"/>
      <c r="F126" s="59" t="e">
        <f t="shared" si="53"/>
        <v>#REF!</v>
      </c>
      <c r="G126" s="74"/>
      <c r="H126" s="75" t="e">
        <f t="shared" si="54"/>
        <v>#REF!</v>
      </c>
      <c r="I126" s="57"/>
      <c r="J126" s="89" t="e">
        <f t="shared" si="55"/>
        <v>#VALUE!</v>
      </c>
      <c r="K126" s="89" t="e">
        <f t="shared" si="55"/>
        <v>#VALUE!</v>
      </c>
      <c r="L126" s="33" t="e">
        <f t="shared" si="55"/>
        <v>#VALUE!</v>
      </c>
      <c r="M126" s="57"/>
      <c r="N126" s="75" t="e">
        <f t="shared" si="56"/>
        <v>#VALUE!</v>
      </c>
      <c r="O126" s="57"/>
      <c r="P126" s="56" t="e">
        <f t="shared" si="57"/>
        <v>#VALUE!</v>
      </c>
      <c r="Q126" s="57"/>
      <c r="R126" s="34" t="e">
        <f t="shared" si="58"/>
        <v>#VALUE!</v>
      </c>
      <c r="S126" s="34" t="s">
        <v>76</v>
      </c>
      <c r="T126" s="33" t="e">
        <f t="shared" si="59"/>
        <v>#REF!</v>
      </c>
      <c r="U126" s="57"/>
      <c r="V126" s="75" t="e">
        <f t="shared" si="60"/>
        <v>#REF!</v>
      </c>
      <c r="W126" s="57"/>
      <c r="X126" s="56" t="e">
        <f t="shared" si="61"/>
        <v>#REF!</v>
      </c>
      <c r="Y126" s="57"/>
      <c r="Z126" s="75" t="e">
        <f t="shared" si="62"/>
        <v>#REF!</v>
      </c>
      <c r="AA126" s="57"/>
      <c r="AB126" s="57"/>
      <c r="AD126" s="104">
        <f>+SUMIFS('Reserve by Acct'!D:D,'Reserve by Acct'!B:B,VALUE(LEFT(A126,6))*100,'Reserve by Acct'!C:C,VALUE(MID(A126,8,4)))</f>
        <v>0</v>
      </c>
      <c r="AG126" s="104" t="e">
        <f>+AD126+#REF!</f>
        <v>#REF!</v>
      </c>
    </row>
    <row r="127" spans="1:33" x14ac:dyDescent="0.2">
      <c r="A127" t="s">
        <v>192</v>
      </c>
      <c r="B127" s="56"/>
      <c r="C127" s="57"/>
      <c r="D127" s="152" t="s">
        <v>319</v>
      </c>
      <c r="E127" s="57"/>
      <c r="F127" s="59" t="e">
        <f t="shared" si="53"/>
        <v>#REF!</v>
      </c>
      <c r="G127" s="74"/>
      <c r="H127" s="75" t="e">
        <f t="shared" si="54"/>
        <v>#REF!</v>
      </c>
      <c r="I127" s="57"/>
      <c r="J127" s="89" t="e">
        <f t="shared" si="55"/>
        <v>#VALUE!</v>
      </c>
      <c r="K127" s="89" t="e">
        <f t="shared" si="55"/>
        <v>#VALUE!</v>
      </c>
      <c r="L127" s="33" t="e">
        <f t="shared" si="55"/>
        <v>#VALUE!</v>
      </c>
      <c r="M127" s="57"/>
      <c r="N127" s="75" t="e">
        <f t="shared" si="56"/>
        <v>#VALUE!</v>
      </c>
      <c r="O127" s="57"/>
      <c r="P127" s="56" t="e">
        <f t="shared" si="57"/>
        <v>#VALUE!</v>
      </c>
      <c r="Q127" s="57"/>
      <c r="R127" s="34" t="e">
        <f t="shared" si="58"/>
        <v>#VALUE!</v>
      </c>
      <c r="S127" s="34" t="s">
        <v>76</v>
      </c>
      <c r="T127" s="33" t="e">
        <f t="shared" si="59"/>
        <v>#REF!</v>
      </c>
      <c r="U127" s="57"/>
      <c r="V127" s="75" t="e">
        <f t="shared" si="60"/>
        <v>#REF!</v>
      </c>
      <c r="W127" s="57"/>
      <c r="X127" s="56" t="e">
        <f t="shared" si="61"/>
        <v>#REF!</v>
      </c>
      <c r="Y127" s="57"/>
      <c r="Z127" s="75" t="e">
        <f t="shared" si="62"/>
        <v>#REF!</v>
      </c>
      <c r="AA127" s="57"/>
      <c r="AB127" s="57"/>
      <c r="AD127" s="104">
        <f>+SUMIFS('Reserve by Acct'!D:D,'Reserve by Acct'!B:B,VALUE(LEFT(A127,6))*100,'Reserve by Acct'!C:C,VALUE(MID(A127,8,4)))</f>
        <v>0</v>
      </c>
      <c r="AG127" s="104" t="e">
        <f>+AD127+#REF!</f>
        <v>#REF!</v>
      </c>
    </row>
    <row r="128" spans="1:33" x14ac:dyDescent="0.2">
      <c r="A128" t="s">
        <v>193</v>
      </c>
      <c r="B128" s="56"/>
      <c r="C128" s="57"/>
      <c r="D128" s="152" t="s">
        <v>320</v>
      </c>
      <c r="E128" s="57"/>
      <c r="F128" s="77" t="e">
        <f t="shared" si="53"/>
        <v>#REF!</v>
      </c>
      <c r="G128" s="74"/>
      <c r="H128" s="75" t="e">
        <f t="shared" si="54"/>
        <v>#REF!</v>
      </c>
      <c r="I128" s="57"/>
      <c r="J128" s="89" t="e">
        <f t="shared" si="55"/>
        <v>#VALUE!</v>
      </c>
      <c r="K128" s="89" t="e">
        <f t="shared" si="55"/>
        <v>#VALUE!</v>
      </c>
      <c r="L128" s="33" t="e">
        <f t="shared" si="55"/>
        <v>#VALUE!</v>
      </c>
      <c r="M128" s="57"/>
      <c r="N128" s="75" t="e">
        <f t="shared" si="56"/>
        <v>#VALUE!</v>
      </c>
      <c r="O128" s="57"/>
      <c r="P128" s="56" t="e">
        <f t="shared" si="57"/>
        <v>#VALUE!</v>
      </c>
      <c r="Q128" s="57"/>
      <c r="R128" s="34" t="e">
        <f t="shared" si="58"/>
        <v>#VALUE!</v>
      </c>
      <c r="S128" s="34" t="s">
        <v>76</v>
      </c>
      <c r="T128" s="33" t="e">
        <f t="shared" si="59"/>
        <v>#REF!</v>
      </c>
      <c r="U128" s="57"/>
      <c r="V128" s="75" t="e">
        <f t="shared" si="60"/>
        <v>#REF!</v>
      </c>
      <c r="W128" s="57"/>
      <c r="X128" s="56" t="e">
        <f t="shared" si="61"/>
        <v>#REF!</v>
      </c>
      <c r="Y128" s="57"/>
      <c r="Z128" s="75" t="e">
        <f t="shared" si="62"/>
        <v>#REF!</v>
      </c>
      <c r="AA128" s="57"/>
      <c r="AB128" s="57"/>
      <c r="AD128" s="104">
        <f>+SUMIFS('Reserve by Acct'!D:D,'Reserve by Acct'!B:B,VALUE(LEFT(A128,6))*100,'Reserve by Acct'!C:C,VALUE(MID(A128,8,4)))</f>
        <v>0</v>
      </c>
      <c r="AG128" s="104" t="e">
        <f>+AD128+#REF!</f>
        <v>#REF!</v>
      </c>
    </row>
    <row r="129" spans="1:33" x14ac:dyDescent="0.2">
      <c r="B129" s="56"/>
      <c r="C129" s="57"/>
      <c r="D129" s="152"/>
      <c r="E129" s="57"/>
      <c r="F129" s="59"/>
      <c r="G129" s="57"/>
      <c r="H129" s="79"/>
      <c r="I129" s="57"/>
      <c r="J129" s="57"/>
      <c r="K129" s="57"/>
      <c r="L129" s="57"/>
      <c r="M129" s="57"/>
      <c r="N129" s="79"/>
      <c r="O129" s="57"/>
      <c r="P129" s="57"/>
      <c r="Q129" s="57"/>
      <c r="R129" s="34"/>
      <c r="S129" s="34"/>
      <c r="T129" s="33"/>
      <c r="U129" s="57"/>
      <c r="V129" s="79"/>
      <c r="W129" s="57"/>
      <c r="X129" s="56"/>
      <c r="Y129" s="57"/>
      <c r="Z129" s="79"/>
      <c r="AA129" s="57"/>
      <c r="AB129" s="57"/>
    </row>
    <row r="130" spans="1:33" x14ac:dyDescent="0.2">
      <c r="A130">
        <v>316</v>
      </c>
      <c r="B130" s="56"/>
      <c r="C130" s="57"/>
      <c r="D130" s="166" t="s">
        <v>35</v>
      </c>
      <c r="E130" s="57"/>
      <c r="F130" s="77" t="e">
        <f>+SUBTOTAL(9,F114:F129)</f>
        <v>#REF!</v>
      </c>
      <c r="G130" s="57"/>
      <c r="H130" s="170" t="e">
        <f>+SUBTOTAL(9,H114:H129)</f>
        <v>#REF!</v>
      </c>
      <c r="I130" s="57"/>
      <c r="J130" s="57"/>
      <c r="K130" s="57"/>
      <c r="L130" s="57"/>
      <c r="M130" s="57"/>
      <c r="N130" s="170" t="e">
        <f>+SUBTOTAL(9,N114:N129)</f>
        <v>#VALUE!</v>
      </c>
      <c r="O130" s="57"/>
      <c r="P130" s="57"/>
      <c r="Q130" s="57"/>
      <c r="R130" s="34"/>
      <c r="S130" s="34"/>
      <c r="T130" s="33"/>
      <c r="U130" s="57"/>
      <c r="V130" s="170" t="e">
        <f>+SUBTOTAL(9,V114:V129)</f>
        <v>#REF!</v>
      </c>
      <c r="W130" s="57"/>
      <c r="X130" s="56"/>
      <c r="Y130" s="57"/>
      <c r="Z130" s="170" t="e">
        <f>+SUBTOTAL(9,Z114:Z129)</f>
        <v>#REF!</v>
      </c>
      <c r="AA130" s="57"/>
      <c r="AB130" s="57"/>
      <c r="AC130" s="104" t="e">
        <f>+SUMIF(#REF!,$A130*100,#REF!)</f>
        <v>#REF!</v>
      </c>
      <c r="AD130" s="104" t="e">
        <f>+SUMIF(#REF!,$A130*100,#REF!)</f>
        <v>#REF!</v>
      </c>
      <c r="AE130" s="104"/>
      <c r="AF130" s="104" t="e">
        <f>+AC130-#REF!</f>
        <v>#REF!</v>
      </c>
      <c r="AG130" s="104" t="e">
        <f>+AD130+#REF!</f>
        <v>#REF!</v>
      </c>
    </row>
    <row r="131" spans="1:33" x14ac:dyDescent="0.2">
      <c r="B131" s="56"/>
      <c r="C131" s="57"/>
      <c r="D131" s="166"/>
      <c r="E131" s="57"/>
      <c r="F131" s="59"/>
      <c r="G131" s="57"/>
      <c r="H131" s="64"/>
      <c r="I131" s="57"/>
      <c r="J131" s="57"/>
      <c r="K131" s="57"/>
      <c r="L131" s="57"/>
      <c r="M131" s="57"/>
      <c r="N131" s="64"/>
      <c r="O131" s="57"/>
      <c r="P131" s="57"/>
      <c r="Q131" s="57"/>
      <c r="R131" s="34"/>
      <c r="S131" s="34"/>
      <c r="T131" s="33"/>
      <c r="U131" s="57"/>
      <c r="V131" s="64"/>
      <c r="W131" s="57"/>
      <c r="X131" s="56"/>
      <c r="Y131" s="57"/>
      <c r="Z131" s="64"/>
      <c r="AA131" s="57"/>
      <c r="AB131" s="57"/>
    </row>
    <row r="132" spans="1:33" ht="15.75" x14ac:dyDescent="0.25">
      <c r="A132" s="57"/>
      <c r="B132" s="56"/>
      <c r="C132" s="57"/>
      <c r="D132" s="80" t="s">
        <v>36</v>
      </c>
      <c r="E132" s="57"/>
      <c r="F132" s="83" t="e">
        <f>+SUBTOTAL(9,F28:F131)</f>
        <v>#REF!</v>
      </c>
      <c r="G132" s="60"/>
      <c r="H132" s="61" t="e">
        <f>+SUBTOTAL(9,H28:H131)</f>
        <v>#REF!</v>
      </c>
      <c r="I132" s="57"/>
      <c r="J132" s="57"/>
      <c r="K132" s="57"/>
      <c r="L132" s="57"/>
      <c r="M132" s="57"/>
      <c r="N132" s="61" t="e">
        <f>+SUBTOTAL(9,N28:N131)</f>
        <v>#VALUE!</v>
      </c>
      <c r="O132" s="57"/>
      <c r="P132" s="57"/>
      <c r="Q132" s="57"/>
      <c r="R132" s="34"/>
      <c r="S132" s="34"/>
      <c r="T132" s="33"/>
      <c r="U132" s="57"/>
      <c r="V132" s="61" t="e">
        <f>+SUBTOTAL(9,V28:V131)</f>
        <v>#REF!</v>
      </c>
      <c r="W132" s="57"/>
      <c r="X132" s="56"/>
      <c r="Y132" s="57"/>
      <c r="Z132" s="61" t="e">
        <f>+SUBTOTAL(9,Z28:Z131)</f>
        <v>#REF!</v>
      </c>
      <c r="AA132" s="57"/>
      <c r="AB132" s="57"/>
      <c r="AC132" s="31" t="e">
        <f>+SUBTOTAL(9,AC28:AC131)</f>
        <v>#REF!</v>
      </c>
      <c r="AD132" s="31" t="e">
        <f>+SUBTOTAL(9,AD28:AD131)</f>
        <v>#REF!</v>
      </c>
      <c r="AF132" s="31" t="e">
        <f>+SUBTOTAL(9,AF28:AF131)</f>
        <v>#REF!</v>
      </c>
      <c r="AG132" s="31" t="e">
        <f>+SUBTOTAL(9,AG28:AG131)</f>
        <v>#REF!</v>
      </c>
    </row>
    <row r="133" spans="1:33" ht="15.75" x14ac:dyDescent="0.25">
      <c r="A133" s="57"/>
      <c r="B133" s="56"/>
      <c r="C133" s="57"/>
      <c r="D133" s="80"/>
      <c r="E133" s="57"/>
      <c r="F133" s="59"/>
      <c r="G133" s="60"/>
      <c r="H133" s="61"/>
      <c r="I133" s="57"/>
      <c r="J133" s="57"/>
      <c r="K133" s="57"/>
      <c r="L133" s="57"/>
      <c r="M133" s="57"/>
      <c r="N133" s="61"/>
      <c r="O133" s="57"/>
      <c r="P133" s="57"/>
      <c r="Q133" s="57"/>
      <c r="R133" s="34"/>
      <c r="S133" s="34"/>
      <c r="T133" s="33"/>
      <c r="U133" s="57"/>
      <c r="V133" s="61"/>
      <c r="W133" s="57"/>
      <c r="X133" s="56"/>
      <c r="Y133" s="57"/>
      <c r="Z133" s="61"/>
      <c r="AA133" s="57"/>
      <c r="AB133" s="57"/>
    </row>
    <row r="134" spans="1:33" ht="15.75" x14ac:dyDescent="0.25">
      <c r="B134" s="56"/>
      <c r="C134" s="57"/>
      <c r="D134" s="171" t="s">
        <v>64</v>
      </c>
      <c r="E134" s="57"/>
      <c r="F134" s="59"/>
      <c r="G134" s="60"/>
      <c r="H134" s="61"/>
      <c r="I134" s="57"/>
      <c r="J134" s="57"/>
      <c r="K134" s="57"/>
      <c r="L134" s="57"/>
      <c r="M134" s="57"/>
      <c r="N134" s="61"/>
      <c r="O134" s="57"/>
      <c r="P134" s="57"/>
      <c r="Q134" s="57"/>
      <c r="R134" s="34"/>
      <c r="S134" s="34"/>
      <c r="T134" s="33"/>
      <c r="U134" s="57"/>
      <c r="V134" s="61"/>
      <c r="W134" s="57"/>
      <c r="X134" s="56"/>
      <c r="Y134" s="57"/>
      <c r="Z134" s="61"/>
      <c r="AA134" s="57"/>
      <c r="AB134" s="57"/>
    </row>
    <row r="135" spans="1:33" s="57" customFormat="1" ht="15.75" x14ac:dyDescent="0.25">
      <c r="A135"/>
      <c r="B135" s="56"/>
      <c r="D135" s="58"/>
      <c r="F135" s="59"/>
      <c r="G135" s="60"/>
      <c r="H135" s="61"/>
      <c r="N135" s="61"/>
      <c r="R135" s="34"/>
      <c r="S135" s="34"/>
      <c r="T135" s="33"/>
      <c r="V135" s="61"/>
      <c r="X135" s="56"/>
      <c r="Z135" s="61"/>
    </row>
    <row r="136" spans="1:33" s="57" customFormat="1" ht="15.75" x14ac:dyDescent="0.25">
      <c r="A136"/>
      <c r="B136" s="56">
        <v>330.1</v>
      </c>
      <c r="D136" s="92" t="s">
        <v>300</v>
      </c>
      <c r="F136" s="59"/>
      <c r="G136" s="60"/>
      <c r="H136" s="61"/>
      <c r="N136" s="61"/>
      <c r="R136" s="34"/>
      <c r="S136" s="34"/>
      <c r="T136" s="33"/>
      <c r="V136" s="61"/>
      <c r="X136" s="56"/>
      <c r="Z136" s="61"/>
    </row>
    <row r="137" spans="1:33" x14ac:dyDescent="0.2">
      <c r="A137" t="s">
        <v>297</v>
      </c>
      <c r="B137" s="56"/>
      <c r="C137" s="57"/>
      <c r="D137" s="58" t="s">
        <v>65</v>
      </c>
      <c r="E137" s="57"/>
      <c r="F137" s="172" t="e">
        <f>+VLOOKUP($A137,Deprate,F$1,0)</f>
        <v>#REF!</v>
      </c>
      <c r="G137" s="173"/>
      <c r="H137" s="174" t="e">
        <f>+VLOOKUP($A137,Deprate,H$1,0)</f>
        <v>#REF!</v>
      </c>
      <c r="I137" s="57"/>
      <c r="J137" s="89" t="e">
        <f>+VLOOKUP($A137,ExistingEstimates,J$1,0)</f>
        <v>#VALUE!</v>
      </c>
      <c r="K137" s="89" t="e">
        <f>+VLOOKUP($A137,ExistingEstimates,K$1,0)</f>
        <v>#VALUE!</v>
      </c>
      <c r="L137" s="33" t="e">
        <f>+VLOOKUP($A137,ExistingEstimates,L$1,0)</f>
        <v>#VALUE!</v>
      </c>
      <c r="M137" s="57"/>
      <c r="N137" s="174" t="e">
        <f>+ROUND(P137*F137/100,2)</f>
        <v>#VALUE!</v>
      </c>
      <c r="O137" s="57"/>
      <c r="P137" s="56" t="e">
        <f>+VLOOKUP($A137,ExistingEstimates,P$1,0)</f>
        <v>#VALUE!</v>
      </c>
      <c r="Q137" s="57"/>
      <c r="R137" s="34" t="e">
        <f>+TEXT(VLOOKUP($A137,Deprate,3,0),"#")&amp;"-"&amp;TRIM(VLOOKUP($A137,Deprate,4,0))</f>
        <v>#VALUE!</v>
      </c>
      <c r="S137" s="34" t="s">
        <v>76</v>
      </c>
      <c r="T137" s="33" t="e">
        <f>+VLOOKUP($A137,Deprate,T$1,0)</f>
        <v>#REF!</v>
      </c>
      <c r="U137" s="57"/>
      <c r="V137" s="174" t="e">
        <f>+VLOOKUP($A137,Deprate,V$1,0)</f>
        <v>#REF!</v>
      </c>
      <c r="W137" s="57"/>
      <c r="X137" s="164" t="e">
        <f>+VLOOKUP($A137,Deprate,X$1,0)</f>
        <v>#REF!</v>
      </c>
      <c r="Y137" s="165"/>
      <c r="Z137" s="174" t="e">
        <f>+V137-N137</f>
        <v>#REF!</v>
      </c>
      <c r="AA137" s="57"/>
      <c r="AB137" s="57"/>
    </row>
    <row r="138" spans="1:33" x14ac:dyDescent="0.2">
      <c r="B138" s="56"/>
      <c r="C138" s="57"/>
      <c r="D138" s="58"/>
      <c r="E138" s="57"/>
      <c r="F138" s="175"/>
      <c r="G138" s="173"/>
      <c r="H138" s="176"/>
      <c r="I138" s="57"/>
      <c r="J138" s="57"/>
      <c r="K138" s="57"/>
      <c r="L138" s="57"/>
      <c r="M138" s="57"/>
      <c r="N138" s="176"/>
      <c r="O138" s="57"/>
      <c r="P138" s="57"/>
      <c r="Q138" s="57"/>
      <c r="R138" s="34"/>
      <c r="S138" s="34"/>
      <c r="T138" s="33"/>
      <c r="U138" s="57"/>
      <c r="V138" s="176"/>
      <c r="W138" s="57"/>
      <c r="X138" s="56"/>
      <c r="Y138" s="57"/>
      <c r="Z138" s="176"/>
      <c r="AA138" s="57"/>
      <c r="AB138" s="57"/>
    </row>
    <row r="139" spans="1:33" x14ac:dyDescent="0.2">
      <c r="A139">
        <v>330.1</v>
      </c>
      <c r="B139" s="56"/>
      <c r="C139" s="57"/>
      <c r="D139" s="177" t="s">
        <v>77</v>
      </c>
      <c r="E139" s="57"/>
      <c r="F139" s="175" t="e">
        <f>+SUBTOTAL(9,F137:F138)</f>
        <v>#REF!</v>
      </c>
      <c r="G139" s="173"/>
      <c r="H139" s="176" t="e">
        <f>+SUBTOTAL(9,H137:H138)</f>
        <v>#REF!</v>
      </c>
      <c r="I139" s="57"/>
      <c r="J139" s="57"/>
      <c r="K139" s="57"/>
      <c r="L139" s="57"/>
      <c r="M139" s="57"/>
      <c r="N139" s="176" t="e">
        <f>+SUBTOTAL(9,N137:N138)</f>
        <v>#VALUE!</v>
      </c>
      <c r="O139" s="57"/>
      <c r="P139" s="57"/>
      <c r="Q139" s="57"/>
      <c r="R139" s="34"/>
      <c r="S139" s="34"/>
      <c r="T139" s="33"/>
      <c r="U139" s="57"/>
      <c r="V139" s="176" t="e">
        <f>+SUBTOTAL(9,V137:V138)</f>
        <v>#REF!</v>
      </c>
      <c r="W139" s="57"/>
      <c r="X139" s="164"/>
      <c r="Y139" s="165"/>
      <c r="Z139" s="176" t="e">
        <f>+SUBTOTAL(9,Z137:Z138)</f>
        <v>#REF!</v>
      </c>
      <c r="AA139" s="57"/>
      <c r="AB139" s="57"/>
      <c r="AC139" s="104" t="e">
        <f>+SUMIF(#REF!,$A139*100,#REF!)</f>
        <v>#REF!</v>
      </c>
      <c r="AD139" s="104" t="e">
        <f>+SUMIF(#REF!,$A139*100,#REF!)</f>
        <v>#REF!</v>
      </c>
      <c r="AE139" s="104"/>
      <c r="AF139" s="104" t="e">
        <f>+AC139-#REF!</f>
        <v>#REF!</v>
      </c>
      <c r="AG139" s="104" t="e">
        <f>+AD139+#REF!</f>
        <v>#REF!</v>
      </c>
    </row>
    <row r="140" spans="1:33" x14ac:dyDescent="0.2">
      <c r="B140" s="56"/>
      <c r="C140" s="57"/>
      <c r="D140" s="58"/>
      <c r="E140" s="57"/>
      <c r="F140" s="175"/>
      <c r="G140" s="173"/>
      <c r="H140" s="176"/>
      <c r="I140" s="57"/>
      <c r="J140" s="57"/>
      <c r="K140" s="57"/>
      <c r="L140" s="57"/>
      <c r="M140" s="57"/>
      <c r="N140" s="176"/>
      <c r="O140" s="57"/>
      <c r="P140" s="57"/>
      <c r="Q140" s="57"/>
      <c r="R140" s="34"/>
      <c r="S140" s="34"/>
      <c r="T140" s="33"/>
      <c r="U140" s="57"/>
      <c r="V140" s="176"/>
      <c r="W140" s="57"/>
      <c r="X140" s="56"/>
      <c r="Y140" s="57"/>
      <c r="Z140" s="176"/>
      <c r="AA140" s="57"/>
      <c r="AB140" s="57"/>
    </row>
    <row r="141" spans="1:33" x14ac:dyDescent="0.2">
      <c r="B141" s="56">
        <v>331</v>
      </c>
      <c r="C141" s="57"/>
      <c r="D141" s="58" t="s">
        <v>38</v>
      </c>
      <c r="E141" s="57"/>
      <c r="F141" s="175"/>
      <c r="G141" s="173"/>
      <c r="H141" s="176"/>
      <c r="I141" s="57"/>
      <c r="J141" s="57"/>
      <c r="K141" s="57"/>
      <c r="L141" s="57"/>
      <c r="M141" s="57"/>
      <c r="N141" s="176"/>
      <c r="O141" s="57"/>
      <c r="P141" s="57"/>
      <c r="Q141" s="57"/>
      <c r="R141" s="34"/>
      <c r="S141" s="34"/>
      <c r="T141" s="33"/>
      <c r="U141" s="57"/>
      <c r="V141" s="176"/>
      <c r="W141" s="57"/>
      <c r="X141" s="56"/>
      <c r="Y141" s="57"/>
      <c r="Z141" s="176"/>
      <c r="AA141" s="57"/>
      <c r="AB141" s="57"/>
    </row>
    <row r="142" spans="1:33" x14ac:dyDescent="0.2">
      <c r="A142" t="s">
        <v>194</v>
      </c>
      <c r="B142" s="56"/>
      <c r="C142" s="57"/>
      <c r="D142" s="58" t="s">
        <v>66</v>
      </c>
      <c r="E142" s="57"/>
      <c r="F142" s="172" t="e">
        <f>+VLOOKUP($A142,Deprate,F$1,0)</f>
        <v>#REF!</v>
      </c>
      <c r="G142" s="173"/>
      <c r="H142" s="174" t="e">
        <f>+VLOOKUP($A142,Deprate,H$1,0)</f>
        <v>#REF!</v>
      </c>
      <c r="I142" s="57"/>
      <c r="J142" s="89" t="e">
        <f>+VLOOKUP($A142,ExistingEstimates,J$1,0)</f>
        <v>#VALUE!</v>
      </c>
      <c r="K142" s="89" t="e">
        <f>+VLOOKUP($A142,ExistingEstimates,K$1,0)</f>
        <v>#VALUE!</v>
      </c>
      <c r="L142" s="33" t="e">
        <f>+VLOOKUP($A142,ExistingEstimates,L$1,0)</f>
        <v>#VALUE!</v>
      </c>
      <c r="M142" s="57"/>
      <c r="N142" s="174" t="e">
        <f>+ROUND(P142*F142/100,2)</f>
        <v>#VALUE!</v>
      </c>
      <c r="O142" s="57"/>
      <c r="P142" s="56" t="e">
        <f>+VLOOKUP($A142,ExistingEstimates,P$1,0)</f>
        <v>#VALUE!</v>
      </c>
      <c r="Q142" s="57"/>
      <c r="R142" s="34" t="e">
        <f>+TEXT(VLOOKUP($A142,Deprate,3,0),"#")&amp;"-"&amp;TRIM(VLOOKUP($A142,Deprate,4,0))</f>
        <v>#VALUE!</v>
      </c>
      <c r="S142" s="34" t="s">
        <v>76</v>
      </c>
      <c r="T142" s="33" t="e">
        <f>+VLOOKUP($A142,Deprate,T$1,0)</f>
        <v>#REF!</v>
      </c>
      <c r="U142" s="57"/>
      <c r="V142" s="174" t="e">
        <f>+VLOOKUP($A142,Deprate,V$1,0)</f>
        <v>#REF!</v>
      </c>
      <c r="W142" s="57"/>
      <c r="X142" s="56" t="e">
        <f>+VLOOKUP($A142,Deprate,X$1,0)</f>
        <v>#REF!</v>
      </c>
      <c r="Y142" s="57"/>
      <c r="Z142" s="174" t="e">
        <f>+V142-N142</f>
        <v>#REF!</v>
      </c>
      <c r="AA142" s="57"/>
      <c r="AB142" s="57"/>
    </row>
    <row r="143" spans="1:33" x14ac:dyDescent="0.2">
      <c r="B143" s="56"/>
      <c r="C143" s="57"/>
      <c r="D143" s="58"/>
      <c r="E143" s="57"/>
      <c r="F143" s="175"/>
      <c r="G143" s="173"/>
      <c r="H143" s="176"/>
      <c r="I143" s="57"/>
      <c r="J143" s="57"/>
      <c r="K143" s="57"/>
      <c r="L143" s="57"/>
      <c r="M143" s="57"/>
      <c r="N143" s="176"/>
      <c r="O143" s="57"/>
      <c r="P143" s="57"/>
      <c r="Q143" s="57"/>
      <c r="R143" s="34"/>
      <c r="S143" s="34"/>
      <c r="T143" s="33"/>
      <c r="U143" s="57"/>
      <c r="V143" s="176"/>
      <c r="W143" s="57"/>
      <c r="X143" s="56"/>
      <c r="Y143" s="57"/>
      <c r="Z143" s="176"/>
      <c r="AA143" s="57"/>
      <c r="AB143" s="57"/>
    </row>
    <row r="144" spans="1:33" x14ac:dyDescent="0.2">
      <c r="A144">
        <v>331</v>
      </c>
      <c r="B144" s="56"/>
      <c r="C144" s="57"/>
      <c r="D144" s="177" t="s">
        <v>78</v>
      </c>
      <c r="E144" s="57"/>
      <c r="F144" s="175" t="e">
        <f>+SUBTOTAL(9,F142:F143)</f>
        <v>#REF!</v>
      </c>
      <c r="G144" s="173"/>
      <c r="H144" s="176" t="e">
        <f>+SUBTOTAL(9,H142:H143)</f>
        <v>#REF!</v>
      </c>
      <c r="I144" s="57"/>
      <c r="J144" s="57"/>
      <c r="K144" s="57"/>
      <c r="L144" s="57"/>
      <c r="M144" s="57"/>
      <c r="N144" s="176" t="e">
        <f>+SUBTOTAL(9,N142:N143)</f>
        <v>#VALUE!</v>
      </c>
      <c r="O144" s="57"/>
      <c r="P144" s="57"/>
      <c r="Q144" s="57"/>
      <c r="R144" s="34"/>
      <c r="S144" s="34"/>
      <c r="T144" s="33"/>
      <c r="U144" s="57"/>
      <c r="V144" s="176" t="e">
        <f>+SUBTOTAL(9,V142:V143)</f>
        <v>#REF!</v>
      </c>
      <c r="W144" s="57"/>
      <c r="X144" s="164"/>
      <c r="Y144" s="165"/>
      <c r="Z144" s="176" t="e">
        <f>+SUBTOTAL(9,Z142:Z143)</f>
        <v>#REF!</v>
      </c>
      <c r="AA144" s="57"/>
      <c r="AB144" s="57"/>
      <c r="AC144" s="104" t="e">
        <f>+SUMIF(#REF!,$A144*100,#REF!)</f>
        <v>#REF!</v>
      </c>
      <c r="AD144" s="104" t="e">
        <f>+SUMIF(#REF!,$A144*100,#REF!)</f>
        <v>#REF!</v>
      </c>
      <c r="AE144" s="104"/>
      <c r="AF144" s="104" t="e">
        <f>+AC144-#REF!</f>
        <v>#REF!</v>
      </c>
      <c r="AG144" s="104" t="e">
        <f>+AD144+#REF!</f>
        <v>#REF!</v>
      </c>
    </row>
    <row r="145" spans="1:33" x14ac:dyDescent="0.2">
      <c r="B145" s="56"/>
      <c r="C145" s="57"/>
      <c r="D145" s="58"/>
      <c r="E145" s="57"/>
      <c r="F145" s="175"/>
      <c r="G145" s="173"/>
      <c r="H145" s="176"/>
      <c r="I145" s="57"/>
      <c r="J145" s="57"/>
      <c r="K145" s="57"/>
      <c r="L145" s="57"/>
      <c r="M145" s="57"/>
      <c r="N145" s="176"/>
      <c r="O145" s="57"/>
      <c r="P145" s="57"/>
      <c r="Q145" s="57"/>
      <c r="R145" s="34"/>
      <c r="S145" s="34"/>
      <c r="T145" s="33"/>
      <c r="U145" s="57"/>
      <c r="V145" s="176"/>
      <c r="W145" s="57"/>
      <c r="X145" s="56"/>
      <c r="Y145" s="57"/>
      <c r="Z145" s="176"/>
      <c r="AA145" s="57"/>
      <c r="AB145" s="57"/>
    </row>
    <row r="146" spans="1:33" x14ac:dyDescent="0.2">
      <c r="B146" s="56">
        <v>332</v>
      </c>
      <c r="C146" s="57"/>
      <c r="D146" s="58" t="s">
        <v>67</v>
      </c>
      <c r="E146" s="57"/>
      <c r="F146" s="175"/>
      <c r="G146" s="173"/>
      <c r="H146" s="176"/>
      <c r="I146" s="57"/>
      <c r="J146" s="57"/>
      <c r="K146" s="57"/>
      <c r="L146" s="57"/>
      <c r="M146" s="57"/>
      <c r="N146" s="176"/>
      <c r="O146" s="57"/>
      <c r="P146" s="57"/>
      <c r="Q146" s="57"/>
      <c r="R146" s="89"/>
      <c r="S146" s="89"/>
      <c r="T146" s="167"/>
      <c r="U146" s="57"/>
      <c r="V146" s="176"/>
      <c r="W146" s="57"/>
      <c r="X146" s="56"/>
      <c r="Y146" s="57"/>
      <c r="Z146" s="176"/>
      <c r="AA146" s="57"/>
      <c r="AB146" s="57"/>
    </row>
    <row r="147" spans="1:33" x14ac:dyDescent="0.2">
      <c r="A147" t="s">
        <v>195</v>
      </c>
      <c r="B147" s="56"/>
      <c r="C147" s="57"/>
      <c r="D147" s="58" t="s">
        <v>66</v>
      </c>
      <c r="E147" s="57"/>
      <c r="F147" s="178" t="e">
        <f>+VLOOKUP($A147,Deprate,F$1,0)</f>
        <v>#REF!</v>
      </c>
      <c r="G147" s="88"/>
      <c r="H147" s="179" t="e">
        <f>+VLOOKUP($A147,Deprate,H$1,0)</f>
        <v>#REF!</v>
      </c>
      <c r="I147" s="57"/>
      <c r="J147" s="89" t="e">
        <f>+VLOOKUP($A147,ExistingEstimates,J$1,0)</f>
        <v>#VALUE!</v>
      </c>
      <c r="K147" s="89" t="e">
        <f>+VLOOKUP($A147,ExistingEstimates,K$1,0)</f>
        <v>#VALUE!</v>
      </c>
      <c r="L147" s="33" t="e">
        <f>+VLOOKUP($A147,ExistingEstimates,L$1,0)</f>
        <v>#VALUE!</v>
      </c>
      <c r="M147" s="57"/>
      <c r="N147" s="179" t="e">
        <f>+ROUND(P147*F147/100,2)</f>
        <v>#VALUE!</v>
      </c>
      <c r="O147" s="57"/>
      <c r="P147" s="56" t="e">
        <f>+VLOOKUP($A147,ExistingEstimates,P$1,0)</f>
        <v>#VALUE!</v>
      </c>
      <c r="Q147" s="57"/>
      <c r="R147" s="34" t="e">
        <f>+TEXT(VLOOKUP($A147,Deprate,3,0),"#")&amp;"-"&amp;TRIM(VLOOKUP($A147,Deprate,4,0))</f>
        <v>#VALUE!</v>
      </c>
      <c r="S147" s="34" t="s">
        <v>76</v>
      </c>
      <c r="T147" s="33" t="e">
        <f>+VLOOKUP($A147,Deprate,T$1,0)</f>
        <v>#REF!</v>
      </c>
      <c r="U147" s="57"/>
      <c r="V147" s="179" t="e">
        <f>+VLOOKUP($A147,Deprate,V$1,0)</f>
        <v>#REF!</v>
      </c>
      <c r="W147" s="57"/>
      <c r="X147" s="56" t="e">
        <f>+VLOOKUP($A147,Deprate,X$1,0)</f>
        <v>#REF!</v>
      </c>
      <c r="Y147" s="57"/>
      <c r="Z147" s="179" t="e">
        <f>+V147-N147</f>
        <v>#REF!</v>
      </c>
      <c r="AA147" s="57"/>
      <c r="AB147" s="57"/>
    </row>
    <row r="148" spans="1:33" x14ac:dyDescent="0.2">
      <c r="B148" s="56"/>
      <c r="C148" s="57"/>
      <c r="D148" s="58"/>
      <c r="E148" s="57"/>
      <c r="F148" s="175"/>
      <c r="G148" s="173"/>
      <c r="H148" s="176"/>
      <c r="I148" s="57"/>
      <c r="J148" s="57"/>
      <c r="K148" s="57"/>
      <c r="L148" s="57"/>
      <c r="M148" s="57"/>
      <c r="N148" s="176"/>
      <c r="O148" s="57"/>
      <c r="P148" s="57"/>
      <c r="Q148" s="57"/>
      <c r="R148" s="34"/>
      <c r="S148" s="34"/>
      <c r="T148" s="33"/>
      <c r="U148" s="57"/>
      <c r="V148" s="176"/>
      <c r="W148" s="57"/>
      <c r="X148" s="56"/>
      <c r="Y148" s="57"/>
      <c r="Z148" s="176"/>
      <c r="AA148" s="57"/>
      <c r="AB148" s="57"/>
    </row>
    <row r="149" spans="1:33" x14ac:dyDescent="0.2">
      <c r="A149">
        <v>332</v>
      </c>
      <c r="B149" s="56"/>
      <c r="C149" s="57"/>
      <c r="D149" s="177" t="s">
        <v>79</v>
      </c>
      <c r="E149" s="57"/>
      <c r="F149" s="175" t="e">
        <f>+SUBTOTAL(9,F147:F148)</f>
        <v>#REF!</v>
      </c>
      <c r="G149" s="173"/>
      <c r="H149" s="176" t="e">
        <f>+SUBTOTAL(9,H147:H148)</f>
        <v>#REF!</v>
      </c>
      <c r="I149" s="57"/>
      <c r="J149" s="57"/>
      <c r="K149" s="57"/>
      <c r="L149" s="57"/>
      <c r="M149" s="57"/>
      <c r="N149" s="176" t="e">
        <f>+SUBTOTAL(9,N147:N148)</f>
        <v>#VALUE!</v>
      </c>
      <c r="O149" s="57"/>
      <c r="P149" s="57"/>
      <c r="Q149" s="57"/>
      <c r="R149" s="34"/>
      <c r="S149" s="34"/>
      <c r="T149" s="33"/>
      <c r="U149" s="57"/>
      <c r="V149" s="176" t="e">
        <f>+SUBTOTAL(9,V147:V148)</f>
        <v>#REF!</v>
      </c>
      <c r="W149" s="57"/>
      <c r="X149" s="164"/>
      <c r="Y149" s="165"/>
      <c r="Z149" s="176" t="e">
        <f>+SUBTOTAL(9,Z147:Z148)</f>
        <v>#REF!</v>
      </c>
      <c r="AA149" s="57"/>
      <c r="AB149" s="57"/>
      <c r="AC149" s="104" t="e">
        <f>+SUMIF(#REF!,$A149*100,#REF!)</f>
        <v>#REF!</v>
      </c>
      <c r="AD149" s="104" t="e">
        <f>+SUMIF(#REF!,$A149*100,#REF!)</f>
        <v>#REF!</v>
      </c>
      <c r="AE149" s="104"/>
      <c r="AF149" s="104" t="e">
        <f>+AC149-#REF!</f>
        <v>#REF!</v>
      </c>
      <c r="AG149" s="104" t="e">
        <f>+AD149+#REF!</f>
        <v>#REF!</v>
      </c>
    </row>
    <row r="150" spans="1:33" x14ac:dyDescent="0.2">
      <c r="B150" s="56"/>
      <c r="C150" s="57"/>
      <c r="D150" s="58"/>
      <c r="E150" s="57"/>
      <c r="F150" s="175"/>
      <c r="G150" s="173"/>
      <c r="H150" s="176"/>
      <c r="I150" s="57"/>
      <c r="J150" s="57"/>
      <c r="K150" s="57"/>
      <c r="L150" s="57"/>
      <c r="M150" s="57"/>
      <c r="N150" s="176"/>
      <c r="O150" s="57"/>
      <c r="P150" s="57"/>
      <c r="Q150" s="57"/>
      <c r="R150" s="34"/>
      <c r="S150" s="34"/>
      <c r="T150" s="33"/>
      <c r="U150" s="57"/>
      <c r="V150" s="176"/>
      <c r="W150" s="57"/>
      <c r="X150" s="56"/>
      <c r="Y150" s="57"/>
      <c r="Z150" s="176"/>
      <c r="AA150" s="57"/>
      <c r="AB150" s="57"/>
    </row>
    <row r="151" spans="1:33" x14ac:dyDescent="0.2">
      <c r="B151" s="56">
        <v>333</v>
      </c>
      <c r="C151" s="57"/>
      <c r="D151" s="58" t="s">
        <v>80</v>
      </c>
      <c r="E151" s="57"/>
      <c r="F151" s="175"/>
      <c r="G151" s="173"/>
      <c r="H151" s="176"/>
      <c r="I151" s="57"/>
      <c r="J151" s="57"/>
      <c r="K151" s="57"/>
      <c r="L151" s="57"/>
      <c r="M151" s="57"/>
      <c r="N151" s="176"/>
      <c r="O151" s="57"/>
      <c r="P151" s="57"/>
      <c r="Q151" s="57"/>
      <c r="R151" s="34"/>
      <c r="S151" s="34"/>
      <c r="T151" s="33"/>
      <c r="U151" s="57"/>
      <c r="V151" s="176"/>
      <c r="W151" s="57"/>
      <c r="X151" s="56"/>
      <c r="Y151" s="57"/>
      <c r="Z151" s="176"/>
      <c r="AA151" s="57"/>
      <c r="AB151" s="57"/>
    </row>
    <row r="152" spans="1:33" x14ac:dyDescent="0.2">
      <c r="A152" t="s">
        <v>196</v>
      </c>
      <c r="B152" s="56"/>
      <c r="C152" s="57"/>
      <c r="D152" s="58" t="s">
        <v>68</v>
      </c>
      <c r="E152" s="57"/>
      <c r="F152" s="178" t="e">
        <f>+VLOOKUP($A152,Deprate,F$1,0)</f>
        <v>#REF!</v>
      </c>
      <c r="G152" s="88"/>
      <c r="H152" s="179" t="e">
        <f>+VLOOKUP($A152,Deprate,H$1,0)</f>
        <v>#REF!</v>
      </c>
      <c r="I152" s="57"/>
      <c r="J152" s="89" t="e">
        <f>+VLOOKUP($A152,ExistingEstimates,J$1,0)</f>
        <v>#VALUE!</v>
      </c>
      <c r="K152" s="89" t="e">
        <f>+VLOOKUP($A152,ExistingEstimates,K$1,0)</f>
        <v>#VALUE!</v>
      </c>
      <c r="L152" s="33" t="e">
        <f>+VLOOKUP($A152,ExistingEstimates,L$1,0)</f>
        <v>#VALUE!</v>
      </c>
      <c r="M152" s="57"/>
      <c r="N152" s="179" t="e">
        <f>+ROUND(P152*F152/100,2)</f>
        <v>#VALUE!</v>
      </c>
      <c r="O152" s="57"/>
      <c r="P152" s="56" t="e">
        <f>+VLOOKUP($A152,ExistingEstimates,P$1,0)</f>
        <v>#VALUE!</v>
      </c>
      <c r="Q152" s="57"/>
      <c r="R152" s="34" t="e">
        <f>+TEXT(VLOOKUP($A152,Deprate,3,0),"#")&amp;"-"&amp;TRIM(VLOOKUP($A152,Deprate,4,0))</f>
        <v>#VALUE!</v>
      </c>
      <c r="S152" s="34" t="s">
        <v>76</v>
      </c>
      <c r="T152" s="33" t="e">
        <f>+VLOOKUP($A152,Deprate,T$1,0)</f>
        <v>#REF!</v>
      </c>
      <c r="U152" s="57"/>
      <c r="V152" s="179" t="e">
        <f>+VLOOKUP($A152,Deprate,V$1,0)</f>
        <v>#REF!</v>
      </c>
      <c r="W152" s="57"/>
      <c r="X152" s="56" t="e">
        <f>+VLOOKUP($A152,Deprate,X$1,0)</f>
        <v>#REF!</v>
      </c>
      <c r="Y152" s="57"/>
      <c r="Z152" s="179" t="e">
        <f>+V152-N152</f>
        <v>#REF!</v>
      </c>
      <c r="AA152" s="57"/>
      <c r="AB152" s="57"/>
    </row>
    <row r="153" spans="1:33" x14ac:dyDescent="0.2">
      <c r="B153" s="56"/>
      <c r="C153" s="57"/>
      <c r="D153" s="58"/>
      <c r="E153" s="57"/>
      <c r="F153" s="175"/>
      <c r="G153" s="173"/>
      <c r="H153" s="176"/>
      <c r="I153" s="57"/>
      <c r="J153" s="57"/>
      <c r="K153" s="57"/>
      <c r="L153" s="57"/>
      <c r="M153" s="57"/>
      <c r="N153" s="176"/>
      <c r="O153" s="57"/>
      <c r="P153" s="57"/>
      <c r="Q153" s="57"/>
      <c r="R153" s="34"/>
      <c r="S153" s="34"/>
      <c r="T153" s="33"/>
      <c r="U153" s="57"/>
      <c r="V153" s="176"/>
      <c r="W153" s="57"/>
      <c r="X153" s="56"/>
      <c r="Y153" s="57"/>
      <c r="Z153" s="176"/>
      <c r="AA153" s="57"/>
      <c r="AB153" s="57"/>
    </row>
    <row r="154" spans="1:33" x14ac:dyDescent="0.2">
      <c r="A154">
        <v>333</v>
      </c>
      <c r="B154" s="56"/>
      <c r="C154" s="57"/>
      <c r="D154" s="177" t="s">
        <v>81</v>
      </c>
      <c r="E154" s="57"/>
      <c r="F154" s="175" t="e">
        <f>+SUBTOTAL(9,F152:F153)</f>
        <v>#REF!</v>
      </c>
      <c r="G154" s="173"/>
      <c r="H154" s="176" t="e">
        <f>+SUBTOTAL(9,H152:H153)</f>
        <v>#REF!</v>
      </c>
      <c r="I154" s="57"/>
      <c r="J154" s="57"/>
      <c r="K154" s="57"/>
      <c r="L154" s="57"/>
      <c r="M154" s="57"/>
      <c r="N154" s="176" t="e">
        <f>+SUBTOTAL(9,N152:N153)</f>
        <v>#VALUE!</v>
      </c>
      <c r="O154" s="57"/>
      <c r="P154" s="57"/>
      <c r="Q154" s="57"/>
      <c r="R154" s="34"/>
      <c r="S154" s="34"/>
      <c r="T154" s="33"/>
      <c r="U154" s="57"/>
      <c r="V154" s="176" t="e">
        <f>+SUBTOTAL(9,V152:V153)</f>
        <v>#REF!</v>
      </c>
      <c r="W154" s="57"/>
      <c r="X154" s="164"/>
      <c r="Y154" s="165"/>
      <c r="Z154" s="176" t="e">
        <f>+SUBTOTAL(9,Z152:Z153)</f>
        <v>#REF!</v>
      </c>
      <c r="AA154" s="57"/>
      <c r="AB154" s="57"/>
      <c r="AC154" s="104" t="e">
        <f>+SUMIF(#REF!,$A154*100,#REF!)</f>
        <v>#REF!</v>
      </c>
      <c r="AD154" s="104" t="e">
        <f>+SUMIF(#REF!,$A154*100,#REF!)</f>
        <v>#REF!</v>
      </c>
      <c r="AE154" s="104"/>
      <c r="AF154" s="104" t="e">
        <f>+AC154-#REF!</f>
        <v>#REF!</v>
      </c>
      <c r="AG154" s="104" t="e">
        <f>+AD154+#REF!</f>
        <v>#REF!</v>
      </c>
    </row>
    <row r="155" spans="1:33" x14ac:dyDescent="0.2">
      <c r="B155" s="56"/>
      <c r="C155" s="57"/>
      <c r="D155" s="58"/>
      <c r="E155" s="57"/>
      <c r="F155" s="175"/>
      <c r="G155" s="173"/>
      <c r="H155" s="176"/>
      <c r="I155" s="57"/>
      <c r="J155" s="57"/>
      <c r="K155" s="57"/>
      <c r="L155" s="57"/>
      <c r="M155" s="57"/>
      <c r="N155" s="176"/>
      <c r="O155" s="57"/>
      <c r="P155" s="57"/>
      <c r="Q155" s="57"/>
      <c r="R155" s="34"/>
      <c r="S155" s="34"/>
      <c r="T155" s="33"/>
      <c r="U155" s="57"/>
      <c r="V155" s="176"/>
      <c r="W155" s="57"/>
      <c r="X155" s="56"/>
      <c r="Y155" s="57"/>
      <c r="Z155" s="176"/>
      <c r="AA155" s="57"/>
      <c r="AB155" s="57"/>
    </row>
    <row r="156" spans="1:33" x14ac:dyDescent="0.2">
      <c r="B156" s="56">
        <v>334</v>
      </c>
      <c r="C156" s="57"/>
      <c r="D156" s="58" t="s">
        <v>69</v>
      </c>
      <c r="E156" s="57"/>
      <c r="F156" s="175"/>
      <c r="G156" s="173"/>
      <c r="H156" s="176"/>
      <c r="I156" s="57"/>
      <c r="J156" s="57"/>
      <c r="K156" s="57"/>
      <c r="L156" s="57"/>
      <c r="M156" s="57"/>
      <c r="N156" s="176"/>
      <c r="O156" s="57"/>
      <c r="P156" s="57"/>
      <c r="Q156" s="57"/>
      <c r="R156" s="34"/>
      <c r="S156" s="34"/>
      <c r="T156" s="33"/>
      <c r="U156" s="57"/>
      <c r="V156" s="176"/>
      <c r="W156" s="57"/>
      <c r="X156" s="56"/>
      <c r="Y156" s="57"/>
      <c r="Z156" s="176"/>
      <c r="AA156" s="57"/>
      <c r="AB156" s="57"/>
    </row>
    <row r="157" spans="1:33" x14ac:dyDescent="0.2">
      <c r="A157" t="s">
        <v>197</v>
      </c>
      <c r="B157" s="56"/>
      <c r="C157" s="57"/>
      <c r="D157" s="58" t="s">
        <v>68</v>
      </c>
      <c r="E157" s="57"/>
      <c r="F157" s="172" t="e">
        <f>+VLOOKUP($A157,Deprate,F$1,0)</f>
        <v>#REF!</v>
      </c>
      <c r="G157" s="173"/>
      <c r="H157" s="174" t="e">
        <f>+VLOOKUP($A157,Deprate,H$1,0)</f>
        <v>#REF!</v>
      </c>
      <c r="I157" s="57"/>
      <c r="J157" s="89" t="e">
        <f>+VLOOKUP($A157,ExistingEstimates,J$1,0)</f>
        <v>#VALUE!</v>
      </c>
      <c r="K157" s="89" t="e">
        <f>+VLOOKUP($A157,ExistingEstimates,K$1,0)</f>
        <v>#VALUE!</v>
      </c>
      <c r="L157" s="33" t="e">
        <f>+VLOOKUP($A157,ExistingEstimates,L$1,0)</f>
        <v>#VALUE!</v>
      </c>
      <c r="M157" s="57"/>
      <c r="N157" s="174" t="e">
        <f>+ROUND(P157*F157/100,2)</f>
        <v>#VALUE!</v>
      </c>
      <c r="O157" s="57"/>
      <c r="P157" s="56" t="e">
        <f>+VLOOKUP($A157,ExistingEstimates,P$1,0)</f>
        <v>#VALUE!</v>
      </c>
      <c r="Q157" s="57"/>
      <c r="R157" s="34" t="e">
        <f>+TEXT(VLOOKUP($A157,Deprate,3,0),"#")&amp;"-"&amp;TRIM(VLOOKUP($A157,Deprate,4,0))</f>
        <v>#VALUE!</v>
      </c>
      <c r="S157" s="34" t="s">
        <v>76</v>
      </c>
      <c r="T157" s="33" t="e">
        <f>+VLOOKUP($A157,Deprate,T$1,0)</f>
        <v>#REF!</v>
      </c>
      <c r="U157" s="57"/>
      <c r="V157" s="174" t="e">
        <f>+VLOOKUP($A157,Deprate,V$1,0)</f>
        <v>#REF!</v>
      </c>
      <c r="W157" s="57"/>
      <c r="X157" s="56" t="e">
        <f>+VLOOKUP($A157,Deprate,X$1,0)</f>
        <v>#REF!</v>
      </c>
      <c r="Y157" s="57"/>
      <c r="Z157" s="174" t="e">
        <f>+V157-N157</f>
        <v>#REF!</v>
      </c>
      <c r="AA157" s="57"/>
      <c r="AB157" s="57"/>
    </row>
    <row r="158" spans="1:33" x14ac:dyDescent="0.2">
      <c r="B158" s="56"/>
      <c r="C158" s="57"/>
      <c r="D158" s="58"/>
      <c r="E158" s="57"/>
      <c r="F158" s="175"/>
      <c r="G158" s="173"/>
      <c r="H158" s="176"/>
      <c r="I158" s="57"/>
      <c r="J158" s="57"/>
      <c r="K158" s="57"/>
      <c r="L158" s="57"/>
      <c r="M158" s="57"/>
      <c r="N158" s="176"/>
      <c r="O158" s="57"/>
      <c r="P158" s="57"/>
      <c r="Q158" s="57"/>
      <c r="R158" s="34"/>
      <c r="S158" s="34"/>
      <c r="T158" s="33"/>
      <c r="U158" s="57"/>
      <c r="V158" s="176"/>
      <c r="W158" s="57"/>
      <c r="X158" s="56"/>
      <c r="Y158" s="57"/>
      <c r="Z158" s="176"/>
      <c r="AA158" s="57"/>
      <c r="AB158" s="57"/>
    </row>
    <row r="159" spans="1:33" x14ac:dyDescent="0.2">
      <c r="A159">
        <v>334</v>
      </c>
      <c r="B159" s="56"/>
      <c r="C159" s="57"/>
      <c r="D159" s="177" t="s">
        <v>82</v>
      </c>
      <c r="E159" s="57"/>
      <c r="F159" s="175" t="e">
        <f>+SUBTOTAL(9,F157:F158)</f>
        <v>#REF!</v>
      </c>
      <c r="G159" s="173"/>
      <c r="H159" s="176" t="e">
        <f>+SUBTOTAL(9,H157:H158)</f>
        <v>#REF!</v>
      </c>
      <c r="I159" s="57"/>
      <c r="J159" s="57"/>
      <c r="K159" s="57"/>
      <c r="L159" s="57"/>
      <c r="M159" s="57"/>
      <c r="N159" s="176" t="e">
        <f>+SUBTOTAL(9,N157:N158)</f>
        <v>#VALUE!</v>
      </c>
      <c r="O159" s="57"/>
      <c r="P159" s="57"/>
      <c r="Q159" s="57"/>
      <c r="R159" s="34"/>
      <c r="S159" s="34"/>
      <c r="T159" s="33"/>
      <c r="U159" s="57"/>
      <c r="V159" s="176" t="e">
        <f>+SUBTOTAL(9,V157:V158)</f>
        <v>#REF!</v>
      </c>
      <c r="W159" s="57"/>
      <c r="X159" s="164"/>
      <c r="Y159" s="165"/>
      <c r="Z159" s="176" t="e">
        <f>+SUBTOTAL(9,Z157:Z158)</f>
        <v>#REF!</v>
      </c>
      <c r="AA159" s="57"/>
      <c r="AB159" s="57"/>
      <c r="AC159" s="104" t="e">
        <f>+SUMIF(#REF!,$A159*100,#REF!)</f>
        <v>#REF!</v>
      </c>
      <c r="AD159" s="104" t="e">
        <f>+SUMIF(#REF!,$A159*100,#REF!)</f>
        <v>#REF!</v>
      </c>
      <c r="AE159" s="104"/>
      <c r="AF159" s="104" t="e">
        <f>+AC159-#REF!</f>
        <v>#REF!</v>
      </c>
      <c r="AG159" s="104" t="e">
        <f>+AD159+#REF!</f>
        <v>#REF!</v>
      </c>
    </row>
    <row r="160" spans="1:33" x14ac:dyDescent="0.2">
      <c r="B160" s="56"/>
      <c r="C160" s="57"/>
      <c r="D160" s="58"/>
      <c r="E160" s="57"/>
      <c r="F160" s="175"/>
      <c r="G160" s="173"/>
      <c r="H160" s="176"/>
      <c r="I160" s="57"/>
      <c r="J160" s="57"/>
      <c r="K160" s="57"/>
      <c r="L160" s="57"/>
      <c r="M160" s="57"/>
      <c r="N160" s="176"/>
      <c r="O160" s="57"/>
      <c r="P160" s="57"/>
      <c r="Q160" s="57"/>
      <c r="R160" s="34"/>
      <c r="S160" s="34"/>
      <c r="T160" s="33"/>
      <c r="U160" s="57"/>
      <c r="V160" s="176"/>
      <c r="W160" s="57"/>
      <c r="X160" s="56"/>
      <c r="Y160" s="57"/>
      <c r="Z160" s="176"/>
      <c r="AA160" s="57"/>
      <c r="AB160" s="57"/>
    </row>
    <row r="161" spans="1:34" x14ac:dyDescent="0.2">
      <c r="B161" s="56">
        <v>335</v>
      </c>
      <c r="C161" s="57"/>
      <c r="D161" s="58" t="s">
        <v>84</v>
      </c>
      <c r="E161" s="57"/>
      <c r="F161" s="175"/>
      <c r="G161" s="173"/>
      <c r="H161" s="176"/>
      <c r="I161" s="57"/>
      <c r="J161" s="57"/>
      <c r="K161" s="57"/>
      <c r="L161" s="57"/>
      <c r="M161" s="57"/>
      <c r="N161" s="176"/>
      <c r="O161" s="57"/>
      <c r="P161" s="57"/>
      <c r="Q161" s="57"/>
      <c r="R161" s="34"/>
      <c r="S161" s="34"/>
      <c r="T161" s="33"/>
      <c r="U161" s="57"/>
      <c r="V161" s="176"/>
      <c r="W161" s="57"/>
      <c r="X161" s="56"/>
      <c r="Y161" s="57"/>
      <c r="Z161" s="176"/>
      <c r="AA161" s="57"/>
      <c r="AB161" s="57"/>
    </row>
    <row r="162" spans="1:34" x14ac:dyDescent="0.2">
      <c r="A162" t="s">
        <v>198</v>
      </c>
      <c r="B162" s="56"/>
      <c r="C162" s="57"/>
      <c r="D162" s="58" t="s">
        <v>68</v>
      </c>
      <c r="E162" s="57"/>
      <c r="F162" s="172" t="e">
        <f>+VLOOKUP($A162,Deprate,F$1,0)</f>
        <v>#REF!</v>
      </c>
      <c r="G162" s="173"/>
      <c r="H162" s="174" t="e">
        <f>+VLOOKUP($A162,Deprate,H$1,0)</f>
        <v>#REF!</v>
      </c>
      <c r="I162" s="57"/>
      <c r="J162" s="89" t="e">
        <f>+VLOOKUP($A162,ExistingEstimates,J$1,0)</f>
        <v>#VALUE!</v>
      </c>
      <c r="K162" s="89" t="e">
        <f>+VLOOKUP($A162,ExistingEstimates,K$1,0)</f>
        <v>#VALUE!</v>
      </c>
      <c r="L162" s="33" t="e">
        <f>+VLOOKUP($A162,ExistingEstimates,L$1,0)</f>
        <v>#VALUE!</v>
      </c>
      <c r="M162" s="57"/>
      <c r="N162" s="174" t="e">
        <f>+ROUND(P162*F162/100,2)</f>
        <v>#VALUE!</v>
      </c>
      <c r="O162" s="57"/>
      <c r="P162" s="56" t="e">
        <f>+VLOOKUP($A162,ExistingEstimates,P$1,0)</f>
        <v>#VALUE!</v>
      </c>
      <c r="Q162" s="57"/>
      <c r="R162" s="34" t="e">
        <f>+TEXT(VLOOKUP($A162,Deprate,3,0),"#")&amp;"-"&amp;TRIM(VLOOKUP($A162,Deprate,4,0))</f>
        <v>#VALUE!</v>
      </c>
      <c r="S162" s="34" t="s">
        <v>76</v>
      </c>
      <c r="T162" s="33" t="e">
        <f>+VLOOKUP($A162,Deprate,T$1,0)</f>
        <v>#REF!</v>
      </c>
      <c r="U162" s="57"/>
      <c r="V162" s="174" t="e">
        <f>+VLOOKUP($A162,Deprate,V$1,0)</f>
        <v>#REF!</v>
      </c>
      <c r="W162" s="57"/>
      <c r="X162" s="56" t="e">
        <f>+VLOOKUP($A162,Deprate,X$1,0)</f>
        <v>#REF!</v>
      </c>
      <c r="Y162" s="57"/>
      <c r="Z162" s="174" t="e">
        <f>+V162-N162</f>
        <v>#REF!</v>
      </c>
      <c r="AA162" s="57"/>
      <c r="AB162" s="57"/>
      <c r="AC162" s="104"/>
      <c r="AD162" s="104"/>
      <c r="AE162" s="104"/>
      <c r="AF162" s="104"/>
      <c r="AG162" s="104"/>
    </row>
    <row r="163" spans="1:34" x14ac:dyDescent="0.2">
      <c r="B163" s="56"/>
      <c r="C163" s="57"/>
      <c r="D163" s="58"/>
      <c r="E163" s="57"/>
      <c r="F163" s="175"/>
      <c r="G163" s="173"/>
      <c r="H163" s="176"/>
      <c r="I163" s="57"/>
      <c r="J163" s="57"/>
      <c r="K163" s="57"/>
      <c r="L163" s="57"/>
      <c r="M163" s="57"/>
      <c r="N163" s="176"/>
      <c r="O163" s="57"/>
      <c r="P163" s="57"/>
      <c r="Q163" s="57"/>
      <c r="R163" s="34"/>
      <c r="S163" s="34"/>
      <c r="T163" s="33"/>
      <c r="U163" s="57"/>
      <c r="V163" s="176"/>
      <c r="W163" s="57"/>
      <c r="X163" s="56"/>
      <c r="Y163" s="57"/>
      <c r="Z163" s="176"/>
      <c r="AA163" s="57"/>
      <c r="AB163" s="57"/>
    </row>
    <row r="164" spans="1:34" x14ac:dyDescent="0.2">
      <c r="A164" s="53">
        <v>335</v>
      </c>
      <c r="B164" s="56"/>
      <c r="C164" s="57"/>
      <c r="D164" s="177" t="s">
        <v>83</v>
      </c>
      <c r="E164" s="57"/>
      <c r="F164" s="175" t="e">
        <f>+SUBTOTAL(9,F162:F163)</f>
        <v>#REF!</v>
      </c>
      <c r="G164" s="173"/>
      <c r="H164" s="176" t="e">
        <f>+SUBTOTAL(9,H162:H163)</f>
        <v>#REF!</v>
      </c>
      <c r="I164" s="57"/>
      <c r="J164" s="57"/>
      <c r="K164" s="57"/>
      <c r="L164" s="57"/>
      <c r="M164" s="57"/>
      <c r="N164" s="176" t="e">
        <f>+SUBTOTAL(9,N162:N163)</f>
        <v>#VALUE!</v>
      </c>
      <c r="O164" s="57"/>
      <c r="P164" s="57"/>
      <c r="Q164" s="57"/>
      <c r="R164" s="34"/>
      <c r="S164" s="34"/>
      <c r="T164" s="33"/>
      <c r="U164" s="57"/>
      <c r="V164" s="176" t="e">
        <f>+SUBTOTAL(9,V162:V163)</f>
        <v>#REF!</v>
      </c>
      <c r="W164" s="57"/>
      <c r="X164" s="164"/>
      <c r="Y164" s="165"/>
      <c r="Z164" s="176" t="e">
        <f>+SUBTOTAL(9,Z162:Z163)</f>
        <v>#REF!</v>
      </c>
      <c r="AA164" s="57"/>
      <c r="AB164" s="57"/>
      <c r="AC164" s="104" t="e">
        <f>+SUMIF(#REF!,$A164*100,#REF!)</f>
        <v>#REF!</v>
      </c>
      <c r="AD164" s="104" t="e">
        <f>+SUMIF(#REF!,$A164*100,#REF!)</f>
        <v>#REF!</v>
      </c>
      <c r="AE164" s="104"/>
      <c r="AF164" s="104" t="e">
        <f>+AC164-#REF!</f>
        <v>#REF!</v>
      </c>
      <c r="AG164" s="104" t="e">
        <f>+AD164+#REF!</f>
        <v>#REF!</v>
      </c>
    </row>
    <row r="165" spans="1:34" x14ac:dyDescent="0.2">
      <c r="B165" s="56"/>
      <c r="C165" s="57"/>
      <c r="D165" s="58"/>
      <c r="E165" s="57"/>
      <c r="F165" s="175"/>
      <c r="G165" s="173"/>
      <c r="H165" s="176"/>
      <c r="I165" s="57"/>
      <c r="J165" s="57"/>
      <c r="K165" s="57"/>
      <c r="L165" s="57"/>
      <c r="M165" s="57"/>
      <c r="N165" s="176"/>
      <c r="O165" s="57"/>
      <c r="P165" s="57"/>
      <c r="Q165" s="57"/>
      <c r="R165" s="34"/>
      <c r="S165" s="34"/>
      <c r="T165" s="33"/>
      <c r="U165" s="57"/>
      <c r="V165" s="176"/>
      <c r="W165" s="57"/>
      <c r="X165" s="56"/>
      <c r="Y165" s="57"/>
      <c r="Z165" s="176"/>
      <c r="AA165" s="57"/>
      <c r="AB165" s="57"/>
    </row>
    <row r="166" spans="1:34" x14ac:dyDescent="0.2">
      <c r="B166" s="56">
        <v>336</v>
      </c>
      <c r="C166" s="57"/>
      <c r="D166" s="58" t="s">
        <v>114</v>
      </c>
      <c r="E166" s="57"/>
      <c r="F166" s="175"/>
      <c r="G166" s="173"/>
      <c r="H166" s="176"/>
      <c r="I166" s="57"/>
      <c r="J166" s="57"/>
      <c r="K166" s="57"/>
      <c r="L166" s="57"/>
      <c r="M166" s="57"/>
      <c r="N166" s="176"/>
      <c r="O166" s="57"/>
      <c r="P166" s="57"/>
      <c r="Q166" s="57"/>
      <c r="R166" s="34"/>
      <c r="S166" s="34"/>
      <c r="T166" s="33"/>
      <c r="U166" s="57"/>
      <c r="V166" s="176"/>
      <c r="W166" s="57"/>
      <c r="X166" s="56"/>
      <c r="Y166" s="57"/>
      <c r="Z166" s="176"/>
      <c r="AA166" s="57"/>
      <c r="AB166" s="57"/>
    </row>
    <row r="167" spans="1:34" s="53" customFormat="1" x14ac:dyDescent="0.2">
      <c r="A167" t="s">
        <v>199</v>
      </c>
      <c r="B167" s="180"/>
      <c r="C167" s="173"/>
      <c r="D167" s="58" t="s">
        <v>66</v>
      </c>
      <c r="E167" s="173"/>
      <c r="F167" s="172" t="e">
        <f>+VLOOKUP($A167,Deprate,F$1,0)</f>
        <v>#REF!</v>
      </c>
      <c r="G167" s="173"/>
      <c r="H167" s="174" t="e">
        <f>+VLOOKUP($A167,Deprate,H$1,0)</f>
        <v>#REF!</v>
      </c>
      <c r="I167" s="173"/>
      <c r="J167" s="89" t="e">
        <f>+VLOOKUP($A167,ExistingEstimates,J$1,0)</f>
        <v>#VALUE!</v>
      </c>
      <c r="K167" s="89" t="e">
        <f>+VLOOKUP($A167,ExistingEstimates,K$1,0)</f>
        <v>#VALUE!</v>
      </c>
      <c r="L167" s="33" t="e">
        <f>+VLOOKUP($A167,ExistingEstimates,L$1,0)</f>
        <v>#VALUE!</v>
      </c>
      <c r="M167" s="57"/>
      <c r="N167" s="174" t="e">
        <f>+ROUND(P167*F167/100,2)</f>
        <v>#VALUE!</v>
      </c>
      <c r="O167" s="57"/>
      <c r="P167" s="56" t="e">
        <f>+VLOOKUP($A167,ExistingEstimates,P$1,0)</f>
        <v>#VALUE!</v>
      </c>
      <c r="Q167" s="57"/>
      <c r="R167" s="181" t="e">
        <f>+TEXT(VLOOKUP($A167,Deprate,3,0),"#")&amp;"-"&amp;TRIM(VLOOKUP($A167,Deprate,4,0))</f>
        <v>#VALUE!</v>
      </c>
      <c r="S167" s="34" t="s">
        <v>76</v>
      </c>
      <c r="T167" s="182" t="e">
        <f>+VLOOKUP($A167,Deprate,T$1,0)</f>
        <v>#REF!</v>
      </c>
      <c r="U167" s="173"/>
      <c r="V167" s="174" t="e">
        <f>+VLOOKUP($A167,Deprate,V$1,0)</f>
        <v>#REF!</v>
      </c>
      <c r="W167" s="173"/>
      <c r="X167" s="56" t="e">
        <f>+VLOOKUP($A167,Deprate,X$1,0)</f>
        <v>#REF!</v>
      </c>
      <c r="Y167" s="57"/>
      <c r="Z167" s="174" t="e">
        <f>+V167-N167</f>
        <v>#REF!</v>
      </c>
      <c r="AA167" s="173"/>
      <c r="AB167" s="173"/>
      <c r="AC167" s="104"/>
      <c r="AD167" s="104"/>
      <c r="AE167" s="104"/>
      <c r="AF167" s="104"/>
      <c r="AG167" s="104"/>
    </row>
    <row r="168" spans="1:34" ht="15.75" x14ac:dyDescent="0.25">
      <c r="A168" s="52"/>
      <c r="B168" s="56"/>
      <c r="C168" s="57"/>
      <c r="D168" s="58"/>
      <c r="E168" s="57"/>
      <c r="F168" s="175"/>
      <c r="G168" s="173"/>
      <c r="H168" s="176"/>
      <c r="I168" s="57"/>
      <c r="J168" s="57"/>
      <c r="K168" s="57"/>
      <c r="L168" s="57"/>
      <c r="M168" s="57"/>
      <c r="N168" s="176"/>
      <c r="O168" s="57"/>
      <c r="P168" s="57"/>
      <c r="Q168" s="57"/>
      <c r="R168" s="34"/>
      <c r="S168" s="34"/>
      <c r="T168" s="33"/>
      <c r="U168" s="57"/>
      <c r="V168" s="176"/>
      <c r="W168" s="57"/>
      <c r="X168" s="56"/>
      <c r="Y168" s="57"/>
      <c r="Z168" s="176"/>
      <c r="AA168" s="57"/>
      <c r="AB168" s="57"/>
    </row>
    <row r="169" spans="1:34" x14ac:dyDescent="0.2">
      <c r="A169">
        <v>336</v>
      </c>
      <c r="B169" s="56"/>
      <c r="C169" s="57"/>
      <c r="D169" s="177" t="s">
        <v>70</v>
      </c>
      <c r="E169" s="57"/>
      <c r="F169" s="172" t="e">
        <f>+SUBTOTAL(9,F167:F168)</f>
        <v>#REF!</v>
      </c>
      <c r="G169" s="173"/>
      <c r="H169" s="174" t="e">
        <f>+SUBTOTAL(9,H167:H168)</f>
        <v>#REF!</v>
      </c>
      <c r="I169" s="57"/>
      <c r="J169" s="57"/>
      <c r="K169" s="57"/>
      <c r="L169" s="57"/>
      <c r="M169" s="57"/>
      <c r="N169" s="174" t="e">
        <f>+SUBTOTAL(9,N167:N168)</f>
        <v>#VALUE!</v>
      </c>
      <c r="O169" s="57"/>
      <c r="P169" s="57"/>
      <c r="Q169" s="57"/>
      <c r="R169" s="34"/>
      <c r="S169" s="34"/>
      <c r="T169" s="33"/>
      <c r="U169" s="57"/>
      <c r="V169" s="174" t="e">
        <f>+SUBTOTAL(9,V167:V168)</f>
        <v>#REF!</v>
      </c>
      <c r="W169" s="57"/>
      <c r="X169" s="164"/>
      <c r="Y169" s="165"/>
      <c r="Z169" s="174" t="e">
        <f>+SUBTOTAL(9,Z167:Z168)</f>
        <v>#REF!</v>
      </c>
      <c r="AA169" s="57"/>
      <c r="AB169" s="57"/>
      <c r="AC169" s="104" t="e">
        <f>+SUMIF(#REF!,$A169*100,#REF!)</f>
        <v>#REF!</v>
      </c>
      <c r="AD169" s="104" t="e">
        <f>+SUMIF(#REF!,$A169*100,#REF!)</f>
        <v>#REF!</v>
      </c>
      <c r="AE169" s="104"/>
      <c r="AF169" s="104" t="e">
        <f>+AC169-#REF!</f>
        <v>#REF!</v>
      </c>
      <c r="AG169" s="104" t="e">
        <f>+AD169+#REF!</f>
        <v>#REF!</v>
      </c>
      <c r="AH169" s="53"/>
    </row>
    <row r="170" spans="1:34" x14ac:dyDescent="0.2">
      <c r="B170" s="56"/>
      <c r="C170" s="57"/>
      <c r="D170" s="58"/>
      <c r="E170" s="57"/>
      <c r="F170" s="175"/>
      <c r="G170" s="173"/>
      <c r="H170" s="176"/>
      <c r="I170" s="57"/>
      <c r="J170" s="57"/>
      <c r="K170" s="57"/>
      <c r="L170" s="57"/>
      <c r="M170" s="57"/>
      <c r="N170" s="176"/>
      <c r="O170" s="57"/>
      <c r="P170" s="57"/>
      <c r="Q170" s="57"/>
      <c r="R170" s="34"/>
      <c r="S170" s="34"/>
      <c r="T170" s="33"/>
      <c r="U170" s="57"/>
      <c r="V170" s="176"/>
      <c r="W170" s="57"/>
      <c r="X170" s="56"/>
      <c r="Y170" s="57"/>
      <c r="Z170" s="176"/>
      <c r="AA170" s="57"/>
      <c r="AB170" s="57"/>
    </row>
    <row r="171" spans="1:34" s="52" customFormat="1" ht="15.75" x14ac:dyDescent="0.25">
      <c r="A171"/>
      <c r="B171" s="183"/>
      <c r="C171" s="184"/>
      <c r="D171" s="185" t="s">
        <v>71</v>
      </c>
      <c r="E171" s="184"/>
      <c r="F171" s="83" t="e">
        <f>+SUBTOTAL(9,F136:F170)</f>
        <v>#REF!</v>
      </c>
      <c r="G171" s="184"/>
      <c r="H171" s="186" t="e">
        <f>+SUBTOTAL(9,H136:H170)</f>
        <v>#REF!</v>
      </c>
      <c r="I171" s="184"/>
      <c r="J171" s="184"/>
      <c r="K171" s="184"/>
      <c r="L171" s="184"/>
      <c r="M171" s="184"/>
      <c r="N171" s="186" t="e">
        <f>+SUBTOTAL(9,N136:N170)</f>
        <v>#VALUE!</v>
      </c>
      <c r="O171" s="184"/>
      <c r="P171" s="140"/>
      <c r="Q171" s="184"/>
      <c r="R171" s="187"/>
      <c r="S171" s="187"/>
      <c r="T171" s="188"/>
      <c r="U171" s="184"/>
      <c r="V171" s="186" t="e">
        <f>+SUBTOTAL(9,V136:V170)</f>
        <v>#REF!</v>
      </c>
      <c r="W171" s="184"/>
      <c r="X171" s="56"/>
      <c r="Y171" s="57"/>
      <c r="Z171" s="186" t="e">
        <f>+SUBTOTAL(9,Z136:Z170)</f>
        <v>#REF!</v>
      </c>
      <c r="AA171" s="184"/>
      <c r="AB171" s="184"/>
    </row>
    <row r="172" spans="1:34" ht="15.75" x14ac:dyDescent="0.25">
      <c r="A172" s="57"/>
      <c r="B172" s="56"/>
      <c r="C172" s="57"/>
      <c r="D172" s="58"/>
      <c r="E172" s="57"/>
      <c r="F172" s="59"/>
      <c r="G172" s="60"/>
      <c r="H172" s="61"/>
      <c r="I172" s="57"/>
      <c r="J172" s="57"/>
      <c r="K172" s="57"/>
      <c r="L172" s="57"/>
      <c r="M172" s="57"/>
      <c r="N172" s="61"/>
      <c r="O172" s="57"/>
      <c r="P172" s="57"/>
      <c r="Q172" s="57"/>
      <c r="R172" s="34"/>
      <c r="S172" s="34"/>
      <c r="T172" s="33"/>
      <c r="U172" s="57"/>
      <c r="V172" s="61"/>
      <c r="W172" s="57"/>
      <c r="X172" s="56"/>
      <c r="Y172" s="57"/>
      <c r="Z172" s="61"/>
      <c r="AA172" s="57"/>
      <c r="AB172" s="57"/>
    </row>
    <row r="173" spans="1:34" x14ac:dyDescent="0.2">
      <c r="A173" s="66"/>
      <c r="B173" s="56"/>
      <c r="C173" s="57"/>
      <c r="D173" s="189"/>
      <c r="E173" s="57"/>
      <c r="F173" s="59"/>
      <c r="G173" s="57"/>
      <c r="H173" s="64"/>
      <c r="I173" s="57"/>
      <c r="J173" s="57"/>
      <c r="K173" s="57"/>
      <c r="L173" s="57"/>
      <c r="M173" s="57"/>
      <c r="N173" s="64"/>
      <c r="O173" s="57"/>
      <c r="P173" s="57"/>
      <c r="Q173" s="57"/>
      <c r="R173" s="34"/>
      <c r="S173" s="34"/>
      <c r="T173" s="33"/>
      <c r="U173" s="57"/>
      <c r="V173" s="64"/>
      <c r="W173" s="57"/>
      <c r="X173" s="56"/>
      <c r="Y173" s="57"/>
      <c r="Z173" s="64"/>
      <c r="AA173" s="57"/>
      <c r="AB173" s="57"/>
    </row>
    <row r="174" spans="1:34" ht="15.75" x14ac:dyDescent="0.25">
      <c r="A174" s="42"/>
      <c r="B174" s="56"/>
      <c r="C174" s="62"/>
      <c r="D174" s="84" t="s">
        <v>37</v>
      </c>
      <c r="E174" s="62"/>
      <c r="F174" s="59"/>
      <c r="G174" s="62"/>
      <c r="H174" s="64"/>
      <c r="I174" s="62"/>
      <c r="J174" s="62"/>
      <c r="K174" s="62"/>
      <c r="L174" s="62"/>
      <c r="M174" s="62"/>
      <c r="N174" s="64"/>
      <c r="O174" s="62"/>
      <c r="P174" s="62"/>
      <c r="Q174" s="62"/>
      <c r="R174" s="34"/>
      <c r="S174" s="34"/>
      <c r="T174" s="33"/>
      <c r="U174" s="62"/>
      <c r="V174" s="64"/>
      <c r="W174" s="62"/>
      <c r="X174" s="56"/>
      <c r="Y174" s="57"/>
      <c r="Z174" s="64"/>
      <c r="AA174" s="57"/>
      <c r="AB174" s="57"/>
    </row>
    <row r="175" spans="1:34" s="57" customFormat="1" x14ac:dyDescent="0.2">
      <c r="A175" s="42"/>
      <c r="B175" s="56"/>
      <c r="D175" s="63"/>
      <c r="F175" s="59"/>
      <c r="H175" s="64"/>
      <c r="N175" s="64"/>
      <c r="R175" s="34"/>
      <c r="S175" s="34"/>
      <c r="T175" s="33"/>
      <c r="V175" s="64"/>
      <c r="X175" s="56"/>
      <c r="Z175" s="64"/>
    </row>
    <row r="176" spans="1:34" s="66" customFormat="1" x14ac:dyDescent="0.2">
      <c r="A176" s="42"/>
      <c r="B176" s="65">
        <v>340.1</v>
      </c>
      <c r="D176" s="67" t="s">
        <v>300</v>
      </c>
      <c r="F176" s="70"/>
      <c r="H176" s="71"/>
      <c r="N176" s="71"/>
      <c r="R176" s="34"/>
      <c r="S176" s="68"/>
      <c r="T176" s="69"/>
      <c r="V176" s="71"/>
      <c r="X176" s="56"/>
      <c r="Y176" s="57"/>
      <c r="Z176" s="71"/>
    </row>
    <row r="177" spans="1:33" s="42" customFormat="1" x14ac:dyDescent="0.2">
      <c r="A177" t="s">
        <v>298</v>
      </c>
      <c r="B177" s="65"/>
      <c r="C177" s="66"/>
      <c r="D177" s="190" t="s">
        <v>339</v>
      </c>
      <c r="E177" s="66"/>
      <c r="F177" s="77" t="e">
        <f>+VLOOKUP($A177,Deprate,F$1,0)</f>
        <v>#REF!</v>
      </c>
      <c r="G177" s="66"/>
      <c r="H177" s="170" t="e">
        <f>+VLOOKUP($A177,Deprate,H$1,0)</f>
        <v>#REF!</v>
      </c>
      <c r="I177" s="66"/>
      <c r="J177" s="89" t="e">
        <f>+VLOOKUP($A177,ExistingEstimates,J$1,0)</f>
        <v>#VALUE!</v>
      </c>
      <c r="K177" s="89" t="e">
        <f>+VLOOKUP($A177,ExistingEstimates,K$1,0)</f>
        <v>#VALUE!</v>
      </c>
      <c r="L177" s="33" t="e">
        <f>+VLOOKUP($A177,ExistingEstimates,L$1,0)</f>
        <v>#VALUE!</v>
      </c>
      <c r="M177" s="57"/>
      <c r="N177" s="170" t="e">
        <f>+ROUND(P177*F177/100,2)</f>
        <v>#VALUE!</v>
      </c>
      <c r="O177" s="57"/>
      <c r="P177" s="56" t="e">
        <f>+VLOOKUP($A177,ExistingEstimates,P$1,0)</f>
        <v>#VALUE!</v>
      </c>
      <c r="Q177" s="57"/>
      <c r="R177" s="68" t="s">
        <v>443</v>
      </c>
      <c r="S177" s="34" t="s">
        <v>76</v>
      </c>
      <c r="T177" s="69" t="e">
        <f>+VLOOKUP($A177,Deprate,T$1,0)</f>
        <v>#REF!</v>
      </c>
      <c r="U177" s="66"/>
      <c r="V177" s="170" t="e">
        <f>+VLOOKUP($A177,Deprate,V$1,0)</f>
        <v>#REF!</v>
      </c>
      <c r="W177" s="66"/>
      <c r="X177" s="56" t="e">
        <f>+VLOOKUP($A177,Deprate,X$1,0)</f>
        <v>#REF!</v>
      </c>
      <c r="Y177" s="57"/>
      <c r="Z177" s="170" t="e">
        <f>+V177-N177</f>
        <v>#REF!</v>
      </c>
      <c r="AA177" s="66"/>
      <c r="AB177" s="222" t="s">
        <v>443</v>
      </c>
    </row>
    <row r="178" spans="1:33" s="42" customFormat="1" x14ac:dyDescent="0.2">
      <c r="A178"/>
      <c r="B178" s="65"/>
      <c r="C178" s="66"/>
      <c r="D178" s="67"/>
      <c r="E178" s="66"/>
      <c r="F178" s="70"/>
      <c r="G178" s="66"/>
      <c r="H178" s="71"/>
      <c r="I178" s="66"/>
      <c r="J178" s="66"/>
      <c r="K178" s="66"/>
      <c r="L178" s="66"/>
      <c r="M178" s="66"/>
      <c r="N178" s="71"/>
      <c r="O178" s="66"/>
      <c r="P178" s="66"/>
      <c r="Q178" s="66"/>
      <c r="R178" s="68"/>
      <c r="S178" s="68"/>
      <c r="T178" s="69"/>
      <c r="U178" s="66"/>
      <c r="V178" s="71"/>
      <c r="W178" s="66"/>
      <c r="X178" s="56"/>
      <c r="Y178" s="57"/>
      <c r="Z178" s="71"/>
      <c r="AA178" s="66"/>
      <c r="AB178" s="66"/>
    </row>
    <row r="179" spans="1:33" s="42" customFormat="1" x14ac:dyDescent="0.2">
      <c r="A179">
        <v>340.1</v>
      </c>
      <c r="B179" s="65"/>
      <c r="C179" s="66"/>
      <c r="D179" s="191" t="s">
        <v>113</v>
      </c>
      <c r="E179" s="66"/>
      <c r="F179" s="175" t="e">
        <f>+SUBTOTAL(9,F177:F178)</f>
        <v>#REF!</v>
      </c>
      <c r="G179" s="173"/>
      <c r="H179" s="176" t="e">
        <f>+SUBTOTAL(9,H177:H178)</f>
        <v>#REF!</v>
      </c>
      <c r="I179" s="66"/>
      <c r="J179" s="66"/>
      <c r="K179" s="66"/>
      <c r="L179" s="66"/>
      <c r="M179" s="66"/>
      <c r="N179" s="176" t="e">
        <f>+SUBTOTAL(9,N177:N178)</f>
        <v>#VALUE!</v>
      </c>
      <c r="O179" s="66"/>
      <c r="P179" s="66"/>
      <c r="Q179" s="66"/>
      <c r="R179" s="68"/>
      <c r="S179" s="68"/>
      <c r="T179" s="69"/>
      <c r="U179" s="66"/>
      <c r="V179" s="176" t="e">
        <f>+SUBTOTAL(9,V177:V178)</f>
        <v>#REF!</v>
      </c>
      <c r="W179" s="66"/>
      <c r="X179" s="56"/>
      <c r="Y179" s="57"/>
      <c r="Z179" s="176" t="e">
        <f>+SUBTOTAL(9,Z177:Z178)</f>
        <v>#REF!</v>
      </c>
      <c r="AA179" s="66"/>
      <c r="AB179" s="66"/>
      <c r="AC179" s="104" t="e">
        <f>+SUMIF(#REF!,$A179*100,#REF!)</f>
        <v>#REF!</v>
      </c>
      <c r="AD179" s="104" t="e">
        <f>+SUMIF(#REF!,$A179*100,#REF!)</f>
        <v>#REF!</v>
      </c>
      <c r="AE179" s="104"/>
      <c r="AF179" s="104" t="e">
        <f>+AC179-#REF!</f>
        <v>#REF!</v>
      </c>
      <c r="AG179" s="104" t="e">
        <f>+AD179+#REF!</f>
        <v>#REF!</v>
      </c>
    </row>
    <row r="180" spans="1:33" s="42" customFormat="1" x14ac:dyDescent="0.2">
      <c r="A180"/>
      <c r="B180" s="65"/>
      <c r="C180" s="66"/>
      <c r="D180" s="67"/>
      <c r="E180" s="66"/>
      <c r="F180" s="70"/>
      <c r="G180" s="66"/>
      <c r="H180" s="71"/>
      <c r="I180" s="66"/>
      <c r="J180" s="66"/>
      <c r="K180" s="66"/>
      <c r="L180" s="66"/>
      <c r="M180" s="66"/>
      <c r="N180" s="71"/>
      <c r="O180" s="66"/>
      <c r="P180" s="66"/>
      <c r="Q180" s="66"/>
      <c r="R180" s="68"/>
      <c r="S180" s="68"/>
      <c r="T180" s="69"/>
      <c r="U180" s="66"/>
      <c r="V180" s="71"/>
      <c r="W180" s="66"/>
      <c r="X180" s="56"/>
      <c r="Y180" s="57"/>
      <c r="Z180" s="71"/>
      <c r="AA180" s="66"/>
      <c r="AB180" s="66"/>
    </row>
    <row r="181" spans="1:33" x14ac:dyDescent="0.2">
      <c r="B181" s="56">
        <v>341</v>
      </c>
      <c r="C181" s="57"/>
      <c r="D181" s="76" t="s">
        <v>38</v>
      </c>
      <c r="E181" s="57"/>
      <c r="F181" s="59"/>
      <c r="G181" s="57"/>
      <c r="H181" s="64"/>
      <c r="I181" s="57"/>
      <c r="J181" s="57"/>
      <c r="K181" s="57"/>
      <c r="L181" s="57"/>
      <c r="M181" s="57"/>
      <c r="N181" s="64"/>
      <c r="O181" s="57"/>
      <c r="P181" s="57"/>
      <c r="Q181" s="57"/>
      <c r="R181" s="89"/>
      <c r="S181" s="89"/>
      <c r="T181" s="167"/>
      <c r="U181" s="57"/>
      <c r="V181" s="64"/>
      <c r="W181" s="57"/>
      <c r="X181" s="56"/>
      <c r="Y181" s="57"/>
      <c r="Z181" s="64"/>
      <c r="AA181" s="57"/>
      <c r="AB181" s="57"/>
    </row>
    <row r="182" spans="1:33" x14ac:dyDescent="0.2">
      <c r="A182" t="s">
        <v>200</v>
      </c>
      <c r="B182" s="56"/>
      <c r="C182" s="57"/>
      <c r="D182" s="96" t="s">
        <v>324</v>
      </c>
      <c r="E182" s="57"/>
      <c r="F182" s="59" t="e">
        <f t="shared" ref="F182:F196" si="63">+VLOOKUP($A182,Deprate,F$1,0)</f>
        <v>#REF!</v>
      </c>
      <c r="G182" s="74"/>
      <c r="H182" s="75" t="e">
        <f t="shared" ref="H182:H196" si="64">+VLOOKUP($A182,Deprate,H$1,0)</f>
        <v>#REF!</v>
      </c>
      <c r="I182" s="57"/>
      <c r="J182" s="89" t="e">
        <f t="shared" ref="J182:L196" si="65">+VLOOKUP($A182,ExistingEstimates,J$1,0)</f>
        <v>#VALUE!</v>
      </c>
      <c r="K182" s="89" t="e">
        <f t="shared" si="65"/>
        <v>#VALUE!</v>
      </c>
      <c r="L182" s="33" t="e">
        <f t="shared" si="65"/>
        <v>#VALUE!</v>
      </c>
      <c r="M182" s="57"/>
      <c r="N182" s="75" t="e">
        <f t="shared" ref="N182:N196" si="66">+ROUND(P182*F182/100,2)</f>
        <v>#VALUE!</v>
      </c>
      <c r="O182" s="57"/>
      <c r="P182" s="56" t="e">
        <f t="shared" ref="P182:P196" si="67">+VLOOKUP($A182,ExistingEstimates,P$1,0)</f>
        <v>#VALUE!</v>
      </c>
      <c r="Q182" s="57"/>
      <c r="R182" s="34" t="e">
        <f t="shared" ref="R182:R196" si="68">+TEXT(VLOOKUP($A182,Deprate,3,0),"#")&amp;"-"&amp;TRIM(VLOOKUP($A182,Deprate,4,0))</f>
        <v>#VALUE!</v>
      </c>
      <c r="S182" s="34" t="s">
        <v>76</v>
      </c>
      <c r="T182" s="33" t="e">
        <f t="shared" ref="T182:T196" si="69">+VLOOKUP($A182,Deprate,T$1,0)</f>
        <v>#REF!</v>
      </c>
      <c r="U182" s="57"/>
      <c r="V182" s="75" t="e">
        <f t="shared" ref="V182:V196" si="70">+VLOOKUP($A182,Deprate,V$1,0)</f>
        <v>#REF!</v>
      </c>
      <c r="W182" s="57"/>
      <c r="X182" s="56" t="e">
        <f t="shared" ref="X182:X196" si="71">+VLOOKUP($A182,Deprate,X$1,0)</f>
        <v>#REF!</v>
      </c>
      <c r="Y182" s="57"/>
      <c r="Z182" s="75" t="e">
        <f t="shared" ref="Z182:Z196" si="72">+V182-N182</f>
        <v>#REF!</v>
      </c>
      <c r="AA182" s="57"/>
      <c r="AB182" s="57"/>
      <c r="AD182" s="104">
        <f>+SUMIFS('Reserve by Acct'!D:D,'Reserve by Acct'!B:B,VALUE(LEFT(A182,6))*100,'Reserve by Acct'!C:C,VALUE(MID(A182,8,4)))</f>
        <v>0</v>
      </c>
      <c r="AG182" s="104" t="e">
        <f>+AD182+#REF!</f>
        <v>#REF!</v>
      </c>
    </row>
    <row r="183" spans="1:33" x14ac:dyDescent="0.2">
      <c r="A183" t="s">
        <v>201</v>
      </c>
      <c r="B183" s="56"/>
      <c r="C183" s="57"/>
      <c r="D183" s="96" t="s">
        <v>325</v>
      </c>
      <c r="E183" s="57"/>
      <c r="F183" s="59" t="e">
        <f t="shared" si="63"/>
        <v>#REF!</v>
      </c>
      <c r="G183" s="74"/>
      <c r="H183" s="75" t="e">
        <f t="shared" si="64"/>
        <v>#REF!</v>
      </c>
      <c r="I183" s="57"/>
      <c r="J183" s="89" t="e">
        <f t="shared" si="65"/>
        <v>#VALUE!</v>
      </c>
      <c r="K183" s="89" t="e">
        <f t="shared" si="65"/>
        <v>#VALUE!</v>
      </c>
      <c r="L183" s="33" t="e">
        <f t="shared" si="65"/>
        <v>#VALUE!</v>
      </c>
      <c r="M183" s="57"/>
      <c r="N183" s="75" t="e">
        <f t="shared" si="66"/>
        <v>#VALUE!</v>
      </c>
      <c r="O183" s="57"/>
      <c r="P183" s="56" t="e">
        <f t="shared" si="67"/>
        <v>#VALUE!</v>
      </c>
      <c r="Q183" s="57"/>
      <c r="R183" s="34" t="e">
        <f t="shared" si="68"/>
        <v>#VALUE!</v>
      </c>
      <c r="S183" s="34" t="s">
        <v>76</v>
      </c>
      <c r="T183" s="33" t="e">
        <f t="shared" si="69"/>
        <v>#REF!</v>
      </c>
      <c r="U183" s="57"/>
      <c r="V183" s="75" t="e">
        <f t="shared" si="70"/>
        <v>#REF!</v>
      </c>
      <c r="W183" s="57"/>
      <c r="X183" s="56" t="e">
        <f t="shared" si="71"/>
        <v>#REF!</v>
      </c>
      <c r="Y183" s="57"/>
      <c r="Z183" s="75" t="e">
        <f t="shared" si="72"/>
        <v>#REF!</v>
      </c>
      <c r="AA183" s="57"/>
      <c r="AB183" s="57"/>
      <c r="AD183" s="104">
        <f>+SUMIFS('Reserve by Acct'!D:D,'Reserve by Acct'!B:B,VALUE(LEFT(A183,6))*100,'Reserve by Acct'!C:C,VALUE(MID(A183,8,4)))</f>
        <v>0</v>
      </c>
      <c r="AG183" s="104" t="e">
        <f>+AD183+#REF!</f>
        <v>#REF!</v>
      </c>
    </row>
    <row r="184" spans="1:33" x14ac:dyDescent="0.2">
      <c r="A184" t="s">
        <v>202</v>
      </c>
      <c r="B184" s="56"/>
      <c r="C184" s="57"/>
      <c r="D184" s="96" t="s">
        <v>326</v>
      </c>
      <c r="E184" s="57"/>
      <c r="F184" s="59" t="e">
        <f t="shared" si="63"/>
        <v>#REF!</v>
      </c>
      <c r="G184" s="74"/>
      <c r="H184" s="75" t="e">
        <f t="shared" si="64"/>
        <v>#REF!</v>
      </c>
      <c r="I184" s="57"/>
      <c r="J184" s="89" t="e">
        <f t="shared" si="65"/>
        <v>#VALUE!</v>
      </c>
      <c r="K184" s="89" t="e">
        <f t="shared" si="65"/>
        <v>#VALUE!</v>
      </c>
      <c r="L184" s="33" t="e">
        <f t="shared" si="65"/>
        <v>#VALUE!</v>
      </c>
      <c r="M184" s="57"/>
      <c r="N184" s="75" t="e">
        <f t="shared" si="66"/>
        <v>#VALUE!</v>
      </c>
      <c r="O184" s="57"/>
      <c r="P184" s="56" t="e">
        <f t="shared" si="67"/>
        <v>#VALUE!</v>
      </c>
      <c r="Q184" s="57"/>
      <c r="R184" s="34" t="e">
        <f t="shared" si="68"/>
        <v>#VALUE!</v>
      </c>
      <c r="S184" s="34" t="s">
        <v>76</v>
      </c>
      <c r="T184" s="33" t="e">
        <f t="shared" si="69"/>
        <v>#REF!</v>
      </c>
      <c r="U184" s="57"/>
      <c r="V184" s="75" t="e">
        <f t="shared" si="70"/>
        <v>#REF!</v>
      </c>
      <c r="W184" s="57"/>
      <c r="X184" s="56" t="e">
        <f t="shared" si="71"/>
        <v>#REF!</v>
      </c>
      <c r="Y184" s="57"/>
      <c r="Z184" s="75" t="e">
        <f t="shared" si="72"/>
        <v>#REF!</v>
      </c>
      <c r="AA184" s="57"/>
      <c r="AB184" s="57"/>
      <c r="AD184" s="104">
        <f>+SUMIFS('Reserve by Acct'!D:D,'Reserve by Acct'!B:B,VALUE(LEFT(A184,6))*100,'Reserve by Acct'!C:C,VALUE(MID(A184,8,4)))</f>
        <v>0</v>
      </c>
      <c r="AG184" s="104" t="e">
        <f>+AD184+#REF!</f>
        <v>#REF!</v>
      </c>
    </row>
    <row r="185" spans="1:33" x14ac:dyDescent="0.2">
      <c r="A185" t="s">
        <v>203</v>
      </c>
      <c r="B185" s="56"/>
      <c r="C185" s="57"/>
      <c r="D185" s="96" t="s">
        <v>327</v>
      </c>
      <c r="E185" s="57"/>
      <c r="F185" s="59" t="e">
        <f t="shared" si="63"/>
        <v>#REF!</v>
      </c>
      <c r="G185" s="74"/>
      <c r="H185" s="75" t="e">
        <f t="shared" si="64"/>
        <v>#REF!</v>
      </c>
      <c r="I185" s="57"/>
      <c r="J185" s="89" t="e">
        <f t="shared" si="65"/>
        <v>#VALUE!</v>
      </c>
      <c r="K185" s="89" t="e">
        <f t="shared" si="65"/>
        <v>#VALUE!</v>
      </c>
      <c r="L185" s="33" t="e">
        <f t="shared" si="65"/>
        <v>#VALUE!</v>
      </c>
      <c r="M185" s="57"/>
      <c r="N185" s="75" t="e">
        <f t="shared" si="66"/>
        <v>#VALUE!</v>
      </c>
      <c r="O185" s="57"/>
      <c r="P185" s="56" t="e">
        <f t="shared" si="67"/>
        <v>#VALUE!</v>
      </c>
      <c r="Q185" s="57"/>
      <c r="R185" s="34" t="e">
        <f t="shared" si="68"/>
        <v>#VALUE!</v>
      </c>
      <c r="S185" s="34" t="s">
        <v>76</v>
      </c>
      <c r="T185" s="33" t="e">
        <f t="shared" si="69"/>
        <v>#REF!</v>
      </c>
      <c r="U185" s="57"/>
      <c r="V185" s="75" t="e">
        <f t="shared" si="70"/>
        <v>#REF!</v>
      </c>
      <c r="W185" s="57"/>
      <c r="X185" s="56" t="e">
        <f t="shared" si="71"/>
        <v>#REF!</v>
      </c>
      <c r="Y185" s="57"/>
      <c r="Z185" s="75" t="e">
        <f t="shared" si="72"/>
        <v>#REF!</v>
      </c>
      <c r="AA185" s="57"/>
      <c r="AB185" s="57"/>
      <c r="AD185" s="104">
        <f>+SUMIFS('Reserve by Acct'!D:D,'Reserve by Acct'!B:B,VALUE(LEFT(A185,6))*100,'Reserve by Acct'!C:C,VALUE(MID(A185,8,4)))</f>
        <v>0</v>
      </c>
      <c r="AG185" s="104" t="e">
        <f>+AD185+#REF!</f>
        <v>#REF!</v>
      </c>
    </row>
    <row r="186" spans="1:33" x14ac:dyDescent="0.2">
      <c r="A186" t="s">
        <v>204</v>
      </c>
      <c r="B186" s="56"/>
      <c r="C186" s="57"/>
      <c r="D186" s="96" t="s">
        <v>328</v>
      </c>
      <c r="E186" s="57"/>
      <c r="F186" s="59" t="e">
        <f t="shared" si="63"/>
        <v>#REF!</v>
      </c>
      <c r="G186" s="74"/>
      <c r="H186" s="75" t="e">
        <f t="shared" si="64"/>
        <v>#REF!</v>
      </c>
      <c r="I186" s="57"/>
      <c r="J186" s="89" t="e">
        <f t="shared" si="65"/>
        <v>#VALUE!</v>
      </c>
      <c r="K186" s="89" t="e">
        <f t="shared" si="65"/>
        <v>#VALUE!</v>
      </c>
      <c r="L186" s="33" t="e">
        <f t="shared" si="65"/>
        <v>#VALUE!</v>
      </c>
      <c r="M186" s="57"/>
      <c r="N186" s="75" t="e">
        <f t="shared" si="66"/>
        <v>#VALUE!</v>
      </c>
      <c r="O186" s="57"/>
      <c r="P186" s="56" t="e">
        <f t="shared" si="67"/>
        <v>#VALUE!</v>
      </c>
      <c r="Q186" s="57"/>
      <c r="R186" s="34" t="e">
        <f t="shared" si="68"/>
        <v>#VALUE!</v>
      </c>
      <c r="S186" s="34" t="s">
        <v>76</v>
      </c>
      <c r="T186" s="33" t="e">
        <f t="shared" si="69"/>
        <v>#REF!</v>
      </c>
      <c r="U186" s="57"/>
      <c r="V186" s="75" t="e">
        <f t="shared" si="70"/>
        <v>#REF!</v>
      </c>
      <c r="W186" s="57"/>
      <c r="X186" s="56" t="e">
        <f t="shared" si="71"/>
        <v>#REF!</v>
      </c>
      <c r="Y186" s="57"/>
      <c r="Z186" s="75" t="e">
        <f t="shared" si="72"/>
        <v>#REF!</v>
      </c>
      <c r="AA186" s="57"/>
      <c r="AB186" s="57"/>
      <c r="AD186" s="104">
        <f>+SUMIFS('Reserve by Acct'!D:D,'Reserve by Acct'!B:B,VALUE(LEFT(A186,6))*100,'Reserve by Acct'!C:C,VALUE(MID(A186,8,4)))</f>
        <v>0</v>
      </c>
      <c r="AG186" s="104" t="e">
        <f>+AD186+#REF!</f>
        <v>#REF!</v>
      </c>
    </row>
    <row r="187" spans="1:33" x14ac:dyDescent="0.2">
      <c r="A187" t="s">
        <v>205</v>
      </c>
      <c r="B187" s="56"/>
      <c r="C187" s="57"/>
      <c r="D187" s="96" t="s">
        <v>329</v>
      </c>
      <c r="E187" s="57"/>
      <c r="F187" s="59" t="e">
        <f t="shared" si="63"/>
        <v>#REF!</v>
      </c>
      <c r="G187" s="74"/>
      <c r="H187" s="75" t="e">
        <f t="shared" si="64"/>
        <v>#REF!</v>
      </c>
      <c r="I187" s="57"/>
      <c r="J187" s="89" t="e">
        <f t="shared" si="65"/>
        <v>#VALUE!</v>
      </c>
      <c r="K187" s="89" t="e">
        <f t="shared" si="65"/>
        <v>#VALUE!</v>
      </c>
      <c r="L187" s="33" t="e">
        <f t="shared" si="65"/>
        <v>#VALUE!</v>
      </c>
      <c r="M187" s="57"/>
      <c r="N187" s="75" t="e">
        <f t="shared" si="66"/>
        <v>#VALUE!</v>
      </c>
      <c r="O187" s="57"/>
      <c r="P187" s="56" t="e">
        <f t="shared" si="67"/>
        <v>#VALUE!</v>
      </c>
      <c r="Q187" s="57"/>
      <c r="R187" s="34" t="e">
        <f t="shared" si="68"/>
        <v>#VALUE!</v>
      </c>
      <c r="S187" s="34" t="s">
        <v>76</v>
      </c>
      <c r="T187" s="33" t="e">
        <f t="shared" si="69"/>
        <v>#REF!</v>
      </c>
      <c r="U187" s="57"/>
      <c r="V187" s="75" t="e">
        <f t="shared" si="70"/>
        <v>#REF!</v>
      </c>
      <c r="W187" s="57"/>
      <c r="X187" s="56" t="e">
        <f t="shared" si="71"/>
        <v>#REF!</v>
      </c>
      <c r="Y187" s="57"/>
      <c r="Z187" s="75" t="e">
        <f t="shared" si="72"/>
        <v>#REF!</v>
      </c>
      <c r="AA187" s="57"/>
      <c r="AB187" s="57"/>
      <c r="AD187" s="104">
        <f>+SUMIFS('Reserve by Acct'!D:D,'Reserve by Acct'!B:B,VALUE(LEFT(A187,6))*100,'Reserve by Acct'!C:C,VALUE(MID(A187,8,4)))</f>
        <v>0</v>
      </c>
      <c r="AG187" s="104" t="e">
        <f>+AD187+#REF!</f>
        <v>#REF!</v>
      </c>
    </row>
    <row r="188" spans="1:33" x14ac:dyDescent="0.2">
      <c r="A188" t="s">
        <v>206</v>
      </c>
      <c r="B188" s="56"/>
      <c r="C188" s="57"/>
      <c r="D188" s="96" t="s">
        <v>330</v>
      </c>
      <c r="E188" s="57"/>
      <c r="F188" s="59" t="e">
        <f t="shared" si="63"/>
        <v>#REF!</v>
      </c>
      <c r="G188" s="74"/>
      <c r="H188" s="75" t="e">
        <f t="shared" si="64"/>
        <v>#REF!</v>
      </c>
      <c r="I188" s="57"/>
      <c r="J188" s="89" t="e">
        <f t="shared" si="65"/>
        <v>#VALUE!</v>
      </c>
      <c r="K188" s="89" t="e">
        <f t="shared" si="65"/>
        <v>#VALUE!</v>
      </c>
      <c r="L188" s="33" t="e">
        <f t="shared" si="65"/>
        <v>#VALUE!</v>
      </c>
      <c r="M188" s="57"/>
      <c r="N188" s="75" t="e">
        <f t="shared" si="66"/>
        <v>#VALUE!</v>
      </c>
      <c r="O188" s="57"/>
      <c r="P188" s="56" t="e">
        <f t="shared" si="67"/>
        <v>#VALUE!</v>
      </c>
      <c r="Q188" s="57"/>
      <c r="R188" s="34" t="e">
        <f t="shared" si="68"/>
        <v>#VALUE!</v>
      </c>
      <c r="S188" s="34" t="s">
        <v>76</v>
      </c>
      <c r="T188" s="33" t="e">
        <f t="shared" si="69"/>
        <v>#REF!</v>
      </c>
      <c r="U188" s="57"/>
      <c r="V188" s="75" t="e">
        <f t="shared" si="70"/>
        <v>#REF!</v>
      </c>
      <c r="W188" s="57"/>
      <c r="X188" s="56" t="e">
        <f t="shared" si="71"/>
        <v>#REF!</v>
      </c>
      <c r="Y188" s="57"/>
      <c r="Z188" s="75" t="e">
        <f t="shared" si="72"/>
        <v>#REF!</v>
      </c>
      <c r="AA188" s="57"/>
      <c r="AB188" s="57"/>
      <c r="AD188" s="104">
        <f>+SUMIFS('Reserve by Acct'!D:D,'Reserve by Acct'!B:B,VALUE(LEFT(A188,6))*100,'Reserve by Acct'!C:C,VALUE(MID(A188,8,4)))</f>
        <v>0</v>
      </c>
      <c r="AG188" s="104" t="e">
        <f>+AD188+#REF!</f>
        <v>#REF!</v>
      </c>
    </row>
    <row r="189" spans="1:33" x14ac:dyDescent="0.2">
      <c r="A189" t="s">
        <v>207</v>
      </c>
      <c r="B189" s="56"/>
      <c r="C189" s="57"/>
      <c r="D189" s="96" t="s">
        <v>331</v>
      </c>
      <c r="E189" s="57"/>
      <c r="F189" s="59" t="e">
        <f t="shared" si="63"/>
        <v>#REF!</v>
      </c>
      <c r="G189" s="74"/>
      <c r="H189" s="75" t="e">
        <f t="shared" si="64"/>
        <v>#REF!</v>
      </c>
      <c r="I189" s="57"/>
      <c r="J189" s="89" t="e">
        <f t="shared" si="65"/>
        <v>#VALUE!</v>
      </c>
      <c r="K189" s="89" t="e">
        <f t="shared" si="65"/>
        <v>#VALUE!</v>
      </c>
      <c r="L189" s="33" t="e">
        <f t="shared" si="65"/>
        <v>#VALUE!</v>
      </c>
      <c r="M189" s="57"/>
      <c r="N189" s="75" t="e">
        <f t="shared" si="66"/>
        <v>#VALUE!</v>
      </c>
      <c r="O189" s="57"/>
      <c r="P189" s="56" t="e">
        <f t="shared" si="67"/>
        <v>#VALUE!</v>
      </c>
      <c r="Q189" s="57"/>
      <c r="R189" s="34" t="e">
        <f t="shared" si="68"/>
        <v>#VALUE!</v>
      </c>
      <c r="S189" s="34" t="s">
        <v>76</v>
      </c>
      <c r="T189" s="33" t="e">
        <f t="shared" si="69"/>
        <v>#REF!</v>
      </c>
      <c r="U189" s="57"/>
      <c r="V189" s="75" t="e">
        <f t="shared" si="70"/>
        <v>#REF!</v>
      </c>
      <c r="W189" s="57"/>
      <c r="X189" s="56" t="e">
        <f t="shared" si="71"/>
        <v>#REF!</v>
      </c>
      <c r="Y189" s="57"/>
      <c r="Z189" s="75" t="e">
        <f t="shared" si="72"/>
        <v>#REF!</v>
      </c>
      <c r="AA189" s="57"/>
      <c r="AB189" s="57"/>
      <c r="AD189" s="104">
        <f>+SUMIFS('Reserve by Acct'!D:D,'Reserve by Acct'!B:B,VALUE(LEFT(A189,6))*100,'Reserve by Acct'!C:C,VALUE(MID(A189,8,4)))</f>
        <v>0</v>
      </c>
      <c r="AG189" s="104" t="e">
        <f>+AD189+#REF!</f>
        <v>#REF!</v>
      </c>
    </row>
    <row r="190" spans="1:33" x14ac:dyDescent="0.2">
      <c r="A190" t="s">
        <v>208</v>
      </c>
      <c r="B190" s="56"/>
      <c r="C190" s="57"/>
      <c r="D190" s="96" t="s">
        <v>332</v>
      </c>
      <c r="E190" s="57"/>
      <c r="F190" s="59" t="e">
        <f t="shared" si="63"/>
        <v>#REF!</v>
      </c>
      <c r="G190" s="74"/>
      <c r="H190" s="75" t="e">
        <f t="shared" si="64"/>
        <v>#REF!</v>
      </c>
      <c r="I190" s="57"/>
      <c r="J190" s="89" t="e">
        <f t="shared" si="65"/>
        <v>#VALUE!</v>
      </c>
      <c r="K190" s="89" t="e">
        <f t="shared" si="65"/>
        <v>#VALUE!</v>
      </c>
      <c r="L190" s="33" t="e">
        <f t="shared" si="65"/>
        <v>#VALUE!</v>
      </c>
      <c r="M190" s="57"/>
      <c r="N190" s="75" t="e">
        <f t="shared" si="66"/>
        <v>#VALUE!</v>
      </c>
      <c r="O190" s="57"/>
      <c r="P190" s="56" t="e">
        <f t="shared" si="67"/>
        <v>#VALUE!</v>
      </c>
      <c r="Q190" s="57"/>
      <c r="R190" s="34" t="e">
        <f t="shared" si="68"/>
        <v>#VALUE!</v>
      </c>
      <c r="S190" s="34" t="s">
        <v>76</v>
      </c>
      <c r="T190" s="33" t="e">
        <f t="shared" si="69"/>
        <v>#REF!</v>
      </c>
      <c r="U190" s="57"/>
      <c r="V190" s="75" t="e">
        <f t="shared" si="70"/>
        <v>#REF!</v>
      </c>
      <c r="W190" s="57"/>
      <c r="X190" s="56" t="e">
        <f t="shared" si="71"/>
        <v>#REF!</v>
      </c>
      <c r="Y190" s="57"/>
      <c r="Z190" s="75" t="e">
        <f t="shared" si="72"/>
        <v>#REF!</v>
      </c>
      <c r="AA190" s="57"/>
      <c r="AB190" s="57"/>
      <c r="AD190" s="104">
        <f>+SUMIFS('Reserve by Acct'!D:D,'Reserve by Acct'!B:B,VALUE(LEFT(A190,6))*100,'Reserve by Acct'!C:C,VALUE(MID(A190,8,4)))</f>
        <v>0</v>
      </c>
      <c r="AG190" s="104" t="e">
        <f>+AD190+#REF!</f>
        <v>#REF!</v>
      </c>
    </row>
    <row r="191" spans="1:33" x14ac:dyDescent="0.2">
      <c r="A191" t="s">
        <v>209</v>
      </c>
      <c r="B191" s="56"/>
      <c r="C191" s="57"/>
      <c r="D191" s="96" t="s">
        <v>333</v>
      </c>
      <c r="E191" s="57"/>
      <c r="F191" s="59" t="e">
        <f t="shared" si="63"/>
        <v>#REF!</v>
      </c>
      <c r="G191" s="74"/>
      <c r="H191" s="75" t="e">
        <f t="shared" si="64"/>
        <v>#REF!</v>
      </c>
      <c r="I191" s="57"/>
      <c r="J191" s="89" t="e">
        <f t="shared" si="65"/>
        <v>#VALUE!</v>
      </c>
      <c r="K191" s="89" t="e">
        <f t="shared" si="65"/>
        <v>#VALUE!</v>
      </c>
      <c r="L191" s="33" t="e">
        <f t="shared" si="65"/>
        <v>#VALUE!</v>
      </c>
      <c r="M191" s="57"/>
      <c r="N191" s="75" t="e">
        <f t="shared" si="66"/>
        <v>#VALUE!</v>
      </c>
      <c r="O191" s="57"/>
      <c r="P191" s="56" t="e">
        <f t="shared" si="67"/>
        <v>#VALUE!</v>
      </c>
      <c r="Q191" s="57"/>
      <c r="R191" s="34" t="e">
        <f t="shared" si="68"/>
        <v>#VALUE!</v>
      </c>
      <c r="S191" s="34" t="s">
        <v>76</v>
      </c>
      <c r="T191" s="33" t="e">
        <f t="shared" si="69"/>
        <v>#REF!</v>
      </c>
      <c r="U191" s="57"/>
      <c r="V191" s="75" t="e">
        <f t="shared" si="70"/>
        <v>#REF!</v>
      </c>
      <c r="W191" s="57"/>
      <c r="X191" s="56" t="e">
        <f t="shared" si="71"/>
        <v>#REF!</v>
      </c>
      <c r="Y191" s="57"/>
      <c r="Z191" s="75" t="e">
        <f t="shared" si="72"/>
        <v>#REF!</v>
      </c>
      <c r="AA191" s="57"/>
      <c r="AB191" s="57"/>
      <c r="AD191" s="104">
        <f>+SUMIFS('Reserve by Acct'!D:D,'Reserve by Acct'!B:B,VALUE(LEFT(A191,6))*100,'Reserve by Acct'!C:C,VALUE(MID(A191,8,4)))</f>
        <v>0</v>
      </c>
      <c r="AG191" s="104" t="e">
        <f>+AD191+#REF!</f>
        <v>#REF!</v>
      </c>
    </row>
    <row r="192" spans="1:33" x14ac:dyDescent="0.2">
      <c r="A192" t="s">
        <v>210</v>
      </c>
      <c r="B192" s="56"/>
      <c r="C192" s="57"/>
      <c r="D192" s="96" t="s">
        <v>334</v>
      </c>
      <c r="E192" s="57"/>
      <c r="F192" s="59" t="e">
        <f t="shared" si="63"/>
        <v>#REF!</v>
      </c>
      <c r="G192" s="74"/>
      <c r="H192" s="75" t="e">
        <f t="shared" si="64"/>
        <v>#REF!</v>
      </c>
      <c r="I192" s="57"/>
      <c r="J192" s="89" t="e">
        <f t="shared" si="65"/>
        <v>#VALUE!</v>
      </c>
      <c r="K192" s="89" t="e">
        <f t="shared" si="65"/>
        <v>#VALUE!</v>
      </c>
      <c r="L192" s="33" t="e">
        <f t="shared" si="65"/>
        <v>#VALUE!</v>
      </c>
      <c r="M192" s="57"/>
      <c r="N192" s="75" t="e">
        <f t="shared" si="66"/>
        <v>#VALUE!</v>
      </c>
      <c r="O192" s="57"/>
      <c r="P192" s="56" t="e">
        <f t="shared" si="67"/>
        <v>#VALUE!</v>
      </c>
      <c r="Q192" s="57"/>
      <c r="R192" s="34" t="e">
        <f t="shared" si="68"/>
        <v>#VALUE!</v>
      </c>
      <c r="S192" s="34" t="s">
        <v>76</v>
      </c>
      <c r="T192" s="33" t="e">
        <f t="shared" si="69"/>
        <v>#REF!</v>
      </c>
      <c r="U192" s="57"/>
      <c r="V192" s="75" t="e">
        <f t="shared" si="70"/>
        <v>#REF!</v>
      </c>
      <c r="W192" s="57"/>
      <c r="X192" s="56" t="e">
        <f t="shared" si="71"/>
        <v>#REF!</v>
      </c>
      <c r="Y192" s="57"/>
      <c r="Z192" s="75" t="e">
        <f t="shared" si="72"/>
        <v>#REF!</v>
      </c>
      <c r="AA192" s="57"/>
      <c r="AB192" s="57"/>
      <c r="AD192" s="104">
        <f>+SUMIFS('Reserve by Acct'!D:D,'Reserve by Acct'!B:B,VALUE(LEFT(A192,6))*100,'Reserve by Acct'!C:C,VALUE(MID(A192,8,4)))</f>
        <v>0</v>
      </c>
      <c r="AG192" s="104" t="e">
        <f>+AD192+#REF!</f>
        <v>#REF!</v>
      </c>
    </row>
    <row r="193" spans="1:33" x14ac:dyDescent="0.2">
      <c r="A193" t="s">
        <v>211</v>
      </c>
      <c r="B193" s="56"/>
      <c r="C193" s="57"/>
      <c r="D193" s="96" t="s">
        <v>335</v>
      </c>
      <c r="E193" s="57"/>
      <c r="F193" s="59" t="e">
        <f t="shared" si="63"/>
        <v>#REF!</v>
      </c>
      <c r="G193" s="74"/>
      <c r="H193" s="75" t="e">
        <f t="shared" si="64"/>
        <v>#REF!</v>
      </c>
      <c r="I193" s="57"/>
      <c r="J193" s="89" t="e">
        <f t="shared" si="65"/>
        <v>#VALUE!</v>
      </c>
      <c r="K193" s="89" t="e">
        <f t="shared" si="65"/>
        <v>#VALUE!</v>
      </c>
      <c r="L193" s="33" t="e">
        <f t="shared" si="65"/>
        <v>#VALUE!</v>
      </c>
      <c r="M193" s="57"/>
      <c r="N193" s="75" t="e">
        <f t="shared" si="66"/>
        <v>#VALUE!</v>
      </c>
      <c r="O193" s="57"/>
      <c r="P193" s="56" t="e">
        <f t="shared" si="67"/>
        <v>#VALUE!</v>
      </c>
      <c r="Q193" s="57"/>
      <c r="R193" s="34" t="e">
        <f t="shared" si="68"/>
        <v>#VALUE!</v>
      </c>
      <c r="S193" s="34" t="s">
        <v>76</v>
      </c>
      <c r="T193" s="33" t="e">
        <f t="shared" si="69"/>
        <v>#REF!</v>
      </c>
      <c r="U193" s="57"/>
      <c r="V193" s="75" t="e">
        <f t="shared" si="70"/>
        <v>#REF!</v>
      </c>
      <c r="W193" s="57"/>
      <c r="X193" s="56" t="e">
        <f t="shared" si="71"/>
        <v>#REF!</v>
      </c>
      <c r="Y193" s="57"/>
      <c r="Z193" s="75" t="e">
        <f t="shared" si="72"/>
        <v>#REF!</v>
      </c>
      <c r="AA193" s="57"/>
      <c r="AB193" s="57"/>
      <c r="AD193" s="104">
        <f>+SUMIFS('Reserve by Acct'!D:D,'Reserve by Acct'!B:B,VALUE(LEFT(A193,6))*100,'Reserve by Acct'!C:C,VALUE(MID(A193,8,4)))</f>
        <v>0</v>
      </c>
      <c r="AG193" s="104" t="e">
        <f>+AD193+#REF!</f>
        <v>#REF!</v>
      </c>
    </row>
    <row r="194" spans="1:33" x14ac:dyDescent="0.2">
      <c r="A194" t="s">
        <v>212</v>
      </c>
      <c r="B194" s="56"/>
      <c r="C194" s="57"/>
      <c r="D194" s="96" t="s">
        <v>336</v>
      </c>
      <c r="E194" s="57"/>
      <c r="F194" s="59" t="e">
        <f t="shared" si="63"/>
        <v>#REF!</v>
      </c>
      <c r="G194" s="74"/>
      <c r="H194" s="75" t="e">
        <f t="shared" si="64"/>
        <v>#REF!</v>
      </c>
      <c r="I194" s="57"/>
      <c r="J194" s="89" t="e">
        <f t="shared" si="65"/>
        <v>#VALUE!</v>
      </c>
      <c r="K194" s="89" t="e">
        <f t="shared" si="65"/>
        <v>#VALUE!</v>
      </c>
      <c r="L194" s="33" t="e">
        <f t="shared" si="65"/>
        <v>#VALUE!</v>
      </c>
      <c r="M194" s="57"/>
      <c r="N194" s="75" t="e">
        <f t="shared" si="66"/>
        <v>#VALUE!</v>
      </c>
      <c r="O194" s="57"/>
      <c r="P194" s="56" t="e">
        <f t="shared" si="67"/>
        <v>#VALUE!</v>
      </c>
      <c r="Q194" s="57"/>
      <c r="R194" s="34" t="e">
        <f t="shared" si="68"/>
        <v>#VALUE!</v>
      </c>
      <c r="S194" s="34" t="s">
        <v>76</v>
      </c>
      <c r="T194" s="33" t="e">
        <f t="shared" si="69"/>
        <v>#REF!</v>
      </c>
      <c r="U194" s="57"/>
      <c r="V194" s="75" t="e">
        <f t="shared" si="70"/>
        <v>#REF!</v>
      </c>
      <c r="W194" s="57"/>
      <c r="X194" s="56" t="e">
        <f t="shared" si="71"/>
        <v>#REF!</v>
      </c>
      <c r="Y194" s="57"/>
      <c r="Z194" s="75" t="e">
        <f t="shared" si="72"/>
        <v>#REF!</v>
      </c>
      <c r="AA194" s="57"/>
      <c r="AB194" s="57"/>
      <c r="AD194" s="104">
        <f>+SUMIFS('Reserve by Acct'!D:D,'Reserve by Acct'!B:B,VALUE(LEFT(A194,6))*100,'Reserve by Acct'!C:C,VALUE(MID(A194,8,4)))</f>
        <v>0</v>
      </c>
      <c r="AG194" s="104" t="e">
        <f>+AD194+#REF!</f>
        <v>#REF!</v>
      </c>
    </row>
    <row r="195" spans="1:33" x14ac:dyDescent="0.2">
      <c r="A195" t="s">
        <v>213</v>
      </c>
      <c r="B195" s="56"/>
      <c r="C195" s="57"/>
      <c r="D195" s="96" t="s">
        <v>337</v>
      </c>
      <c r="E195" s="57"/>
      <c r="F195" s="59" t="e">
        <f t="shared" si="63"/>
        <v>#REF!</v>
      </c>
      <c r="G195" s="74"/>
      <c r="H195" s="75" t="e">
        <f t="shared" si="64"/>
        <v>#REF!</v>
      </c>
      <c r="I195" s="57"/>
      <c r="J195" s="89" t="e">
        <f t="shared" si="65"/>
        <v>#VALUE!</v>
      </c>
      <c r="K195" s="89" t="e">
        <f t="shared" si="65"/>
        <v>#VALUE!</v>
      </c>
      <c r="L195" s="33" t="e">
        <f t="shared" si="65"/>
        <v>#VALUE!</v>
      </c>
      <c r="M195" s="57"/>
      <c r="N195" s="75" t="e">
        <f t="shared" si="66"/>
        <v>#VALUE!</v>
      </c>
      <c r="O195" s="57"/>
      <c r="P195" s="56" t="e">
        <f t="shared" si="67"/>
        <v>#VALUE!</v>
      </c>
      <c r="Q195" s="57"/>
      <c r="R195" s="34" t="e">
        <f t="shared" si="68"/>
        <v>#VALUE!</v>
      </c>
      <c r="S195" s="34" t="s">
        <v>76</v>
      </c>
      <c r="T195" s="33" t="e">
        <f t="shared" si="69"/>
        <v>#REF!</v>
      </c>
      <c r="U195" s="57"/>
      <c r="V195" s="75" t="e">
        <f t="shared" si="70"/>
        <v>#REF!</v>
      </c>
      <c r="W195" s="57"/>
      <c r="X195" s="56" t="e">
        <f t="shared" si="71"/>
        <v>#REF!</v>
      </c>
      <c r="Y195" s="57"/>
      <c r="Z195" s="75" t="e">
        <f t="shared" si="72"/>
        <v>#REF!</v>
      </c>
      <c r="AA195" s="57"/>
      <c r="AB195" s="57"/>
      <c r="AD195" s="104">
        <f>+SUMIFS('Reserve by Acct'!D:D,'Reserve by Acct'!B:B,VALUE(LEFT(A195,6))*100,'Reserve by Acct'!C:C,VALUE(MID(A195,8,4)))</f>
        <v>0</v>
      </c>
      <c r="AG195" s="104" t="e">
        <f>+AD195+#REF!</f>
        <v>#REF!</v>
      </c>
    </row>
    <row r="196" spans="1:33" x14ac:dyDescent="0.2">
      <c r="A196" t="s">
        <v>214</v>
      </c>
      <c r="B196" s="56"/>
      <c r="C196" s="57"/>
      <c r="D196" s="96" t="s">
        <v>338</v>
      </c>
      <c r="E196" s="57"/>
      <c r="F196" s="77" t="e">
        <f t="shared" si="63"/>
        <v>#REF!</v>
      </c>
      <c r="G196" s="74"/>
      <c r="H196" s="75" t="e">
        <f t="shared" si="64"/>
        <v>#REF!</v>
      </c>
      <c r="I196" s="57"/>
      <c r="J196" s="89" t="e">
        <f t="shared" si="65"/>
        <v>#VALUE!</v>
      </c>
      <c r="K196" s="89" t="e">
        <f t="shared" si="65"/>
        <v>#VALUE!</v>
      </c>
      <c r="L196" s="33" t="e">
        <f t="shared" si="65"/>
        <v>#VALUE!</v>
      </c>
      <c r="M196" s="57"/>
      <c r="N196" s="75" t="e">
        <f t="shared" si="66"/>
        <v>#VALUE!</v>
      </c>
      <c r="O196" s="57"/>
      <c r="P196" s="56" t="e">
        <f t="shared" si="67"/>
        <v>#VALUE!</v>
      </c>
      <c r="Q196" s="57"/>
      <c r="R196" s="34" t="e">
        <f t="shared" si="68"/>
        <v>#VALUE!</v>
      </c>
      <c r="S196" s="34" t="s">
        <v>76</v>
      </c>
      <c r="T196" s="33" t="e">
        <f t="shared" si="69"/>
        <v>#REF!</v>
      </c>
      <c r="U196" s="57"/>
      <c r="V196" s="75" t="e">
        <f t="shared" si="70"/>
        <v>#REF!</v>
      </c>
      <c r="W196" s="57"/>
      <c r="X196" s="56" t="e">
        <f t="shared" si="71"/>
        <v>#REF!</v>
      </c>
      <c r="Y196" s="57"/>
      <c r="Z196" s="75" t="e">
        <f t="shared" si="72"/>
        <v>#REF!</v>
      </c>
      <c r="AA196" s="57"/>
      <c r="AB196" s="57"/>
      <c r="AD196" s="104">
        <f>+SUMIFS('Reserve by Acct'!D:D,'Reserve by Acct'!B:B,VALUE(LEFT(A196,6))*100,'Reserve by Acct'!C:C,VALUE(MID(A196,8,4)))</f>
        <v>0</v>
      </c>
      <c r="AG196" s="104" t="e">
        <f>+AD196+#REF!</f>
        <v>#REF!</v>
      </c>
    </row>
    <row r="197" spans="1:33" x14ac:dyDescent="0.2">
      <c r="B197" s="56"/>
      <c r="C197" s="57"/>
      <c r="D197" s="76"/>
      <c r="E197" s="57"/>
      <c r="F197" s="59"/>
      <c r="G197" s="57"/>
      <c r="H197" s="79"/>
      <c r="I197" s="57"/>
      <c r="J197" s="57"/>
      <c r="K197" s="57"/>
      <c r="L197" s="57"/>
      <c r="M197" s="57"/>
      <c r="N197" s="79"/>
      <c r="O197" s="57"/>
      <c r="P197" s="57"/>
      <c r="Q197" s="57"/>
      <c r="R197" s="34"/>
      <c r="S197" s="34"/>
      <c r="T197" s="33"/>
      <c r="U197" s="57"/>
      <c r="V197" s="79"/>
      <c r="W197" s="57"/>
      <c r="X197" s="56"/>
      <c r="Y197" s="57"/>
      <c r="Z197" s="79"/>
      <c r="AA197" s="57"/>
      <c r="AB197" s="57"/>
    </row>
    <row r="198" spans="1:33" x14ac:dyDescent="0.2">
      <c r="A198">
        <v>341</v>
      </c>
      <c r="B198" s="56"/>
      <c r="C198" s="57"/>
      <c r="D198" s="166" t="s">
        <v>39</v>
      </c>
      <c r="E198" s="57"/>
      <c r="F198" s="59" t="e">
        <f>+SUBTOTAL(9,F182:F197)</f>
        <v>#REF!</v>
      </c>
      <c r="G198" s="57"/>
      <c r="H198" s="64" t="e">
        <f>+SUBTOTAL(9,H182:H197)</f>
        <v>#REF!</v>
      </c>
      <c r="I198" s="57"/>
      <c r="J198" s="57"/>
      <c r="K198" s="57"/>
      <c r="L198" s="57"/>
      <c r="M198" s="57"/>
      <c r="N198" s="64" t="e">
        <f>+SUBTOTAL(9,N182:N197)</f>
        <v>#VALUE!</v>
      </c>
      <c r="O198" s="57"/>
      <c r="P198" s="57"/>
      <c r="Q198" s="57"/>
      <c r="R198" s="34"/>
      <c r="S198" s="34"/>
      <c r="T198" s="33"/>
      <c r="U198" s="57"/>
      <c r="V198" s="64" t="e">
        <f>+SUBTOTAL(9,V182:V197)</f>
        <v>#REF!</v>
      </c>
      <c r="W198" s="57"/>
      <c r="X198" s="56"/>
      <c r="Y198" s="57"/>
      <c r="Z198" s="64" t="e">
        <f>+SUBTOTAL(9,Z182:Z197)</f>
        <v>#REF!</v>
      </c>
      <c r="AA198" s="57"/>
      <c r="AB198" s="57"/>
      <c r="AC198" s="104" t="e">
        <f>+SUMIF(#REF!,$A198*100,#REF!)</f>
        <v>#REF!</v>
      </c>
      <c r="AD198" s="104" t="e">
        <f>+SUMIF(#REF!,$A198*100,#REF!)</f>
        <v>#REF!</v>
      </c>
      <c r="AE198" s="104"/>
      <c r="AF198" s="104" t="e">
        <f>+AC198-#REF!</f>
        <v>#REF!</v>
      </c>
      <c r="AG198" s="104" t="e">
        <f>+AD198+#REF!</f>
        <v>#REF!</v>
      </c>
    </row>
    <row r="199" spans="1:33" x14ac:dyDescent="0.2">
      <c r="B199" s="56"/>
      <c r="C199" s="57"/>
      <c r="D199" s="76"/>
      <c r="E199" s="57"/>
      <c r="F199" s="59"/>
      <c r="G199" s="57"/>
      <c r="H199" s="64"/>
      <c r="I199" s="57"/>
      <c r="J199" s="57"/>
      <c r="K199" s="57"/>
      <c r="L199" s="57"/>
      <c r="M199" s="57"/>
      <c r="N199" s="64"/>
      <c r="O199" s="57"/>
      <c r="P199" s="57"/>
      <c r="Q199" s="57"/>
      <c r="R199" s="34"/>
      <c r="S199" s="34"/>
      <c r="T199" s="33"/>
      <c r="U199" s="57"/>
      <c r="V199" s="64"/>
      <c r="W199" s="57"/>
      <c r="X199" s="56"/>
      <c r="Y199" s="57"/>
      <c r="Z199" s="64"/>
      <c r="AA199" s="57"/>
      <c r="AB199" s="57"/>
    </row>
    <row r="200" spans="1:33" x14ac:dyDescent="0.2">
      <c r="B200" s="56">
        <v>342</v>
      </c>
      <c r="C200" s="57"/>
      <c r="D200" s="57" t="s">
        <v>111</v>
      </c>
      <c r="E200" s="57"/>
      <c r="F200" s="59"/>
      <c r="G200" s="57"/>
      <c r="H200" s="64"/>
      <c r="I200" s="57"/>
      <c r="J200" s="57"/>
      <c r="K200" s="57"/>
      <c r="L200" s="57"/>
      <c r="M200" s="57"/>
      <c r="N200" s="64"/>
      <c r="O200" s="57"/>
      <c r="P200" s="57"/>
      <c r="Q200" s="57"/>
      <c r="R200" s="89"/>
      <c r="S200" s="89"/>
      <c r="T200" s="167"/>
      <c r="U200" s="57"/>
      <c r="V200" s="64"/>
      <c r="W200" s="57"/>
      <c r="X200" s="56"/>
      <c r="Y200" s="57"/>
      <c r="Z200" s="64"/>
      <c r="AA200" s="57"/>
      <c r="AB200" s="57"/>
    </row>
    <row r="201" spans="1:33" x14ac:dyDescent="0.2">
      <c r="A201" t="s">
        <v>215</v>
      </c>
      <c r="B201" s="56"/>
      <c r="C201" s="57"/>
      <c r="D201" s="96" t="s">
        <v>324</v>
      </c>
      <c r="E201" s="57"/>
      <c r="F201" s="59" t="e">
        <f t="shared" ref="F201:F217" si="73">+VLOOKUP($A201,Deprate,F$1,0)</f>
        <v>#REF!</v>
      </c>
      <c r="G201" s="74"/>
      <c r="H201" s="75" t="e">
        <f t="shared" ref="H201:H217" si="74">+VLOOKUP($A201,Deprate,H$1,0)</f>
        <v>#REF!</v>
      </c>
      <c r="I201" s="57"/>
      <c r="J201" s="89" t="e">
        <f t="shared" ref="J201:L217" si="75">+VLOOKUP($A201,ExistingEstimates,J$1,0)</f>
        <v>#VALUE!</v>
      </c>
      <c r="K201" s="89" t="e">
        <f t="shared" si="75"/>
        <v>#VALUE!</v>
      </c>
      <c r="L201" s="33" t="e">
        <f t="shared" si="75"/>
        <v>#VALUE!</v>
      </c>
      <c r="M201" s="57"/>
      <c r="N201" s="75" t="e">
        <f t="shared" ref="N201:N217" si="76">+ROUND(P201*F201/100,2)</f>
        <v>#VALUE!</v>
      </c>
      <c r="O201" s="57"/>
      <c r="P201" s="56" t="e">
        <f t="shared" ref="P201:P217" si="77">+VLOOKUP($A201,ExistingEstimates,P$1,0)</f>
        <v>#VALUE!</v>
      </c>
      <c r="Q201" s="57"/>
      <c r="R201" s="34" t="e">
        <f t="shared" ref="R201:R217" si="78">+TEXT(VLOOKUP($A201,Deprate,3,0),"#")&amp;"-"&amp;TRIM(VLOOKUP($A201,Deprate,4,0))</f>
        <v>#VALUE!</v>
      </c>
      <c r="S201" s="34" t="s">
        <v>76</v>
      </c>
      <c r="T201" s="33" t="e">
        <f t="shared" ref="T201:T217" si="79">+VLOOKUP($A201,Deprate,T$1,0)</f>
        <v>#REF!</v>
      </c>
      <c r="U201" s="57"/>
      <c r="V201" s="75" t="e">
        <f t="shared" ref="V201:V217" si="80">+VLOOKUP($A201,Deprate,V$1,0)</f>
        <v>#REF!</v>
      </c>
      <c r="W201" s="57"/>
      <c r="X201" s="56" t="e">
        <f t="shared" ref="X201:X217" si="81">+VLOOKUP($A201,Deprate,X$1,0)</f>
        <v>#REF!</v>
      </c>
      <c r="Y201" s="57"/>
      <c r="Z201" s="75" t="e">
        <f t="shared" ref="Z201:Z217" si="82">+V201-N201</f>
        <v>#REF!</v>
      </c>
      <c r="AA201" s="57"/>
      <c r="AB201" s="57"/>
      <c r="AD201" s="104">
        <f>+SUMIFS('Reserve by Acct'!D:D,'Reserve by Acct'!B:B,VALUE(LEFT(A201,6))*100,'Reserve by Acct'!C:C,VALUE(MID(A201,8,4)))</f>
        <v>0</v>
      </c>
      <c r="AG201" s="104" t="e">
        <f>+AD201+#REF!</f>
        <v>#REF!</v>
      </c>
    </row>
    <row r="202" spans="1:33" x14ac:dyDescent="0.2">
      <c r="A202" t="s">
        <v>216</v>
      </c>
      <c r="B202" s="56"/>
      <c r="C202" s="57"/>
      <c r="D202" s="96" t="s">
        <v>325</v>
      </c>
      <c r="E202" s="57"/>
      <c r="F202" s="59" t="e">
        <f t="shared" si="73"/>
        <v>#REF!</v>
      </c>
      <c r="G202" s="74"/>
      <c r="H202" s="75" t="e">
        <f t="shared" si="74"/>
        <v>#REF!</v>
      </c>
      <c r="I202" s="57"/>
      <c r="J202" s="89" t="e">
        <f t="shared" si="75"/>
        <v>#VALUE!</v>
      </c>
      <c r="K202" s="89" t="e">
        <f t="shared" si="75"/>
        <v>#VALUE!</v>
      </c>
      <c r="L202" s="33" t="e">
        <f t="shared" si="75"/>
        <v>#VALUE!</v>
      </c>
      <c r="M202" s="57"/>
      <c r="N202" s="75" t="e">
        <f t="shared" si="76"/>
        <v>#VALUE!</v>
      </c>
      <c r="O202" s="57"/>
      <c r="P202" s="56" t="e">
        <f t="shared" si="77"/>
        <v>#VALUE!</v>
      </c>
      <c r="Q202" s="57"/>
      <c r="R202" s="34" t="e">
        <f t="shared" si="78"/>
        <v>#VALUE!</v>
      </c>
      <c r="S202" s="34" t="s">
        <v>76</v>
      </c>
      <c r="T202" s="33" t="e">
        <f t="shared" si="79"/>
        <v>#REF!</v>
      </c>
      <c r="U202" s="57"/>
      <c r="V202" s="75" t="e">
        <f t="shared" si="80"/>
        <v>#REF!</v>
      </c>
      <c r="W202" s="57"/>
      <c r="X202" s="56" t="e">
        <f t="shared" si="81"/>
        <v>#REF!</v>
      </c>
      <c r="Y202" s="57"/>
      <c r="Z202" s="75" t="e">
        <f t="shared" si="82"/>
        <v>#REF!</v>
      </c>
      <c r="AA202" s="57"/>
      <c r="AB202" s="57"/>
      <c r="AD202" s="104">
        <f>+SUMIFS('Reserve by Acct'!D:D,'Reserve by Acct'!B:B,VALUE(LEFT(A202,6))*100,'Reserve by Acct'!C:C,VALUE(MID(A202,8,4)))</f>
        <v>0</v>
      </c>
      <c r="AG202" s="104" t="e">
        <f>+AD202+#REF!</f>
        <v>#REF!</v>
      </c>
    </row>
    <row r="203" spans="1:33" x14ac:dyDescent="0.2">
      <c r="A203" t="s">
        <v>217</v>
      </c>
      <c r="B203" s="56"/>
      <c r="C203" s="57"/>
      <c r="D203" s="152" t="s">
        <v>72</v>
      </c>
      <c r="E203" s="57"/>
      <c r="F203" s="59" t="e">
        <f t="shared" si="73"/>
        <v>#REF!</v>
      </c>
      <c r="G203" s="74"/>
      <c r="H203" s="75" t="e">
        <f t="shared" si="74"/>
        <v>#REF!</v>
      </c>
      <c r="I203" s="57"/>
      <c r="J203" s="89" t="e">
        <f t="shared" si="75"/>
        <v>#VALUE!</v>
      </c>
      <c r="K203" s="89" t="e">
        <f t="shared" si="75"/>
        <v>#VALUE!</v>
      </c>
      <c r="L203" s="33" t="e">
        <f t="shared" si="75"/>
        <v>#VALUE!</v>
      </c>
      <c r="M203" s="57"/>
      <c r="N203" s="75" t="e">
        <f t="shared" si="76"/>
        <v>#VALUE!</v>
      </c>
      <c r="O203" s="57"/>
      <c r="P203" s="56" t="e">
        <f t="shared" si="77"/>
        <v>#VALUE!</v>
      </c>
      <c r="Q203" s="57"/>
      <c r="R203" s="34" t="e">
        <f t="shared" si="78"/>
        <v>#VALUE!</v>
      </c>
      <c r="S203" s="34" t="s">
        <v>76</v>
      </c>
      <c r="T203" s="33" t="e">
        <f t="shared" si="79"/>
        <v>#REF!</v>
      </c>
      <c r="U203" s="57"/>
      <c r="V203" s="75" t="e">
        <f t="shared" si="80"/>
        <v>#REF!</v>
      </c>
      <c r="W203" s="57"/>
      <c r="X203" s="56" t="e">
        <f t="shared" si="81"/>
        <v>#REF!</v>
      </c>
      <c r="Y203" s="57"/>
      <c r="Z203" s="75" t="e">
        <f t="shared" si="82"/>
        <v>#REF!</v>
      </c>
      <c r="AA203" s="57"/>
      <c r="AB203" s="57"/>
      <c r="AD203" s="104">
        <f>+SUMIFS('Reserve by Acct'!D:D,'Reserve by Acct'!B:B,VALUE(LEFT(A203,6))*100,'Reserve by Acct'!C:C,VALUE(MID(A203,8,4)))</f>
        <v>0</v>
      </c>
      <c r="AG203" s="104" t="e">
        <f>+AD203+#REF!</f>
        <v>#REF!</v>
      </c>
    </row>
    <row r="204" spans="1:33" x14ac:dyDescent="0.2">
      <c r="A204" t="s">
        <v>218</v>
      </c>
      <c r="B204" s="56"/>
      <c r="C204" s="57"/>
      <c r="D204" s="96" t="s">
        <v>326</v>
      </c>
      <c r="E204" s="57"/>
      <c r="F204" s="59" t="e">
        <f t="shared" si="73"/>
        <v>#REF!</v>
      </c>
      <c r="G204" s="74"/>
      <c r="H204" s="75" t="e">
        <f t="shared" si="74"/>
        <v>#REF!</v>
      </c>
      <c r="I204" s="57"/>
      <c r="J204" s="89" t="e">
        <f t="shared" si="75"/>
        <v>#VALUE!</v>
      </c>
      <c r="K204" s="89" t="e">
        <f t="shared" si="75"/>
        <v>#VALUE!</v>
      </c>
      <c r="L204" s="33" t="e">
        <f t="shared" si="75"/>
        <v>#VALUE!</v>
      </c>
      <c r="M204" s="57"/>
      <c r="N204" s="75" t="e">
        <f t="shared" si="76"/>
        <v>#VALUE!</v>
      </c>
      <c r="O204" s="57"/>
      <c r="P204" s="56" t="e">
        <f t="shared" si="77"/>
        <v>#VALUE!</v>
      </c>
      <c r="Q204" s="57"/>
      <c r="R204" s="34" t="e">
        <f t="shared" si="78"/>
        <v>#VALUE!</v>
      </c>
      <c r="S204" s="34" t="s">
        <v>76</v>
      </c>
      <c r="T204" s="33" t="e">
        <f t="shared" si="79"/>
        <v>#REF!</v>
      </c>
      <c r="U204" s="57"/>
      <c r="V204" s="75" t="e">
        <f t="shared" si="80"/>
        <v>#REF!</v>
      </c>
      <c r="W204" s="57"/>
      <c r="X204" s="56" t="e">
        <f t="shared" si="81"/>
        <v>#REF!</v>
      </c>
      <c r="Y204" s="57"/>
      <c r="Z204" s="75" t="e">
        <f t="shared" si="82"/>
        <v>#REF!</v>
      </c>
      <c r="AA204" s="57"/>
      <c r="AB204" s="57"/>
      <c r="AD204" s="104">
        <f>+SUMIFS('Reserve by Acct'!D:D,'Reserve by Acct'!B:B,VALUE(LEFT(A204,6))*100,'Reserve by Acct'!C:C,VALUE(MID(A204,8,4)))</f>
        <v>0</v>
      </c>
      <c r="AG204" s="104" t="e">
        <f>+AD204+#REF!</f>
        <v>#REF!</v>
      </c>
    </row>
    <row r="205" spans="1:33" x14ac:dyDescent="0.2">
      <c r="A205" t="s">
        <v>219</v>
      </c>
      <c r="B205" s="56"/>
      <c r="C205" s="57"/>
      <c r="D205" s="96" t="s">
        <v>327</v>
      </c>
      <c r="E205" s="57"/>
      <c r="F205" s="59" t="e">
        <f t="shared" si="73"/>
        <v>#REF!</v>
      </c>
      <c r="G205" s="74"/>
      <c r="H205" s="75" t="e">
        <f t="shared" si="74"/>
        <v>#REF!</v>
      </c>
      <c r="I205" s="57"/>
      <c r="J205" s="89" t="e">
        <f t="shared" si="75"/>
        <v>#VALUE!</v>
      </c>
      <c r="K205" s="89" t="e">
        <f t="shared" si="75"/>
        <v>#VALUE!</v>
      </c>
      <c r="L205" s="33" t="e">
        <f t="shared" si="75"/>
        <v>#VALUE!</v>
      </c>
      <c r="M205" s="57"/>
      <c r="N205" s="75" t="e">
        <f t="shared" si="76"/>
        <v>#VALUE!</v>
      </c>
      <c r="O205" s="57"/>
      <c r="P205" s="56" t="e">
        <f t="shared" si="77"/>
        <v>#VALUE!</v>
      </c>
      <c r="Q205" s="57"/>
      <c r="R205" s="34" t="e">
        <f t="shared" si="78"/>
        <v>#VALUE!</v>
      </c>
      <c r="S205" s="34" t="s">
        <v>76</v>
      </c>
      <c r="T205" s="33" t="e">
        <f t="shared" si="79"/>
        <v>#REF!</v>
      </c>
      <c r="U205" s="57"/>
      <c r="V205" s="75" t="e">
        <f t="shared" si="80"/>
        <v>#REF!</v>
      </c>
      <c r="W205" s="57"/>
      <c r="X205" s="56" t="e">
        <f t="shared" si="81"/>
        <v>#REF!</v>
      </c>
      <c r="Y205" s="57"/>
      <c r="Z205" s="75" t="e">
        <f t="shared" si="82"/>
        <v>#REF!</v>
      </c>
      <c r="AA205" s="57"/>
      <c r="AB205" s="57"/>
      <c r="AD205" s="104">
        <f>+SUMIFS('Reserve by Acct'!D:D,'Reserve by Acct'!B:B,VALUE(LEFT(A205,6))*100,'Reserve by Acct'!C:C,VALUE(MID(A205,8,4)))</f>
        <v>0</v>
      </c>
      <c r="AG205" s="104" t="e">
        <f>+AD205+#REF!</f>
        <v>#REF!</v>
      </c>
    </row>
    <row r="206" spans="1:33" x14ac:dyDescent="0.2">
      <c r="A206" t="s">
        <v>220</v>
      </c>
      <c r="B206" s="56"/>
      <c r="C206" s="57"/>
      <c r="D206" s="96" t="s">
        <v>328</v>
      </c>
      <c r="E206" s="57"/>
      <c r="F206" s="59" t="e">
        <f t="shared" si="73"/>
        <v>#REF!</v>
      </c>
      <c r="G206" s="74"/>
      <c r="H206" s="75" t="e">
        <f t="shared" si="74"/>
        <v>#REF!</v>
      </c>
      <c r="I206" s="57"/>
      <c r="J206" s="89" t="e">
        <f t="shared" si="75"/>
        <v>#VALUE!</v>
      </c>
      <c r="K206" s="89" t="e">
        <f t="shared" si="75"/>
        <v>#VALUE!</v>
      </c>
      <c r="L206" s="33" t="e">
        <f t="shared" si="75"/>
        <v>#VALUE!</v>
      </c>
      <c r="M206" s="57"/>
      <c r="N206" s="75" t="e">
        <f t="shared" si="76"/>
        <v>#VALUE!</v>
      </c>
      <c r="O206" s="57"/>
      <c r="P206" s="56" t="e">
        <f t="shared" si="77"/>
        <v>#VALUE!</v>
      </c>
      <c r="Q206" s="57"/>
      <c r="R206" s="34" t="e">
        <f t="shared" si="78"/>
        <v>#VALUE!</v>
      </c>
      <c r="S206" s="34" t="s">
        <v>76</v>
      </c>
      <c r="T206" s="33" t="e">
        <f t="shared" si="79"/>
        <v>#REF!</v>
      </c>
      <c r="U206" s="57"/>
      <c r="V206" s="75" t="e">
        <f t="shared" si="80"/>
        <v>#REF!</v>
      </c>
      <c r="W206" s="57"/>
      <c r="X206" s="56" t="e">
        <f t="shared" si="81"/>
        <v>#REF!</v>
      </c>
      <c r="Y206" s="57"/>
      <c r="Z206" s="75" t="e">
        <f t="shared" si="82"/>
        <v>#REF!</v>
      </c>
      <c r="AA206" s="57"/>
      <c r="AB206" s="57"/>
      <c r="AD206" s="104">
        <f>+SUMIFS('Reserve by Acct'!D:D,'Reserve by Acct'!B:B,VALUE(LEFT(A206,6))*100,'Reserve by Acct'!C:C,VALUE(MID(A206,8,4)))</f>
        <v>0</v>
      </c>
      <c r="AG206" s="104" t="e">
        <f>+AD206+#REF!</f>
        <v>#REF!</v>
      </c>
    </row>
    <row r="207" spans="1:33" x14ac:dyDescent="0.2">
      <c r="A207" t="s">
        <v>221</v>
      </c>
      <c r="B207" s="56"/>
      <c r="C207" s="57"/>
      <c r="D207" s="96" t="s">
        <v>329</v>
      </c>
      <c r="E207" s="57"/>
      <c r="F207" s="59" t="e">
        <f t="shared" si="73"/>
        <v>#REF!</v>
      </c>
      <c r="G207" s="74"/>
      <c r="H207" s="75" t="e">
        <f t="shared" si="74"/>
        <v>#REF!</v>
      </c>
      <c r="I207" s="57"/>
      <c r="J207" s="89" t="e">
        <f t="shared" si="75"/>
        <v>#VALUE!</v>
      </c>
      <c r="K207" s="89" t="e">
        <f t="shared" si="75"/>
        <v>#VALUE!</v>
      </c>
      <c r="L207" s="33" t="e">
        <f t="shared" si="75"/>
        <v>#VALUE!</v>
      </c>
      <c r="M207" s="57"/>
      <c r="N207" s="75" t="e">
        <f t="shared" si="76"/>
        <v>#VALUE!</v>
      </c>
      <c r="O207" s="57"/>
      <c r="P207" s="56" t="e">
        <f t="shared" si="77"/>
        <v>#VALUE!</v>
      </c>
      <c r="Q207" s="57"/>
      <c r="R207" s="34" t="e">
        <f t="shared" si="78"/>
        <v>#VALUE!</v>
      </c>
      <c r="S207" s="34" t="s">
        <v>76</v>
      </c>
      <c r="T207" s="33" t="e">
        <f t="shared" si="79"/>
        <v>#REF!</v>
      </c>
      <c r="U207" s="57"/>
      <c r="V207" s="75" t="e">
        <f t="shared" si="80"/>
        <v>#REF!</v>
      </c>
      <c r="W207" s="57"/>
      <c r="X207" s="56" t="e">
        <f t="shared" si="81"/>
        <v>#REF!</v>
      </c>
      <c r="Y207" s="57"/>
      <c r="Z207" s="75" t="e">
        <f t="shared" si="82"/>
        <v>#REF!</v>
      </c>
      <c r="AA207" s="57"/>
      <c r="AB207" s="57"/>
      <c r="AD207" s="104">
        <f>+SUMIFS('Reserve by Acct'!D:D,'Reserve by Acct'!B:B,VALUE(LEFT(A207,6))*100,'Reserve by Acct'!C:C,VALUE(MID(A207,8,4)))</f>
        <v>0</v>
      </c>
      <c r="AG207" s="104" t="e">
        <f>+AD207+#REF!</f>
        <v>#REF!</v>
      </c>
    </row>
    <row r="208" spans="1:33" x14ac:dyDescent="0.2">
      <c r="A208" t="s">
        <v>222</v>
      </c>
      <c r="B208" s="56"/>
      <c r="C208" s="57"/>
      <c r="D208" s="96" t="s">
        <v>330</v>
      </c>
      <c r="E208" s="57"/>
      <c r="F208" s="59" t="e">
        <f t="shared" si="73"/>
        <v>#REF!</v>
      </c>
      <c r="G208" s="74"/>
      <c r="H208" s="75" t="e">
        <f t="shared" si="74"/>
        <v>#REF!</v>
      </c>
      <c r="I208" s="57"/>
      <c r="J208" s="89" t="e">
        <f t="shared" si="75"/>
        <v>#VALUE!</v>
      </c>
      <c r="K208" s="89" t="e">
        <f t="shared" si="75"/>
        <v>#VALUE!</v>
      </c>
      <c r="L208" s="33" t="e">
        <f t="shared" si="75"/>
        <v>#VALUE!</v>
      </c>
      <c r="M208" s="57"/>
      <c r="N208" s="75" t="e">
        <f t="shared" si="76"/>
        <v>#VALUE!</v>
      </c>
      <c r="O208" s="57"/>
      <c r="P208" s="56" t="e">
        <f t="shared" si="77"/>
        <v>#VALUE!</v>
      </c>
      <c r="Q208" s="57"/>
      <c r="R208" s="34" t="e">
        <f t="shared" si="78"/>
        <v>#VALUE!</v>
      </c>
      <c r="S208" s="34" t="s">
        <v>76</v>
      </c>
      <c r="T208" s="33" t="e">
        <f t="shared" si="79"/>
        <v>#REF!</v>
      </c>
      <c r="U208" s="57"/>
      <c r="V208" s="75" t="e">
        <f t="shared" si="80"/>
        <v>#REF!</v>
      </c>
      <c r="W208" s="57"/>
      <c r="X208" s="56" t="e">
        <f t="shared" si="81"/>
        <v>#REF!</v>
      </c>
      <c r="Y208" s="57"/>
      <c r="Z208" s="75" t="e">
        <f t="shared" si="82"/>
        <v>#REF!</v>
      </c>
      <c r="AA208" s="57"/>
      <c r="AB208" s="57"/>
      <c r="AD208" s="104">
        <f>+SUMIFS('Reserve by Acct'!D:D,'Reserve by Acct'!B:B,VALUE(LEFT(A208,6))*100,'Reserve by Acct'!C:C,VALUE(MID(A208,8,4)))</f>
        <v>0</v>
      </c>
      <c r="AG208" s="104" t="e">
        <f>+AD208+#REF!</f>
        <v>#REF!</v>
      </c>
    </row>
    <row r="209" spans="1:33" x14ac:dyDescent="0.2">
      <c r="A209" t="s">
        <v>223</v>
      </c>
      <c r="B209" s="56"/>
      <c r="C209" s="57"/>
      <c r="D209" s="96" t="s">
        <v>331</v>
      </c>
      <c r="E209" s="57"/>
      <c r="F209" s="59" t="e">
        <f t="shared" si="73"/>
        <v>#REF!</v>
      </c>
      <c r="G209" s="74"/>
      <c r="H209" s="75" t="e">
        <f t="shared" si="74"/>
        <v>#REF!</v>
      </c>
      <c r="I209" s="57"/>
      <c r="J209" s="89" t="e">
        <f t="shared" si="75"/>
        <v>#VALUE!</v>
      </c>
      <c r="K209" s="89" t="e">
        <f t="shared" si="75"/>
        <v>#VALUE!</v>
      </c>
      <c r="L209" s="33" t="e">
        <f t="shared" si="75"/>
        <v>#VALUE!</v>
      </c>
      <c r="M209" s="57"/>
      <c r="N209" s="75" t="e">
        <f t="shared" si="76"/>
        <v>#VALUE!</v>
      </c>
      <c r="O209" s="57"/>
      <c r="P209" s="56" t="e">
        <f t="shared" si="77"/>
        <v>#VALUE!</v>
      </c>
      <c r="Q209" s="57"/>
      <c r="R209" s="34" t="e">
        <f t="shared" si="78"/>
        <v>#VALUE!</v>
      </c>
      <c r="S209" s="34" t="s">
        <v>76</v>
      </c>
      <c r="T209" s="33" t="e">
        <f t="shared" si="79"/>
        <v>#REF!</v>
      </c>
      <c r="U209" s="57"/>
      <c r="V209" s="75" t="e">
        <f t="shared" si="80"/>
        <v>#REF!</v>
      </c>
      <c r="W209" s="57"/>
      <c r="X209" s="56" t="e">
        <f t="shared" si="81"/>
        <v>#REF!</v>
      </c>
      <c r="Y209" s="57"/>
      <c r="Z209" s="75" t="e">
        <f t="shared" si="82"/>
        <v>#REF!</v>
      </c>
      <c r="AA209" s="57"/>
      <c r="AB209" s="57"/>
      <c r="AD209" s="104">
        <f>+SUMIFS('Reserve by Acct'!D:D,'Reserve by Acct'!B:B,VALUE(LEFT(A209,6))*100,'Reserve by Acct'!C:C,VALUE(MID(A209,8,4)))</f>
        <v>0</v>
      </c>
      <c r="AG209" s="104" t="e">
        <f>+AD209+#REF!</f>
        <v>#REF!</v>
      </c>
    </row>
    <row r="210" spans="1:33" x14ac:dyDescent="0.2">
      <c r="A210" t="s">
        <v>224</v>
      </c>
      <c r="B210" s="56"/>
      <c r="C210" s="57"/>
      <c r="D210" s="96" t="s">
        <v>332</v>
      </c>
      <c r="E210" s="57"/>
      <c r="F210" s="59" t="e">
        <f t="shared" si="73"/>
        <v>#REF!</v>
      </c>
      <c r="G210" s="74"/>
      <c r="H210" s="75" t="e">
        <f t="shared" si="74"/>
        <v>#REF!</v>
      </c>
      <c r="I210" s="57"/>
      <c r="J210" s="89" t="e">
        <f t="shared" si="75"/>
        <v>#VALUE!</v>
      </c>
      <c r="K210" s="89" t="e">
        <f t="shared" si="75"/>
        <v>#VALUE!</v>
      </c>
      <c r="L210" s="33" t="e">
        <f t="shared" si="75"/>
        <v>#VALUE!</v>
      </c>
      <c r="M210" s="57"/>
      <c r="N210" s="75" t="e">
        <f t="shared" si="76"/>
        <v>#VALUE!</v>
      </c>
      <c r="O210" s="57"/>
      <c r="P210" s="56" t="e">
        <f t="shared" si="77"/>
        <v>#VALUE!</v>
      </c>
      <c r="Q210" s="57"/>
      <c r="R210" s="34" t="e">
        <f t="shared" si="78"/>
        <v>#VALUE!</v>
      </c>
      <c r="S210" s="34" t="s">
        <v>76</v>
      </c>
      <c r="T210" s="33" t="e">
        <f t="shared" si="79"/>
        <v>#REF!</v>
      </c>
      <c r="U210" s="57"/>
      <c r="V210" s="75" t="e">
        <f t="shared" si="80"/>
        <v>#REF!</v>
      </c>
      <c r="W210" s="57"/>
      <c r="X210" s="56" t="e">
        <f t="shared" si="81"/>
        <v>#REF!</v>
      </c>
      <c r="Y210" s="57"/>
      <c r="Z210" s="75" t="e">
        <f t="shared" si="82"/>
        <v>#REF!</v>
      </c>
      <c r="AA210" s="57"/>
      <c r="AB210" s="57"/>
      <c r="AD210" s="104">
        <f>+SUMIFS('Reserve by Acct'!D:D,'Reserve by Acct'!B:B,VALUE(LEFT(A210,6))*100,'Reserve by Acct'!C:C,VALUE(MID(A210,8,4)))</f>
        <v>0</v>
      </c>
      <c r="AG210" s="104" t="e">
        <f>+AD210+#REF!</f>
        <v>#REF!</v>
      </c>
    </row>
    <row r="211" spans="1:33" x14ac:dyDescent="0.2">
      <c r="A211" t="s">
        <v>225</v>
      </c>
      <c r="B211" s="56"/>
      <c r="C211" s="57"/>
      <c r="D211" s="96" t="s">
        <v>333</v>
      </c>
      <c r="E211" s="57"/>
      <c r="F211" s="59" t="e">
        <f t="shared" si="73"/>
        <v>#REF!</v>
      </c>
      <c r="G211" s="74"/>
      <c r="H211" s="75" t="e">
        <f t="shared" si="74"/>
        <v>#REF!</v>
      </c>
      <c r="I211" s="57"/>
      <c r="J211" s="89" t="e">
        <f t="shared" si="75"/>
        <v>#VALUE!</v>
      </c>
      <c r="K211" s="89" t="e">
        <f t="shared" si="75"/>
        <v>#VALUE!</v>
      </c>
      <c r="L211" s="33" t="e">
        <f t="shared" si="75"/>
        <v>#VALUE!</v>
      </c>
      <c r="M211" s="57"/>
      <c r="N211" s="75" t="e">
        <f t="shared" si="76"/>
        <v>#VALUE!</v>
      </c>
      <c r="O211" s="57"/>
      <c r="P211" s="56" t="e">
        <f t="shared" si="77"/>
        <v>#VALUE!</v>
      </c>
      <c r="Q211" s="57"/>
      <c r="R211" s="34" t="e">
        <f t="shared" si="78"/>
        <v>#VALUE!</v>
      </c>
      <c r="S211" s="34" t="s">
        <v>76</v>
      </c>
      <c r="T211" s="33" t="e">
        <f t="shared" si="79"/>
        <v>#REF!</v>
      </c>
      <c r="U211" s="57"/>
      <c r="V211" s="75" t="e">
        <f t="shared" si="80"/>
        <v>#REF!</v>
      </c>
      <c r="W211" s="57"/>
      <c r="X211" s="56" t="e">
        <f t="shared" si="81"/>
        <v>#REF!</v>
      </c>
      <c r="Y211" s="57"/>
      <c r="Z211" s="75" t="e">
        <f t="shared" si="82"/>
        <v>#REF!</v>
      </c>
      <c r="AA211" s="57"/>
      <c r="AB211" s="57"/>
      <c r="AD211" s="104">
        <f>+SUMIFS('Reserve by Acct'!D:D,'Reserve by Acct'!B:B,VALUE(LEFT(A211,6))*100,'Reserve by Acct'!C:C,VALUE(MID(A211,8,4)))</f>
        <v>0</v>
      </c>
      <c r="AG211" s="104" t="e">
        <f>+AD211+#REF!</f>
        <v>#REF!</v>
      </c>
    </row>
    <row r="212" spans="1:33" x14ac:dyDescent="0.2">
      <c r="A212" t="s">
        <v>226</v>
      </c>
      <c r="B212" s="56"/>
      <c r="C212" s="57"/>
      <c r="D212" s="96" t="s">
        <v>334</v>
      </c>
      <c r="E212" s="57"/>
      <c r="F212" s="59" t="e">
        <f t="shared" si="73"/>
        <v>#REF!</v>
      </c>
      <c r="G212" s="74"/>
      <c r="H212" s="75" t="e">
        <f t="shared" si="74"/>
        <v>#REF!</v>
      </c>
      <c r="I212" s="57"/>
      <c r="J212" s="89" t="e">
        <f t="shared" si="75"/>
        <v>#VALUE!</v>
      </c>
      <c r="K212" s="89" t="e">
        <f t="shared" si="75"/>
        <v>#VALUE!</v>
      </c>
      <c r="L212" s="33" t="e">
        <f t="shared" si="75"/>
        <v>#VALUE!</v>
      </c>
      <c r="M212" s="57"/>
      <c r="N212" s="75" t="e">
        <f t="shared" si="76"/>
        <v>#VALUE!</v>
      </c>
      <c r="O212" s="57"/>
      <c r="P212" s="56" t="e">
        <f t="shared" si="77"/>
        <v>#VALUE!</v>
      </c>
      <c r="Q212" s="57"/>
      <c r="R212" s="34" t="e">
        <f t="shared" si="78"/>
        <v>#VALUE!</v>
      </c>
      <c r="S212" s="34" t="s">
        <v>76</v>
      </c>
      <c r="T212" s="33" t="e">
        <f t="shared" si="79"/>
        <v>#REF!</v>
      </c>
      <c r="U212" s="57"/>
      <c r="V212" s="75" t="e">
        <f t="shared" si="80"/>
        <v>#REF!</v>
      </c>
      <c r="W212" s="57"/>
      <c r="X212" s="56" t="e">
        <f t="shared" si="81"/>
        <v>#REF!</v>
      </c>
      <c r="Y212" s="165"/>
      <c r="Z212" s="75" t="e">
        <f t="shared" si="82"/>
        <v>#REF!</v>
      </c>
      <c r="AA212" s="57"/>
      <c r="AB212" s="57"/>
      <c r="AD212" s="104">
        <f>+SUMIFS('Reserve by Acct'!D:D,'Reserve by Acct'!B:B,VALUE(LEFT(A212,6))*100,'Reserve by Acct'!C:C,VALUE(MID(A212,8,4)))</f>
        <v>0</v>
      </c>
      <c r="AG212" s="104" t="e">
        <f>+AD212+#REF!</f>
        <v>#REF!</v>
      </c>
    </row>
    <row r="213" spans="1:33" x14ac:dyDescent="0.2">
      <c r="A213" t="s">
        <v>227</v>
      </c>
      <c r="B213" s="56"/>
      <c r="C213" s="57"/>
      <c r="D213" s="96" t="s">
        <v>335</v>
      </c>
      <c r="E213" s="57"/>
      <c r="F213" s="59" t="e">
        <f t="shared" si="73"/>
        <v>#REF!</v>
      </c>
      <c r="G213" s="74"/>
      <c r="H213" s="75" t="e">
        <f t="shared" si="74"/>
        <v>#REF!</v>
      </c>
      <c r="I213" s="57"/>
      <c r="J213" s="89" t="e">
        <f t="shared" si="75"/>
        <v>#VALUE!</v>
      </c>
      <c r="K213" s="89" t="e">
        <f t="shared" si="75"/>
        <v>#VALUE!</v>
      </c>
      <c r="L213" s="33" t="e">
        <f t="shared" si="75"/>
        <v>#VALUE!</v>
      </c>
      <c r="M213" s="57"/>
      <c r="N213" s="75" t="e">
        <f t="shared" si="76"/>
        <v>#VALUE!</v>
      </c>
      <c r="O213" s="57"/>
      <c r="P213" s="56" t="e">
        <f t="shared" si="77"/>
        <v>#VALUE!</v>
      </c>
      <c r="Q213" s="57"/>
      <c r="R213" s="34" t="e">
        <f t="shared" si="78"/>
        <v>#VALUE!</v>
      </c>
      <c r="S213" s="34" t="s">
        <v>76</v>
      </c>
      <c r="T213" s="33" t="e">
        <f t="shared" si="79"/>
        <v>#REF!</v>
      </c>
      <c r="U213" s="57"/>
      <c r="V213" s="75" t="e">
        <f t="shared" si="80"/>
        <v>#REF!</v>
      </c>
      <c r="W213" s="57"/>
      <c r="X213" s="56" t="e">
        <f t="shared" si="81"/>
        <v>#REF!</v>
      </c>
      <c r="Y213" s="57"/>
      <c r="Z213" s="75" t="e">
        <f t="shared" si="82"/>
        <v>#REF!</v>
      </c>
      <c r="AA213" s="57"/>
      <c r="AB213" s="57"/>
      <c r="AD213" s="104">
        <f>+SUMIFS('Reserve by Acct'!D:D,'Reserve by Acct'!B:B,VALUE(LEFT(A213,6))*100,'Reserve by Acct'!C:C,VALUE(MID(A213,8,4)))</f>
        <v>0</v>
      </c>
      <c r="AG213" s="104" t="e">
        <f>+AD213+#REF!</f>
        <v>#REF!</v>
      </c>
    </row>
    <row r="214" spans="1:33" x14ac:dyDescent="0.2">
      <c r="A214" t="s">
        <v>228</v>
      </c>
      <c r="B214" s="56"/>
      <c r="C214" s="57"/>
      <c r="D214" s="96" t="s">
        <v>336</v>
      </c>
      <c r="E214" s="57"/>
      <c r="F214" s="59" t="e">
        <f t="shared" si="73"/>
        <v>#REF!</v>
      </c>
      <c r="G214" s="74"/>
      <c r="H214" s="75" t="e">
        <f t="shared" si="74"/>
        <v>#REF!</v>
      </c>
      <c r="I214" s="57"/>
      <c r="J214" s="89" t="e">
        <f t="shared" si="75"/>
        <v>#VALUE!</v>
      </c>
      <c r="K214" s="89" t="e">
        <f t="shared" si="75"/>
        <v>#VALUE!</v>
      </c>
      <c r="L214" s="33" t="e">
        <f t="shared" si="75"/>
        <v>#VALUE!</v>
      </c>
      <c r="M214" s="57"/>
      <c r="N214" s="75" t="e">
        <f t="shared" si="76"/>
        <v>#VALUE!</v>
      </c>
      <c r="O214" s="57"/>
      <c r="P214" s="56" t="e">
        <f t="shared" si="77"/>
        <v>#VALUE!</v>
      </c>
      <c r="Q214" s="57"/>
      <c r="R214" s="34" t="e">
        <f t="shared" si="78"/>
        <v>#VALUE!</v>
      </c>
      <c r="S214" s="34" t="s">
        <v>76</v>
      </c>
      <c r="T214" s="33" t="e">
        <f t="shared" si="79"/>
        <v>#REF!</v>
      </c>
      <c r="U214" s="57"/>
      <c r="V214" s="75" t="e">
        <f t="shared" si="80"/>
        <v>#REF!</v>
      </c>
      <c r="W214" s="57"/>
      <c r="X214" s="56" t="e">
        <f t="shared" si="81"/>
        <v>#REF!</v>
      </c>
      <c r="Y214" s="57"/>
      <c r="Z214" s="75" t="e">
        <f t="shared" si="82"/>
        <v>#REF!</v>
      </c>
      <c r="AA214" s="57"/>
      <c r="AB214" s="57"/>
      <c r="AD214" s="104">
        <f>+SUMIFS('Reserve by Acct'!D:D,'Reserve by Acct'!B:B,VALUE(LEFT(A214,6))*100,'Reserve by Acct'!C:C,VALUE(MID(A214,8,4)))</f>
        <v>0</v>
      </c>
      <c r="AG214" s="104" t="e">
        <f>+AD214+#REF!</f>
        <v>#REF!</v>
      </c>
    </row>
    <row r="215" spans="1:33" x14ac:dyDescent="0.2">
      <c r="A215" t="s">
        <v>229</v>
      </c>
      <c r="B215" s="56"/>
      <c r="C215" s="57"/>
      <c r="D215" s="190" t="s">
        <v>339</v>
      </c>
      <c r="E215" s="57"/>
      <c r="F215" s="59" t="e">
        <f t="shared" si="73"/>
        <v>#REF!</v>
      </c>
      <c r="G215" s="74"/>
      <c r="H215" s="75" t="e">
        <f t="shared" si="74"/>
        <v>#REF!</v>
      </c>
      <c r="I215" s="57"/>
      <c r="J215" s="89" t="e">
        <f t="shared" si="75"/>
        <v>#VALUE!</v>
      </c>
      <c r="K215" s="89" t="e">
        <f t="shared" si="75"/>
        <v>#VALUE!</v>
      </c>
      <c r="L215" s="33" t="e">
        <f t="shared" si="75"/>
        <v>#VALUE!</v>
      </c>
      <c r="M215" s="57"/>
      <c r="N215" s="75" t="e">
        <f t="shared" si="76"/>
        <v>#VALUE!</v>
      </c>
      <c r="O215" s="57"/>
      <c r="P215" s="56" t="e">
        <f t="shared" si="77"/>
        <v>#VALUE!</v>
      </c>
      <c r="Q215" s="57"/>
      <c r="R215" s="34" t="e">
        <f t="shared" si="78"/>
        <v>#VALUE!</v>
      </c>
      <c r="S215" s="34" t="s">
        <v>76</v>
      </c>
      <c r="T215" s="33" t="e">
        <f t="shared" si="79"/>
        <v>#REF!</v>
      </c>
      <c r="U215" s="57"/>
      <c r="V215" s="75" t="e">
        <f t="shared" si="80"/>
        <v>#REF!</v>
      </c>
      <c r="W215" s="57"/>
      <c r="X215" s="56" t="e">
        <f t="shared" si="81"/>
        <v>#REF!</v>
      </c>
      <c r="Y215" s="57"/>
      <c r="Z215" s="75" t="e">
        <f t="shared" si="82"/>
        <v>#REF!</v>
      </c>
      <c r="AA215" s="57"/>
      <c r="AB215" s="57"/>
      <c r="AD215" s="104">
        <f>+SUMIFS('Reserve by Acct'!D:D,'Reserve by Acct'!B:B,VALUE(LEFT(A215,6))*100,'Reserve by Acct'!C:C,VALUE(MID(A215,8,4)))</f>
        <v>0</v>
      </c>
      <c r="AG215" s="104" t="e">
        <f>+AD215+#REF!</f>
        <v>#REF!</v>
      </c>
    </row>
    <row r="216" spans="1:33" x14ac:dyDescent="0.2">
      <c r="A216" t="s">
        <v>230</v>
      </c>
      <c r="B216" s="56"/>
      <c r="C216" s="57"/>
      <c r="D216" s="96" t="s">
        <v>337</v>
      </c>
      <c r="E216" s="57"/>
      <c r="F216" s="59" t="e">
        <f t="shared" si="73"/>
        <v>#REF!</v>
      </c>
      <c r="G216" s="74"/>
      <c r="H216" s="75" t="e">
        <f t="shared" si="74"/>
        <v>#REF!</v>
      </c>
      <c r="I216" s="57"/>
      <c r="J216" s="89" t="e">
        <f t="shared" si="75"/>
        <v>#VALUE!</v>
      </c>
      <c r="K216" s="89" t="e">
        <f t="shared" si="75"/>
        <v>#VALUE!</v>
      </c>
      <c r="L216" s="33" t="e">
        <f t="shared" si="75"/>
        <v>#VALUE!</v>
      </c>
      <c r="M216" s="57"/>
      <c r="N216" s="75" t="e">
        <f t="shared" si="76"/>
        <v>#VALUE!</v>
      </c>
      <c r="O216" s="57"/>
      <c r="P216" s="56" t="e">
        <f t="shared" si="77"/>
        <v>#VALUE!</v>
      </c>
      <c r="Q216" s="57"/>
      <c r="R216" s="34" t="e">
        <f t="shared" si="78"/>
        <v>#VALUE!</v>
      </c>
      <c r="S216" s="34" t="s">
        <v>76</v>
      </c>
      <c r="T216" s="33" t="e">
        <f t="shared" si="79"/>
        <v>#REF!</v>
      </c>
      <c r="U216" s="57"/>
      <c r="V216" s="75" t="e">
        <f t="shared" si="80"/>
        <v>#REF!</v>
      </c>
      <c r="W216" s="57"/>
      <c r="X216" s="56" t="e">
        <f t="shared" si="81"/>
        <v>#REF!</v>
      </c>
      <c r="Y216" s="57"/>
      <c r="Z216" s="75" t="e">
        <f t="shared" si="82"/>
        <v>#REF!</v>
      </c>
      <c r="AA216" s="57"/>
      <c r="AB216" s="57"/>
      <c r="AD216" s="104">
        <f>+SUMIFS('Reserve by Acct'!D:D,'Reserve by Acct'!B:B,VALUE(LEFT(A216,6))*100,'Reserve by Acct'!C:C,VALUE(MID(A216,8,4)))</f>
        <v>0</v>
      </c>
      <c r="AG216" s="104" t="e">
        <f>+AD216+#REF!</f>
        <v>#REF!</v>
      </c>
    </row>
    <row r="217" spans="1:33" x14ac:dyDescent="0.2">
      <c r="A217" t="s">
        <v>231</v>
      </c>
      <c r="B217" s="56"/>
      <c r="C217" s="57"/>
      <c r="D217" s="96" t="s">
        <v>338</v>
      </c>
      <c r="E217" s="57"/>
      <c r="F217" s="77" t="e">
        <f t="shared" si="73"/>
        <v>#REF!</v>
      </c>
      <c r="G217" s="74"/>
      <c r="H217" s="75" t="e">
        <f t="shared" si="74"/>
        <v>#REF!</v>
      </c>
      <c r="I217" s="57"/>
      <c r="J217" s="89" t="e">
        <f t="shared" si="75"/>
        <v>#VALUE!</v>
      </c>
      <c r="K217" s="89" t="e">
        <f t="shared" si="75"/>
        <v>#VALUE!</v>
      </c>
      <c r="L217" s="33" t="e">
        <f t="shared" si="75"/>
        <v>#VALUE!</v>
      </c>
      <c r="M217" s="57"/>
      <c r="N217" s="75" t="e">
        <f t="shared" si="76"/>
        <v>#VALUE!</v>
      </c>
      <c r="O217" s="57"/>
      <c r="P217" s="56" t="e">
        <f t="shared" si="77"/>
        <v>#VALUE!</v>
      </c>
      <c r="Q217" s="57"/>
      <c r="R217" s="34" t="e">
        <f t="shared" si="78"/>
        <v>#VALUE!</v>
      </c>
      <c r="S217" s="34" t="s">
        <v>76</v>
      </c>
      <c r="T217" s="33" t="e">
        <f t="shared" si="79"/>
        <v>#REF!</v>
      </c>
      <c r="U217" s="57"/>
      <c r="V217" s="75" t="e">
        <f t="shared" si="80"/>
        <v>#REF!</v>
      </c>
      <c r="W217" s="57"/>
      <c r="X217" s="56" t="e">
        <f t="shared" si="81"/>
        <v>#REF!</v>
      </c>
      <c r="Y217" s="57"/>
      <c r="Z217" s="75" t="e">
        <f t="shared" si="82"/>
        <v>#REF!</v>
      </c>
      <c r="AA217" s="57"/>
      <c r="AB217" s="57"/>
      <c r="AD217" s="104">
        <f>+SUMIFS('Reserve by Acct'!D:D,'Reserve by Acct'!B:B,VALUE(LEFT(A217,6))*100,'Reserve by Acct'!C:C,VALUE(MID(A217,8,4)))</f>
        <v>0</v>
      </c>
      <c r="AG217" s="104" t="e">
        <f>+AD217+#REF!</f>
        <v>#REF!</v>
      </c>
    </row>
    <row r="218" spans="1:33" x14ac:dyDescent="0.2">
      <c r="B218" s="56"/>
      <c r="C218" s="57"/>
      <c r="D218" s="57"/>
      <c r="E218" s="57"/>
      <c r="F218" s="59"/>
      <c r="G218" s="57"/>
      <c r="H218" s="79"/>
      <c r="I218" s="57"/>
      <c r="J218" s="57"/>
      <c r="K218" s="57"/>
      <c r="L218" s="57"/>
      <c r="M218" s="57"/>
      <c r="N218" s="79"/>
      <c r="O218" s="57"/>
      <c r="P218" s="57"/>
      <c r="Q218" s="57"/>
      <c r="R218" s="34"/>
      <c r="S218" s="34"/>
      <c r="T218" s="33"/>
      <c r="U218" s="57"/>
      <c r="V218" s="79"/>
      <c r="W218" s="57"/>
      <c r="X218" s="56"/>
      <c r="Y218" s="57"/>
      <c r="Z218" s="79"/>
      <c r="AA218" s="57"/>
      <c r="AB218" s="57"/>
    </row>
    <row r="219" spans="1:33" x14ac:dyDescent="0.2">
      <c r="A219">
        <v>342</v>
      </c>
      <c r="B219" s="56"/>
      <c r="C219" s="57"/>
      <c r="D219" s="166" t="s">
        <v>596</v>
      </c>
      <c r="E219" s="57"/>
      <c r="F219" s="59" t="e">
        <f>+SUBTOTAL(9,F201:F218)</f>
        <v>#REF!</v>
      </c>
      <c r="G219" s="57"/>
      <c r="H219" s="64" t="e">
        <f>+SUBTOTAL(9,H201:H218)</f>
        <v>#REF!</v>
      </c>
      <c r="I219" s="57"/>
      <c r="J219" s="57"/>
      <c r="K219" s="57"/>
      <c r="L219" s="57"/>
      <c r="M219" s="57"/>
      <c r="N219" s="64" t="e">
        <f>+SUBTOTAL(9,N201:N218)</f>
        <v>#VALUE!</v>
      </c>
      <c r="O219" s="57"/>
      <c r="P219" s="57"/>
      <c r="Q219" s="57"/>
      <c r="R219" s="34"/>
      <c r="S219" s="34"/>
      <c r="T219" s="33"/>
      <c r="U219" s="57"/>
      <c r="V219" s="64" t="e">
        <f>+SUBTOTAL(9,V201:V218)</f>
        <v>#REF!</v>
      </c>
      <c r="W219" s="57"/>
      <c r="X219" s="56"/>
      <c r="Y219" s="57"/>
      <c r="Z219" s="64" t="e">
        <f>+SUBTOTAL(9,Z201:Z218)</f>
        <v>#REF!</v>
      </c>
      <c r="AA219" s="57"/>
      <c r="AB219" s="57"/>
      <c r="AC219" s="104" t="e">
        <f>+SUMIF(#REF!,$A219*100,#REF!)</f>
        <v>#REF!</v>
      </c>
      <c r="AD219" s="104" t="e">
        <f>+SUMIF(#REF!,$A219*100,#REF!)</f>
        <v>#REF!</v>
      </c>
      <c r="AE219" s="104"/>
      <c r="AF219" s="104" t="e">
        <f>+AC219-#REF!</f>
        <v>#REF!</v>
      </c>
      <c r="AG219" s="104" t="e">
        <f>+AD219+#REF!</f>
        <v>#REF!</v>
      </c>
    </row>
    <row r="220" spans="1:33" x14ac:dyDescent="0.2">
      <c r="B220" s="56"/>
      <c r="C220" s="57"/>
      <c r="D220" s="57"/>
      <c r="E220" s="57"/>
      <c r="F220" s="59"/>
      <c r="G220" s="57"/>
      <c r="H220" s="64"/>
      <c r="I220" s="57"/>
      <c r="J220" s="57"/>
      <c r="K220" s="57"/>
      <c r="L220" s="57"/>
      <c r="M220" s="57"/>
      <c r="N220" s="64"/>
      <c r="O220" s="57"/>
      <c r="P220" s="57"/>
      <c r="Q220" s="57"/>
      <c r="R220" s="34"/>
      <c r="S220" s="34"/>
      <c r="T220" s="33"/>
      <c r="U220" s="57"/>
      <c r="V220" s="64"/>
      <c r="W220" s="57"/>
      <c r="X220" s="56"/>
      <c r="Y220" s="57"/>
      <c r="Z220" s="64"/>
      <c r="AA220" s="57"/>
      <c r="AB220" s="57"/>
    </row>
    <row r="221" spans="1:33" x14ac:dyDescent="0.2">
      <c r="B221" s="56">
        <v>343</v>
      </c>
      <c r="C221" s="57"/>
      <c r="D221" s="57" t="s">
        <v>74</v>
      </c>
      <c r="E221" s="57"/>
      <c r="F221" s="59"/>
      <c r="G221" s="57"/>
      <c r="H221" s="64"/>
      <c r="I221" s="57"/>
      <c r="J221" s="57"/>
      <c r="K221" s="57"/>
      <c r="L221" s="57"/>
      <c r="M221" s="57"/>
      <c r="N221" s="64"/>
      <c r="O221" s="57"/>
      <c r="P221" s="57"/>
      <c r="Q221" s="57"/>
      <c r="R221" s="89"/>
      <c r="S221" s="89"/>
      <c r="T221" s="167"/>
      <c r="U221" s="57"/>
      <c r="V221" s="64"/>
      <c r="W221" s="57"/>
      <c r="X221" s="56"/>
      <c r="Y221" s="57"/>
      <c r="Z221" s="64"/>
      <c r="AA221" s="57"/>
      <c r="AB221" s="57"/>
    </row>
    <row r="222" spans="1:33" x14ac:dyDescent="0.2">
      <c r="A222" t="s">
        <v>232</v>
      </c>
      <c r="B222" s="56"/>
      <c r="C222" s="57"/>
      <c r="D222" s="96" t="s">
        <v>324</v>
      </c>
      <c r="E222" s="57"/>
      <c r="F222" s="59" t="e">
        <f t="shared" ref="F222:F235" si="83">+VLOOKUP($A222,Deprate,F$1,0)</f>
        <v>#REF!</v>
      </c>
      <c r="G222" s="74"/>
      <c r="H222" s="75" t="e">
        <f t="shared" ref="H222:H235" si="84">+VLOOKUP($A222,Deprate,H$1,0)</f>
        <v>#REF!</v>
      </c>
      <c r="I222" s="57"/>
      <c r="J222" s="89" t="e">
        <f t="shared" ref="J222:L235" si="85">+VLOOKUP($A222,ExistingEstimates,J$1,0)</f>
        <v>#VALUE!</v>
      </c>
      <c r="K222" s="89" t="e">
        <f t="shared" si="85"/>
        <v>#VALUE!</v>
      </c>
      <c r="L222" s="33" t="e">
        <f t="shared" si="85"/>
        <v>#VALUE!</v>
      </c>
      <c r="M222" s="57"/>
      <c r="N222" s="75" t="e">
        <f t="shared" ref="N222:N235" si="86">+ROUND(P222*F222/100,2)</f>
        <v>#VALUE!</v>
      </c>
      <c r="O222" s="57"/>
      <c r="P222" s="56" t="e">
        <f t="shared" ref="P222:P235" si="87">+VLOOKUP($A222,ExistingEstimates,P$1,0)</f>
        <v>#VALUE!</v>
      </c>
      <c r="Q222" s="57"/>
      <c r="R222" s="34" t="e">
        <f t="shared" ref="R222:R235" si="88">+TEXT(VLOOKUP($A222,Deprate,3,0),"#")&amp;"-"&amp;TRIM(VLOOKUP($A222,Deprate,4,0))</f>
        <v>#VALUE!</v>
      </c>
      <c r="S222" s="34" t="s">
        <v>76</v>
      </c>
      <c r="T222" s="33" t="e">
        <f t="shared" ref="T222:T235" si="89">+VLOOKUP($A222,Deprate,T$1,0)</f>
        <v>#REF!</v>
      </c>
      <c r="U222" s="57"/>
      <c r="V222" s="75" t="e">
        <f t="shared" ref="V222:V235" si="90">+VLOOKUP($A222,Deprate,V$1,0)</f>
        <v>#REF!</v>
      </c>
      <c r="W222" s="57"/>
      <c r="X222" s="56" t="e">
        <f t="shared" ref="X222:X235" si="91">+VLOOKUP($A222,Deprate,X$1,0)</f>
        <v>#REF!</v>
      </c>
      <c r="Y222" s="57"/>
      <c r="Z222" s="75" t="e">
        <f t="shared" ref="Z222:Z235" si="92">+V222-N222</f>
        <v>#REF!</v>
      </c>
      <c r="AA222" s="57"/>
      <c r="AB222" s="57"/>
      <c r="AD222" s="104">
        <f>+SUMIFS('Reserve by Acct'!D:D,'Reserve by Acct'!B:B,VALUE(LEFT(A222,6))*100,'Reserve by Acct'!C:C,VALUE(MID(A222,8,4)))</f>
        <v>0</v>
      </c>
      <c r="AG222" s="104" t="e">
        <f>+AD222+#REF!</f>
        <v>#REF!</v>
      </c>
    </row>
    <row r="223" spans="1:33" x14ac:dyDescent="0.2">
      <c r="A223" t="s">
        <v>233</v>
      </c>
      <c r="B223" s="56"/>
      <c r="C223" s="57"/>
      <c r="D223" s="96" t="s">
        <v>325</v>
      </c>
      <c r="E223" s="57"/>
      <c r="F223" s="59" t="e">
        <f t="shared" si="83"/>
        <v>#REF!</v>
      </c>
      <c r="G223" s="74"/>
      <c r="H223" s="75" t="e">
        <f t="shared" si="84"/>
        <v>#REF!</v>
      </c>
      <c r="I223" s="57"/>
      <c r="J223" s="89" t="e">
        <f t="shared" si="85"/>
        <v>#VALUE!</v>
      </c>
      <c r="K223" s="89" t="e">
        <f t="shared" si="85"/>
        <v>#VALUE!</v>
      </c>
      <c r="L223" s="33" t="e">
        <f t="shared" si="85"/>
        <v>#VALUE!</v>
      </c>
      <c r="M223" s="57"/>
      <c r="N223" s="75" t="e">
        <f t="shared" si="86"/>
        <v>#VALUE!</v>
      </c>
      <c r="O223" s="57"/>
      <c r="P223" s="56" t="e">
        <f t="shared" si="87"/>
        <v>#VALUE!</v>
      </c>
      <c r="Q223" s="57"/>
      <c r="R223" s="34" t="e">
        <f t="shared" si="88"/>
        <v>#VALUE!</v>
      </c>
      <c r="S223" s="34" t="s">
        <v>76</v>
      </c>
      <c r="T223" s="33" t="e">
        <f t="shared" si="89"/>
        <v>#REF!</v>
      </c>
      <c r="U223" s="57"/>
      <c r="V223" s="75" t="e">
        <f t="shared" si="90"/>
        <v>#REF!</v>
      </c>
      <c r="W223" s="57"/>
      <c r="X223" s="56" t="e">
        <f t="shared" si="91"/>
        <v>#REF!</v>
      </c>
      <c r="Y223" s="57"/>
      <c r="Z223" s="75" t="e">
        <f t="shared" si="92"/>
        <v>#REF!</v>
      </c>
      <c r="AA223" s="57"/>
      <c r="AB223" s="57"/>
      <c r="AD223" s="104">
        <f>+SUMIFS('Reserve by Acct'!D:D,'Reserve by Acct'!B:B,VALUE(LEFT(A223,6))*100,'Reserve by Acct'!C:C,VALUE(MID(A223,8,4)))</f>
        <v>0</v>
      </c>
      <c r="AG223" s="104" t="e">
        <f>+AD223+#REF!</f>
        <v>#REF!</v>
      </c>
    </row>
    <row r="224" spans="1:33" x14ac:dyDescent="0.2">
      <c r="A224" t="s">
        <v>234</v>
      </c>
      <c r="B224" s="56"/>
      <c r="C224" s="57"/>
      <c r="D224" s="96" t="s">
        <v>326</v>
      </c>
      <c r="E224" s="57"/>
      <c r="F224" s="59" t="e">
        <f t="shared" si="83"/>
        <v>#REF!</v>
      </c>
      <c r="G224" s="74"/>
      <c r="H224" s="75" t="e">
        <f t="shared" si="84"/>
        <v>#REF!</v>
      </c>
      <c r="I224" s="57"/>
      <c r="J224" s="89" t="e">
        <f t="shared" si="85"/>
        <v>#VALUE!</v>
      </c>
      <c r="K224" s="89" t="e">
        <f t="shared" si="85"/>
        <v>#VALUE!</v>
      </c>
      <c r="L224" s="33" t="e">
        <f t="shared" si="85"/>
        <v>#VALUE!</v>
      </c>
      <c r="M224" s="57"/>
      <c r="N224" s="75" t="e">
        <f t="shared" si="86"/>
        <v>#VALUE!</v>
      </c>
      <c r="O224" s="57"/>
      <c r="P224" s="56" t="e">
        <f t="shared" si="87"/>
        <v>#VALUE!</v>
      </c>
      <c r="Q224" s="57"/>
      <c r="R224" s="34" t="e">
        <f t="shared" si="88"/>
        <v>#VALUE!</v>
      </c>
      <c r="S224" s="34" t="s">
        <v>76</v>
      </c>
      <c r="T224" s="33" t="e">
        <f t="shared" si="89"/>
        <v>#REF!</v>
      </c>
      <c r="U224" s="57"/>
      <c r="V224" s="75" t="e">
        <f t="shared" si="90"/>
        <v>#REF!</v>
      </c>
      <c r="W224" s="57"/>
      <c r="X224" s="56" t="e">
        <f t="shared" si="91"/>
        <v>#REF!</v>
      </c>
      <c r="Y224" s="57"/>
      <c r="Z224" s="75" t="e">
        <f t="shared" si="92"/>
        <v>#REF!</v>
      </c>
      <c r="AA224" s="57"/>
      <c r="AB224" s="57"/>
      <c r="AD224" s="104">
        <f>+SUMIFS('Reserve by Acct'!D:D,'Reserve by Acct'!B:B,VALUE(LEFT(A224,6))*100,'Reserve by Acct'!C:C,VALUE(MID(A224,8,4)))</f>
        <v>0</v>
      </c>
      <c r="AG224" s="104" t="e">
        <f>+AD224+#REF!</f>
        <v>#REF!</v>
      </c>
    </row>
    <row r="225" spans="1:33" x14ac:dyDescent="0.2">
      <c r="A225" t="s">
        <v>235</v>
      </c>
      <c r="B225" s="56"/>
      <c r="C225" s="57"/>
      <c r="D225" s="96" t="s">
        <v>327</v>
      </c>
      <c r="E225" s="57"/>
      <c r="F225" s="59" t="e">
        <f t="shared" si="83"/>
        <v>#REF!</v>
      </c>
      <c r="G225" s="74"/>
      <c r="H225" s="75" t="e">
        <f t="shared" si="84"/>
        <v>#REF!</v>
      </c>
      <c r="I225" s="57"/>
      <c r="J225" s="89" t="e">
        <f t="shared" si="85"/>
        <v>#VALUE!</v>
      </c>
      <c r="K225" s="89" t="e">
        <f t="shared" si="85"/>
        <v>#VALUE!</v>
      </c>
      <c r="L225" s="33" t="e">
        <f t="shared" si="85"/>
        <v>#VALUE!</v>
      </c>
      <c r="M225" s="57"/>
      <c r="N225" s="75" t="e">
        <f t="shared" si="86"/>
        <v>#VALUE!</v>
      </c>
      <c r="O225" s="57"/>
      <c r="P225" s="56" t="e">
        <f t="shared" si="87"/>
        <v>#VALUE!</v>
      </c>
      <c r="Q225" s="57"/>
      <c r="R225" s="34" t="e">
        <f t="shared" si="88"/>
        <v>#VALUE!</v>
      </c>
      <c r="S225" s="34" t="s">
        <v>76</v>
      </c>
      <c r="T225" s="33" t="e">
        <f t="shared" si="89"/>
        <v>#REF!</v>
      </c>
      <c r="U225" s="57"/>
      <c r="V225" s="75" t="e">
        <f t="shared" si="90"/>
        <v>#REF!</v>
      </c>
      <c r="W225" s="57"/>
      <c r="X225" s="56" t="e">
        <f t="shared" si="91"/>
        <v>#REF!</v>
      </c>
      <c r="Y225" s="57"/>
      <c r="Z225" s="75" t="e">
        <f t="shared" si="92"/>
        <v>#REF!</v>
      </c>
      <c r="AA225" s="57"/>
      <c r="AB225" s="57"/>
      <c r="AD225" s="104">
        <f>+SUMIFS('Reserve by Acct'!D:D,'Reserve by Acct'!B:B,VALUE(LEFT(A225,6))*100,'Reserve by Acct'!C:C,VALUE(MID(A225,8,4)))</f>
        <v>0</v>
      </c>
      <c r="AG225" s="104" t="e">
        <f>+AD225+#REF!</f>
        <v>#REF!</v>
      </c>
    </row>
    <row r="226" spans="1:33" x14ac:dyDescent="0.2">
      <c r="A226" t="s">
        <v>236</v>
      </c>
      <c r="B226" s="56"/>
      <c r="C226" s="57"/>
      <c r="D226" s="96" t="s">
        <v>328</v>
      </c>
      <c r="E226" s="57"/>
      <c r="F226" s="59" t="e">
        <f t="shared" si="83"/>
        <v>#REF!</v>
      </c>
      <c r="G226" s="74"/>
      <c r="H226" s="75" t="e">
        <f t="shared" si="84"/>
        <v>#REF!</v>
      </c>
      <c r="I226" s="57"/>
      <c r="J226" s="89" t="e">
        <f t="shared" si="85"/>
        <v>#VALUE!</v>
      </c>
      <c r="K226" s="89" t="e">
        <f t="shared" si="85"/>
        <v>#VALUE!</v>
      </c>
      <c r="L226" s="33" t="e">
        <f t="shared" si="85"/>
        <v>#VALUE!</v>
      </c>
      <c r="M226" s="57"/>
      <c r="N226" s="75" t="e">
        <f t="shared" si="86"/>
        <v>#VALUE!</v>
      </c>
      <c r="O226" s="57"/>
      <c r="P226" s="56" t="e">
        <f t="shared" si="87"/>
        <v>#VALUE!</v>
      </c>
      <c r="Q226" s="57"/>
      <c r="R226" s="34" t="e">
        <f t="shared" si="88"/>
        <v>#VALUE!</v>
      </c>
      <c r="S226" s="34" t="s">
        <v>76</v>
      </c>
      <c r="T226" s="33" t="e">
        <f t="shared" si="89"/>
        <v>#REF!</v>
      </c>
      <c r="U226" s="57"/>
      <c r="V226" s="75" t="e">
        <f t="shared" si="90"/>
        <v>#REF!</v>
      </c>
      <c r="W226" s="57"/>
      <c r="X226" s="56" t="e">
        <f t="shared" si="91"/>
        <v>#REF!</v>
      </c>
      <c r="Y226" s="57"/>
      <c r="Z226" s="75" t="e">
        <f t="shared" si="92"/>
        <v>#REF!</v>
      </c>
      <c r="AA226" s="57"/>
      <c r="AB226" s="57"/>
      <c r="AD226" s="104">
        <f>+SUMIFS('Reserve by Acct'!D:D,'Reserve by Acct'!B:B,VALUE(LEFT(A226,6))*100,'Reserve by Acct'!C:C,VALUE(MID(A226,8,4)))</f>
        <v>0</v>
      </c>
      <c r="AG226" s="104" t="e">
        <f>+AD226+#REF!</f>
        <v>#REF!</v>
      </c>
    </row>
    <row r="227" spans="1:33" x14ac:dyDescent="0.2">
      <c r="A227" t="s">
        <v>237</v>
      </c>
      <c r="B227" s="56"/>
      <c r="C227" s="57"/>
      <c r="D227" s="96" t="s">
        <v>329</v>
      </c>
      <c r="E227" s="57"/>
      <c r="F227" s="59" t="e">
        <f t="shared" si="83"/>
        <v>#REF!</v>
      </c>
      <c r="G227" s="74"/>
      <c r="H227" s="75" t="e">
        <f t="shared" si="84"/>
        <v>#REF!</v>
      </c>
      <c r="I227" s="57"/>
      <c r="J227" s="89" t="e">
        <f t="shared" si="85"/>
        <v>#VALUE!</v>
      </c>
      <c r="K227" s="89" t="e">
        <f t="shared" si="85"/>
        <v>#VALUE!</v>
      </c>
      <c r="L227" s="33" t="e">
        <f t="shared" si="85"/>
        <v>#VALUE!</v>
      </c>
      <c r="M227" s="57"/>
      <c r="N227" s="75" t="e">
        <f t="shared" si="86"/>
        <v>#VALUE!</v>
      </c>
      <c r="O227" s="57"/>
      <c r="P227" s="56" t="e">
        <f t="shared" si="87"/>
        <v>#VALUE!</v>
      </c>
      <c r="Q227" s="57"/>
      <c r="R227" s="34" t="e">
        <f t="shared" si="88"/>
        <v>#VALUE!</v>
      </c>
      <c r="S227" s="34" t="s">
        <v>76</v>
      </c>
      <c r="T227" s="33" t="e">
        <f t="shared" si="89"/>
        <v>#REF!</v>
      </c>
      <c r="U227" s="57"/>
      <c r="V227" s="75" t="e">
        <f t="shared" si="90"/>
        <v>#REF!</v>
      </c>
      <c r="W227" s="57"/>
      <c r="X227" s="56" t="e">
        <f t="shared" si="91"/>
        <v>#REF!</v>
      </c>
      <c r="Y227" s="57"/>
      <c r="Z227" s="75" t="e">
        <f t="shared" si="92"/>
        <v>#REF!</v>
      </c>
      <c r="AA227" s="57"/>
      <c r="AB227" s="57"/>
      <c r="AD227" s="104">
        <f>+SUMIFS('Reserve by Acct'!D:D,'Reserve by Acct'!B:B,VALUE(LEFT(A227,6))*100,'Reserve by Acct'!C:C,VALUE(MID(A227,8,4)))</f>
        <v>0</v>
      </c>
      <c r="AG227" s="104" t="e">
        <f>+AD227+#REF!</f>
        <v>#REF!</v>
      </c>
    </row>
    <row r="228" spans="1:33" x14ac:dyDescent="0.2">
      <c r="A228" t="s">
        <v>238</v>
      </c>
      <c r="B228" s="56"/>
      <c r="C228" s="57"/>
      <c r="D228" s="96" t="s">
        <v>330</v>
      </c>
      <c r="E228" s="57"/>
      <c r="F228" s="59" t="e">
        <f t="shared" si="83"/>
        <v>#REF!</v>
      </c>
      <c r="G228" s="74"/>
      <c r="H228" s="75" t="e">
        <f t="shared" si="84"/>
        <v>#REF!</v>
      </c>
      <c r="I228" s="57"/>
      <c r="J228" s="89" t="e">
        <f t="shared" si="85"/>
        <v>#VALUE!</v>
      </c>
      <c r="K228" s="89" t="e">
        <f t="shared" si="85"/>
        <v>#VALUE!</v>
      </c>
      <c r="L228" s="33" t="e">
        <f t="shared" si="85"/>
        <v>#VALUE!</v>
      </c>
      <c r="M228" s="57"/>
      <c r="N228" s="75" t="e">
        <f t="shared" si="86"/>
        <v>#VALUE!</v>
      </c>
      <c r="O228" s="57"/>
      <c r="P228" s="56" t="e">
        <f t="shared" si="87"/>
        <v>#VALUE!</v>
      </c>
      <c r="Q228" s="57"/>
      <c r="R228" s="34" t="e">
        <f t="shared" si="88"/>
        <v>#VALUE!</v>
      </c>
      <c r="S228" s="34" t="s">
        <v>76</v>
      </c>
      <c r="T228" s="33" t="e">
        <f t="shared" si="89"/>
        <v>#REF!</v>
      </c>
      <c r="U228" s="57"/>
      <c r="V228" s="75" t="e">
        <f t="shared" si="90"/>
        <v>#REF!</v>
      </c>
      <c r="W228" s="57"/>
      <c r="X228" s="56" t="e">
        <f t="shared" si="91"/>
        <v>#REF!</v>
      </c>
      <c r="Y228" s="57"/>
      <c r="Z228" s="75" t="e">
        <f t="shared" si="92"/>
        <v>#REF!</v>
      </c>
      <c r="AA228" s="57"/>
      <c r="AB228" s="57"/>
      <c r="AD228" s="104">
        <f>+SUMIFS('Reserve by Acct'!D:D,'Reserve by Acct'!B:B,VALUE(LEFT(A228,6))*100,'Reserve by Acct'!C:C,VALUE(MID(A228,8,4)))</f>
        <v>0</v>
      </c>
      <c r="AG228" s="104" t="e">
        <f>+AD228+#REF!</f>
        <v>#REF!</v>
      </c>
    </row>
    <row r="229" spans="1:33" ht="16.5" customHeight="1" x14ac:dyDescent="0.2">
      <c r="A229" t="s">
        <v>239</v>
      </c>
      <c r="B229" s="56"/>
      <c r="C229" s="57"/>
      <c r="D229" s="96" t="s">
        <v>331</v>
      </c>
      <c r="E229" s="57"/>
      <c r="F229" s="59" t="e">
        <f t="shared" si="83"/>
        <v>#REF!</v>
      </c>
      <c r="G229" s="74"/>
      <c r="H229" s="75" t="e">
        <f t="shared" si="84"/>
        <v>#REF!</v>
      </c>
      <c r="I229" s="57"/>
      <c r="J229" s="89" t="e">
        <f t="shared" si="85"/>
        <v>#VALUE!</v>
      </c>
      <c r="K229" s="89" t="e">
        <f t="shared" si="85"/>
        <v>#VALUE!</v>
      </c>
      <c r="L229" s="33" t="e">
        <f t="shared" si="85"/>
        <v>#VALUE!</v>
      </c>
      <c r="M229" s="57"/>
      <c r="N229" s="75" t="e">
        <f t="shared" si="86"/>
        <v>#VALUE!</v>
      </c>
      <c r="O229" s="57"/>
      <c r="P229" s="56" t="e">
        <f t="shared" si="87"/>
        <v>#VALUE!</v>
      </c>
      <c r="Q229" s="57"/>
      <c r="R229" s="34" t="e">
        <f t="shared" si="88"/>
        <v>#VALUE!</v>
      </c>
      <c r="S229" s="34" t="s">
        <v>76</v>
      </c>
      <c r="T229" s="33" t="e">
        <f t="shared" si="89"/>
        <v>#REF!</v>
      </c>
      <c r="U229" s="57"/>
      <c r="V229" s="75" t="e">
        <f t="shared" si="90"/>
        <v>#REF!</v>
      </c>
      <c r="W229" s="57"/>
      <c r="X229" s="56" t="e">
        <f t="shared" si="91"/>
        <v>#REF!</v>
      </c>
      <c r="Y229" s="57"/>
      <c r="Z229" s="75" t="e">
        <f t="shared" si="92"/>
        <v>#REF!</v>
      </c>
      <c r="AA229" s="57"/>
      <c r="AB229" s="57"/>
      <c r="AD229" s="104">
        <f>+SUMIFS('Reserve by Acct'!D:D,'Reserve by Acct'!B:B,VALUE(LEFT(A229,6))*100,'Reserve by Acct'!C:C,VALUE(MID(A229,8,4)))</f>
        <v>0</v>
      </c>
      <c r="AG229" s="104" t="e">
        <f>+AD229+#REF!</f>
        <v>#REF!</v>
      </c>
    </row>
    <row r="230" spans="1:33" x14ac:dyDescent="0.2">
      <c r="A230" t="s">
        <v>240</v>
      </c>
      <c r="B230" s="56"/>
      <c r="C230" s="57"/>
      <c r="D230" s="96" t="s">
        <v>332</v>
      </c>
      <c r="E230" s="57"/>
      <c r="F230" s="59" t="e">
        <f t="shared" si="83"/>
        <v>#REF!</v>
      </c>
      <c r="G230" s="74"/>
      <c r="H230" s="75" t="e">
        <f t="shared" si="84"/>
        <v>#REF!</v>
      </c>
      <c r="I230" s="57"/>
      <c r="J230" s="89" t="e">
        <f t="shared" si="85"/>
        <v>#VALUE!</v>
      </c>
      <c r="K230" s="89" t="e">
        <f t="shared" si="85"/>
        <v>#VALUE!</v>
      </c>
      <c r="L230" s="33" t="e">
        <f t="shared" si="85"/>
        <v>#VALUE!</v>
      </c>
      <c r="M230" s="57"/>
      <c r="N230" s="75" t="e">
        <f t="shared" si="86"/>
        <v>#VALUE!</v>
      </c>
      <c r="O230" s="57"/>
      <c r="P230" s="56" t="e">
        <f t="shared" si="87"/>
        <v>#VALUE!</v>
      </c>
      <c r="Q230" s="57"/>
      <c r="R230" s="34" t="e">
        <f t="shared" si="88"/>
        <v>#VALUE!</v>
      </c>
      <c r="S230" s="34" t="s">
        <v>76</v>
      </c>
      <c r="T230" s="33" t="e">
        <f t="shared" si="89"/>
        <v>#REF!</v>
      </c>
      <c r="U230" s="57"/>
      <c r="V230" s="75" t="e">
        <f t="shared" si="90"/>
        <v>#REF!</v>
      </c>
      <c r="W230" s="57"/>
      <c r="X230" s="56" t="e">
        <f t="shared" si="91"/>
        <v>#REF!</v>
      </c>
      <c r="Y230" s="57"/>
      <c r="Z230" s="75" t="e">
        <f t="shared" si="92"/>
        <v>#REF!</v>
      </c>
      <c r="AA230" s="57"/>
      <c r="AB230" s="57"/>
      <c r="AD230" s="104">
        <f>+SUMIFS('Reserve by Acct'!D:D,'Reserve by Acct'!B:B,VALUE(LEFT(A230,6))*100,'Reserve by Acct'!C:C,VALUE(MID(A230,8,4)))</f>
        <v>0</v>
      </c>
      <c r="AG230" s="104" t="e">
        <f>+AD230+#REF!</f>
        <v>#REF!</v>
      </c>
    </row>
    <row r="231" spans="1:33" x14ac:dyDescent="0.2">
      <c r="A231" t="s">
        <v>241</v>
      </c>
      <c r="B231" s="56"/>
      <c r="C231" s="57"/>
      <c r="D231" s="96" t="s">
        <v>333</v>
      </c>
      <c r="E231" s="57"/>
      <c r="F231" s="59" t="e">
        <f t="shared" si="83"/>
        <v>#REF!</v>
      </c>
      <c r="G231" s="74"/>
      <c r="H231" s="75" t="e">
        <f t="shared" si="84"/>
        <v>#REF!</v>
      </c>
      <c r="I231" s="57"/>
      <c r="J231" s="89" t="e">
        <f t="shared" si="85"/>
        <v>#VALUE!</v>
      </c>
      <c r="K231" s="89" t="e">
        <f t="shared" si="85"/>
        <v>#VALUE!</v>
      </c>
      <c r="L231" s="33" t="e">
        <f t="shared" si="85"/>
        <v>#VALUE!</v>
      </c>
      <c r="M231" s="57"/>
      <c r="N231" s="75" t="e">
        <f t="shared" si="86"/>
        <v>#VALUE!</v>
      </c>
      <c r="O231" s="57"/>
      <c r="P231" s="56" t="e">
        <f t="shared" si="87"/>
        <v>#VALUE!</v>
      </c>
      <c r="Q231" s="57"/>
      <c r="R231" s="34" t="e">
        <f t="shared" si="88"/>
        <v>#VALUE!</v>
      </c>
      <c r="S231" s="34" t="s">
        <v>76</v>
      </c>
      <c r="T231" s="33" t="e">
        <f t="shared" si="89"/>
        <v>#REF!</v>
      </c>
      <c r="U231" s="57"/>
      <c r="V231" s="75" t="e">
        <f t="shared" si="90"/>
        <v>#REF!</v>
      </c>
      <c r="W231" s="57"/>
      <c r="X231" s="56" t="e">
        <f t="shared" si="91"/>
        <v>#REF!</v>
      </c>
      <c r="Y231" s="57"/>
      <c r="Z231" s="75" t="e">
        <f t="shared" si="92"/>
        <v>#REF!</v>
      </c>
      <c r="AA231" s="57"/>
      <c r="AB231" s="57"/>
      <c r="AD231" s="104">
        <f>+SUMIFS('Reserve by Acct'!D:D,'Reserve by Acct'!B:B,VALUE(LEFT(A231,6))*100,'Reserve by Acct'!C:C,VALUE(MID(A231,8,4)))</f>
        <v>0</v>
      </c>
      <c r="AG231" s="104" t="e">
        <f>+AD231+#REF!</f>
        <v>#REF!</v>
      </c>
    </row>
    <row r="232" spans="1:33" x14ac:dyDescent="0.2">
      <c r="A232" t="s">
        <v>242</v>
      </c>
      <c r="B232" s="169" t="s">
        <v>343</v>
      </c>
      <c r="C232" s="57"/>
      <c r="D232" s="96" t="s">
        <v>334</v>
      </c>
      <c r="E232" s="57"/>
      <c r="F232" s="59" t="e">
        <f t="shared" si="83"/>
        <v>#REF!</v>
      </c>
      <c r="G232" s="74"/>
      <c r="H232" s="75" t="e">
        <f t="shared" si="84"/>
        <v>#REF!</v>
      </c>
      <c r="I232" s="57"/>
      <c r="J232" s="89" t="e">
        <f t="shared" si="85"/>
        <v>#VALUE!</v>
      </c>
      <c r="K232" s="89" t="e">
        <f t="shared" si="85"/>
        <v>#VALUE!</v>
      </c>
      <c r="L232" s="33" t="e">
        <f t="shared" si="85"/>
        <v>#VALUE!</v>
      </c>
      <c r="M232" s="57"/>
      <c r="N232" s="75" t="e">
        <f t="shared" si="86"/>
        <v>#VALUE!</v>
      </c>
      <c r="O232" s="57"/>
      <c r="P232" s="56" t="e">
        <f t="shared" si="87"/>
        <v>#VALUE!</v>
      </c>
      <c r="Q232" s="57"/>
      <c r="R232" s="34" t="e">
        <f t="shared" si="88"/>
        <v>#VALUE!</v>
      </c>
      <c r="S232" s="34" t="s">
        <v>76</v>
      </c>
      <c r="T232" s="33" t="e">
        <f t="shared" si="89"/>
        <v>#REF!</v>
      </c>
      <c r="U232" s="57"/>
      <c r="V232" s="75" t="e">
        <f t="shared" si="90"/>
        <v>#REF!</v>
      </c>
      <c r="W232" s="57"/>
      <c r="X232" s="56" t="e">
        <f t="shared" si="91"/>
        <v>#REF!</v>
      </c>
      <c r="Y232" s="57"/>
      <c r="Z232" s="75" t="e">
        <f t="shared" si="92"/>
        <v>#REF!</v>
      </c>
      <c r="AA232" s="57"/>
      <c r="AB232" s="57"/>
      <c r="AD232" s="104">
        <f>+SUMIFS('Reserve by Acct'!D:D,'Reserve by Acct'!B:B,VALUE(LEFT(A232,6))*100,'Reserve by Acct'!C:C,VALUE(MID(A232,8,4)))</f>
        <v>0</v>
      </c>
      <c r="AG232" s="104" t="e">
        <f>+AD232+#REF!</f>
        <v>#REF!</v>
      </c>
    </row>
    <row r="233" spans="1:33" x14ac:dyDescent="0.2">
      <c r="A233" t="s">
        <v>243</v>
      </c>
      <c r="B233" s="56"/>
      <c r="C233" s="57"/>
      <c r="D233" s="96" t="s">
        <v>335</v>
      </c>
      <c r="E233" s="57"/>
      <c r="F233" s="59" t="e">
        <f t="shared" si="83"/>
        <v>#REF!</v>
      </c>
      <c r="G233" s="74"/>
      <c r="H233" s="75" t="e">
        <f t="shared" si="84"/>
        <v>#REF!</v>
      </c>
      <c r="I233" s="57"/>
      <c r="J233" s="89" t="e">
        <f t="shared" si="85"/>
        <v>#VALUE!</v>
      </c>
      <c r="K233" s="89" t="e">
        <f t="shared" si="85"/>
        <v>#VALUE!</v>
      </c>
      <c r="L233" s="33" t="e">
        <f t="shared" si="85"/>
        <v>#VALUE!</v>
      </c>
      <c r="M233" s="57"/>
      <c r="N233" s="75" t="e">
        <f t="shared" si="86"/>
        <v>#VALUE!</v>
      </c>
      <c r="O233" s="57"/>
      <c r="P233" s="56" t="e">
        <f t="shared" si="87"/>
        <v>#VALUE!</v>
      </c>
      <c r="Q233" s="57"/>
      <c r="R233" s="34" t="e">
        <f t="shared" si="88"/>
        <v>#VALUE!</v>
      </c>
      <c r="S233" s="34" t="s">
        <v>76</v>
      </c>
      <c r="T233" s="33" t="e">
        <f t="shared" si="89"/>
        <v>#REF!</v>
      </c>
      <c r="U233" s="57"/>
      <c r="V233" s="75" t="e">
        <f t="shared" si="90"/>
        <v>#REF!</v>
      </c>
      <c r="W233" s="57"/>
      <c r="X233" s="56" t="e">
        <f t="shared" si="91"/>
        <v>#REF!</v>
      </c>
      <c r="Y233" s="57"/>
      <c r="Z233" s="75" t="e">
        <f t="shared" si="92"/>
        <v>#REF!</v>
      </c>
      <c r="AA233" s="57"/>
      <c r="AB233" s="57"/>
      <c r="AD233" s="104">
        <f>+SUMIFS('Reserve by Acct'!D:D,'Reserve by Acct'!B:B,VALUE(LEFT(A233,6))*100,'Reserve by Acct'!C:C,VALUE(MID(A233,8,4)))</f>
        <v>0</v>
      </c>
      <c r="AG233" s="104" t="e">
        <f>+AD233+#REF!</f>
        <v>#REF!</v>
      </c>
    </row>
    <row r="234" spans="1:33" x14ac:dyDescent="0.2">
      <c r="A234" t="s">
        <v>244</v>
      </c>
      <c r="B234" s="56"/>
      <c r="C234" s="57"/>
      <c r="D234" s="96" t="s">
        <v>336</v>
      </c>
      <c r="E234" s="57"/>
      <c r="F234" s="59" t="e">
        <f t="shared" si="83"/>
        <v>#REF!</v>
      </c>
      <c r="G234" s="74"/>
      <c r="H234" s="75" t="e">
        <f t="shared" si="84"/>
        <v>#REF!</v>
      </c>
      <c r="I234" s="57"/>
      <c r="J234" s="89" t="e">
        <f t="shared" si="85"/>
        <v>#VALUE!</v>
      </c>
      <c r="K234" s="89" t="e">
        <f t="shared" si="85"/>
        <v>#VALUE!</v>
      </c>
      <c r="L234" s="33" t="e">
        <f t="shared" si="85"/>
        <v>#VALUE!</v>
      </c>
      <c r="M234" s="57"/>
      <c r="N234" s="75" t="e">
        <f t="shared" si="86"/>
        <v>#VALUE!</v>
      </c>
      <c r="O234" s="57"/>
      <c r="P234" s="56" t="e">
        <f t="shared" si="87"/>
        <v>#VALUE!</v>
      </c>
      <c r="Q234" s="57"/>
      <c r="R234" s="34" t="e">
        <f t="shared" si="88"/>
        <v>#VALUE!</v>
      </c>
      <c r="S234" s="34" t="s">
        <v>76</v>
      </c>
      <c r="T234" s="33" t="e">
        <f t="shared" si="89"/>
        <v>#REF!</v>
      </c>
      <c r="U234" s="57"/>
      <c r="V234" s="75" t="e">
        <f t="shared" si="90"/>
        <v>#REF!</v>
      </c>
      <c r="W234" s="57"/>
      <c r="X234" s="56" t="e">
        <f t="shared" si="91"/>
        <v>#REF!</v>
      </c>
      <c r="Y234" s="57"/>
      <c r="Z234" s="75" t="e">
        <f t="shared" si="92"/>
        <v>#REF!</v>
      </c>
      <c r="AA234" s="57"/>
      <c r="AB234" s="57"/>
      <c r="AD234" s="104">
        <f>+SUMIFS('Reserve by Acct'!D:D,'Reserve by Acct'!B:B,VALUE(LEFT(A234,6))*100,'Reserve by Acct'!C:C,VALUE(MID(A234,8,4)))</f>
        <v>0</v>
      </c>
      <c r="AG234" s="104" t="e">
        <f>+AD234+#REF!</f>
        <v>#REF!</v>
      </c>
    </row>
    <row r="235" spans="1:33" x14ac:dyDescent="0.2">
      <c r="A235" t="s">
        <v>245</v>
      </c>
      <c r="B235" s="56"/>
      <c r="C235" s="57"/>
      <c r="D235" s="96" t="s">
        <v>338</v>
      </c>
      <c r="E235" s="57"/>
      <c r="F235" s="77" t="e">
        <f t="shared" si="83"/>
        <v>#REF!</v>
      </c>
      <c r="G235" s="74"/>
      <c r="H235" s="192" t="e">
        <f t="shared" si="84"/>
        <v>#REF!</v>
      </c>
      <c r="I235" s="57"/>
      <c r="J235" s="89" t="e">
        <f t="shared" si="85"/>
        <v>#VALUE!</v>
      </c>
      <c r="K235" s="89" t="e">
        <f t="shared" si="85"/>
        <v>#VALUE!</v>
      </c>
      <c r="L235" s="33" t="e">
        <f t="shared" si="85"/>
        <v>#VALUE!</v>
      </c>
      <c r="M235" s="57"/>
      <c r="N235" s="192" t="e">
        <f t="shared" si="86"/>
        <v>#VALUE!</v>
      </c>
      <c r="O235" s="57"/>
      <c r="P235" s="56" t="e">
        <f t="shared" si="87"/>
        <v>#VALUE!</v>
      </c>
      <c r="Q235" s="57"/>
      <c r="R235" s="34" t="e">
        <f t="shared" si="88"/>
        <v>#VALUE!</v>
      </c>
      <c r="S235" s="34" t="s">
        <v>76</v>
      </c>
      <c r="T235" s="33" t="e">
        <f t="shared" si="89"/>
        <v>#REF!</v>
      </c>
      <c r="U235" s="57"/>
      <c r="V235" s="192" t="e">
        <f t="shared" si="90"/>
        <v>#REF!</v>
      </c>
      <c r="W235" s="57"/>
      <c r="X235" s="56" t="e">
        <f t="shared" si="91"/>
        <v>#REF!</v>
      </c>
      <c r="Y235" s="57"/>
      <c r="Z235" s="192" t="e">
        <f t="shared" si="92"/>
        <v>#REF!</v>
      </c>
      <c r="AA235" s="57"/>
      <c r="AB235" s="57"/>
      <c r="AD235" s="104">
        <f>+SUMIFS('Reserve by Acct'!D:D,'Reserve by Acct'!B:B,VALUE(LEFT(A235,6))*100,'Reserve by Acct'!C:C,VALUE(MID(A235,8,4)))</f>
        <v>0</v>
      </c>
      <c r="AG235" s="104" t="e">
        <f>+AD235+#REF!</f>
        <v>#REF!</v>
      </c>
    </row>
    <row r="236" spans="1:33" x14ac:dyDescent="0.2">
      <c r="B236" s="56"/>
      <c r="C236" s="57"/>
      <c r="D236" s="57"/>
      <c r="E236" s="57"/>
      <c r="F236" s="59"/>
      <c r="G236" s="74"/>
      <c r="H236" s="75"/>
      <c r="I236" s="57"/>
      <c r="J236" s="57"/>
      <c r="K236" s="57"/>
      <c r="L236" s="57"/>
      <c r="M236" s="57"/>
      <c r="N236" s="75"/>
      <c r="O236" s="57"/>
      <c r="P236" s="57"/>
      <c r="Q236" s="57"/>
      <c r="R236" s="34"/>
      <c r="S236" s="34"/>
      <c r="T236" s="33"/>
      <c r="U236" s="57"/>
      <c r="V236" s="75"/>
      <c r="W236" s="57"/>
      <c r="X236" s="56"/>
      <c r="Y236" s="57"/>
      <c r="Z236" s="75"/>
      <c r="AA236" s="57"/>
      <c r="AB236" s="57"/>
    </row>
    <row r="237" spans="1:33" x14ac:dyDescent="0.2">
      <c r="A237">
        <v>343</v>
      </c>
      <c r="B237" s="56"/>
      <c r="C237" s="57"/>
      <c r="D237" s="166" t="s">
        <v>75</v>
      </c>
      <c r="E237" s="57"/>
      <c r="F237" s="59" t="e">
        <f>+SUBTOTAL(9,F222:F236)</f>
        <v>#REF!</v>
      </c>
      <c r="G237" s="57"/>
      <c r="H237" s="64" t="e">
        <f>+SUBTOTAL(9,H222:H236)</f>
        <v>#REF!</v>
      </c>
      <c r="I237" s="57"/>
      <c r="J237" s="57"/>
      <c r="K237" s="57"/>
      <c r="L237" s="57"/>
      <c r="M237" s="57"/>
      <c r="N237" s="64" t="e">
        <f>+SUBTOTAL(9,N222:N236)</f>
        <v>#VALUE!</v>
      </c>
      <c r="O237" s="57"/>
      <c r="P237" s="57"/>
      <c r="Q237" s="57"/>
      <c r="R237" s="34"/>
      <c r="S237" s="34"/>
      <c r="T237" s="33"/>
      <c r="U237" s="57"/>
      <c r="V237" s="64" t="e">
        <f>+SUBTOTAL(9,V222:V236)</f>
        <v>#REF!</v>
      </c>
      <c r="W237" s="57"/>
      <c r="X237" s="56"/>
      <c r="Y237" s="57"/>
      <c r="Z237" s="64" t="e">
        <f>+SUBTOTAL(9,Z222:Z236)</f>
        <v>#REF!</v>
      </c>
      <c r="AA237" s="57"/>
      <c r="AB237" s="57"/>
      <c r="AC237" s="104" t="e">
        <f>+SUMIF(#REF!,$A237*100,#REF!)</f>
        <v>#REF!</v>
      </c>
      <c r="AD237" s="104" t="e">
        <f>+SUMIF(#REF!,$A237*100,#REF!)</f>
        <v>#REF!</v>
      </c>
      <c r="AE237" s="104"/>
      <c r="AF237" s="104" t="e">
        <f>+AC237-#REF!</f>
        <v>#REF!</v>
      </c>
      <c r="AG237" s="104" t="e">
        <f>+AD237+#REF!</f>
        <v>#REF!</v>
      </c>
    </row>
    <row r="238" spans="1:33" x14ac:dyDescent="0.2">
      <c r="B238" s="56"/>
      <c r="C238" s="57"/>
      <c r="D238" s="57"/>
      <c r="E238" s="57"/>
      <c r="F238" s="59"/>
      <c r="G238" s="57"/>
      <c r="H238" s="64"/>
      <c r="I238" s="57"/>
      <c r="J238" s="57"/>
      <c r="K238" s="57"/>
      <c r="L238" s="57"/>
      <c r="M238" s="57"/>
      <c r="N238" s="64"/>
      <c r="O238" s="57"/>
      <c r="P238" s="57"/>
      <c r="Q238" s="57"/>
      <c r="R238" s="34"/>
      <c r="S238" s="34"/>
      <c r="T238" s="33"/>
      <c r="U238" s="57"/>
      <c r="V238" s="64"/>
      <c r="W238" s="57"/>
      <c r="X238" s="56"/>
      <c r="Y238" s="57"/>
      <c r="Z238" s="64"/>
      <c r="AA238" s="57"/>
      <c r="AB238" s="57"/>
    </row>
    <row r="239" spans="1:33" x14ac:dyDescent="0.2">
      <c r="B239" s="56">
        <v>344</v>
      </c>
      <c r="C239" s="57"/>
      <c r="D239" s="57" t="s">
        <v>40</v>
      </c>
      <c r="E239" s="57"/>
      <c r="F239" s="59"/>
      <c r="G239" s="57"/>
      <c r="H239" s="64"/>
      <c r="I239" s="57"/>
      <c r="J239" s="57"/>
      <c r="K239" s="57"/>
      <c r="L239" s="57"/>
      <c r="M239" s="57"/>
      <c r="N239" s="64"/>
      <c r="O239" s="57"/>
      <c r="P239" s="57"/>
      <c r="Q239" s="57"/>
      <c r="R239" s="89"/>
      <c r="S239" s="89"/>
      <c r="T239" s="167"/>
      <c r="U239" s="57"/>
      <c r="V239" s="64"/>
      <c r="W239" s="57"/>
      <c r="X239" s="56"/>
      <c r="Y239" s="57"/>
      <c r="Z239" s="64"/>
      <c r="AA239" s="57"/>
      <c r="AB239" s="57"/>
    </row>
    <row r="240" spans="1:33" x14ac:dyDescent="0.2">
      <c r="A240" t="s">
        <v>246</v>
      </c>
      <c r="B240" s="56"/>
      <c r="C240" s="57"/>
      <c r="D240" s="96" t="s">
        <v>324</v>
      </c>
      <c r="E240" s="57"/>
      <c r="F240" s="59" t="e">
        <f t="shared" ref="F240:F254" si="93">+VLOOKUP($A240,Deprate,F$1,0)</f>
        <v>#REF!</v>
      </c>
      <c r="G240" s="74"/>
      <c r="H240" s="75" t="e">
        <f t="shared" ref="H240:H254" si="94">+VLOOKUP($A240,Deprate,H$1,0)</f>
        <v>#REF!</v>
      </c>
      <c r="I240" s="57"/>
      <c r="J240" s="89" t="e">
        <f t="shared" ref="J240:L254" si="95">+VLOOKUP($A240,ExistingEstimates,J$1,0)</f>
        <v>#VALUE!</v>
      </c>
      <c r="K240" s="89" t="e">
        <f t="shared" si="95"/>
        <v>#VALUE!</v>
      </c>
      <c r="L240" s="33" t="e">
        <f t="shared" si="95"/>
        <v>#VALUE!</v>
      </c>
      <c r="M240" s="57"/>
      <c r="N240" s="75" t="e">
        <f t="shared" ref="N240:N254" si="96">+ROUND(P240*F240/100,2)</f>
        <v>#VALUE!</v>
      </c>
      <c r="O240" s="57"/>
      <c r="P240" s="56" t="e">
        <f t="shared" ref="P240:P254" si="97">+VLOOKUP($A240,ExistingEstimates,P$1,0)</f>
        <v>#VALUE!</v>
      </c>
      <c r="Q240" s="57"/>
      <c r="R240" s="34" t="e">
        <f t="shared" ref="R240:R254" si="98">+TEXT(VLOOKUP($A240,Deprate,3,0),"#")&amp;"-"&amp;TRIM(VLOOKUP($A240,Deprate,4,0))</f>
        <v>#VALUE!</v>
      </c>
      <c r="S240" s="34" t="s">
        <v>76</v>
      </c>
      <c r="T240" s="33" t="e">
        <f t="shared" ref="T240:T254" si="99">+VLOOKUP($A240,Deprate,T$1,0)</f>
        <v>#REF!</v>
      </c>
      <c r="U240" s="57"/>
      <c r="V240" s="75" t="e">
        <f t="shared" ref="V240:V254" si="100">+VLOOKUP($A240,Deprate,V$1,0)</f>
        <v>#REF!</v>
      </c>
      <c r="W240" s="57"/>
      <c r="X240" s="56" t="e">
        <f t="shared" ref="X240:X254" si="101">+VLOOKUP($A240,Deprate,X$1,0)</f>
        <v>#REF!</v>
      </c>
      <c r="Y240" s="57"/>
      <c r="Z240" s="75" t="e">
        <f t="shared" ref="Z240:Z254" si="102">+V240-N240</f>
        <v>#REF!</v>
      </c>
      <c r="AA240" s="57"/>
      <c r="AB240" s="57"/>
      <c r="AD240" s="104">
        <f>+SUMIFS('Reserve by Acct'!D:D,'Reserve by Acct'!B:B,VALUE(LEFT(A240,6))*100,'Reserve by Acct'!C:C,VALUE(MID(A240,8,4)))</f>
        <v>0</v>
      </c>
      <c r="AG240" s="104" t="e">
        <f>+AD240+#REF!</f>
        <v>#REF!</v>
      </c>
    </row>
    <row r="241" spans="1:33" x14ac:dyDescent="0.2">
      <c r="A241" t="s">
        <v>247</v>
      </c>
      <c r="B241" s="56"/>
      <c r="C241" s="57"/>
      <c r="D241" s="96" t="s">
        <v>325</v>
      </c>
      <c r="E241" s="57"/>
      <c r="F241" s="59" t="e">
        <f t="shared" si="93"/>
        <v>#REF!</v>
      </c>
      <c r="G241" s="74"/>
      <c r="H241" s="75" t="e">
        <f t="shared" si="94"/>
        <v>#REF!</v>
      </c>
      <c r="I241" s="57"/>
      <c r="J241" s="89" t="e">
        <f t="shared" si="95"/>
        <v>#VALUE!</v>
      </c>
      <c r="K241" s="89" t="e">
        <f t="shared" si="95"/>
        <v>#VALUE!</v>
      </c>
      <c r="L241" s="33" t="e">
        <f t="shared" si="95"/>
        <v>#VALUE!</v>
      </c>
      <c r="M241" s="57"/>
      <c r="N241" s="75" t="e">
        <f t="shared" si="96"/>
        <v>#VALUE!</v>
      </c>
      <c r="O241" s="57"/>
      <c r="P241" s="56" t="e">
        <f t="shared" si="97"/>
        <v>#VALUE!</v>
      </c>
      <c r="Q241" s="57"/>
      <c r="R241" s="34" t="e">
        <f t="shared" si="98"/>
        <v>#VALUE!</v>
      </c>
      <c r="S241" s="34" t="s">
        <v>76</v>
      </c>
      <c r="T241" s="33" t="e">
        <f t="shared" si="99"/>
        <v>#REF!</v>
      </c>
      <c r="U241" s="57"/>
      <c r="V241" s="75" t="e">
        <f t="shared" si="100"/>
        <v>#REF!</v>
      </c>
      <c r="W241" s="57"/>
      <c r="X241" s="56" t="e">
        <f t="shared" si="101"/>
        <v>#REF!</v>
      </c>
      <c r="Y241" s="57"/>
      <c r="Z241" s="75" t="e">
        <f t="shared" si="102"/>
        <v>#REF!</v>
      </c>
      <c r="AA241" s="57"/>
      <c r="AB241" s="57"/>
      <c r="AD241" s="104">
        <f>+SUMIFS('Reserve by Acct'!D:D,'Reserve by Acct'!B:B,VALUE(LEFT(A241,6))*100,'Reserve by Acct'!C:C,VALUE(MID(A241,8,4)))</f>
        <v>0</v>
      </c>
      <c r="AG241" s="104" t="e">
        <f>+AD241+#REF!</f>
        <v>#REF!</v>
      </c>
    </row>
    <row r="242" spans="1:33" x14ac:dyDescent="0.2">
      <c r="A242" t="s">
        <v>248</v>
      </c>
      <c r="B242" s="56"/>
      <c r="C242" s="57"/>
      <c r="D242" s="96" t="s">
        <v>326</v>
      </c>
      <c r="E242" s="57"/>
      <c r="F242" s="59" t="e">
        <f t="shared" si="93"/>
        <v>#REF!</v>
      </c>
      <c r="G242" s="74"/>
      <c r="H242" s="75" t="e">
        <f t="shared" si="94"/>
        <v>#REF!</v>
      </c>
      <c r="I242" s="57"/>
      <c r="J242" s="89" t="e">
        <f t="shared" si="95"/>
        <v>#VALUE!</v>
      </c>
      <c r="K242" s="89" t="e">
        <f t="shared" si="95"/>
        <v>#VALUE!</v>
      </c>
      <c r="L242" s="33" t="e">
        <f t="shared" si="95"/>
        <v>#VALUE!</v>
      </c>
      <c r="M242" s="57"/>
      <c r="N242" s="75" t="e">
        <f t="shared" si="96"/>
        <v>#VALUE!</v>
      </c>
      <c r="O242" s="57"/>
      <c r="P242" s="56" t="e">
        <f t="shared" si="97"/>
        <v>#VALUE!</v>
      </c>
      <c r="Q242" s="57"/>
      <c r="R242" s="34" t="e">
        <f t="shared" si="98"/>
        <v>#VALUE!</v>
      </c>
      <c r="S242" s="34" t="s">
        <v>76</v>
      </c>
      <c r="T242" s="33" t="e">
        <f t="shared" si="99"/>
        <v>#REF!</v>
      </c>
      <c r="U242" s="57"/>
      <c r="V242" s="75" t="e">
        <f t="shared" si="100"/>
        <v>#REF!</v>
      </c>
      <c r="W242" s="57"/>
      <c r="X242" s="56" t="e">
        <f t="shared" si="101"/>
        <v>#REF!</v>
      </c>
      <c r="Y242" s="57"/>
      <c r="Z242" s="75" t="e">
        <f t="shared" si="102"/>
        <v>#REF!</v>
      </c>
      <c r="AA242" s="57"/>
      <c r="AB242" s="57"/>
      <c r="AD242" s="104">
        <f>+SUMIFS('Reserve by Acct'!D:D,'Reserve by Acct'!B:B,VALUE(LEFT(A242,6))*100,'Reserve by Acct'!C:C,VALUE(MID(A242,8,4)))</f>
        <v>0</v>
      </c>
      <c r="AG242" s="104" t="e">
        <f>+AD242+#REF!</f>
        <v>#REF!</v>
      </c>
    </row>
    <row r="243" spans="1:33" x14ac:dyDescent="0.2">
      <c r="A243" t="s">
        <v>249</v>
      </c>
      <c r="B243" s="56"/>
      <c r="C243" s="57"/>
      <c r="D243" s="96" t="s">
        <v>327</v>
      </c>
      <c r="E243" s="57"/>
      <c r="F243" s="59" t="e">
        <f t="shared" si="93"/>
        <v>#REF!</v>
      </c>
      <c r="G243" s="74"/>
      <c r="H243" s="75" t="e">
        <f t="shared" si="94"/>
        <v>#REF!</v>
      </c>
      <c r="I243" s="57"/>
      <c r="J243" s="89" t="e">
        <f t="shared" si="95"/>
        <v>#VALUE!</v>
      </c>
      <c r="K243" s="89" t="e">
        <f t="shared" si="95"/>
        <v>#VALUE!</v>
      </c>
      <c r="L243" s="33" t="e">
        <f t="shared" si="95"/>
        <v>#VALUE!</v>
      </c>
      <c r="M243" s="57"/>
      <c r="N243" s="75" t="e">
        <f t="shared" si="96"/>
        <v>#VALUE!</v>
      </c>
      <c r="O243" s="57"/>
      <c r="P243" s="56" t="e">
        <f t="shared" si="97"/>
        <v>#VALUE!</v>
      </c>
      <c r="Q243" s="57"/>
      <c r="R243" s="34" t="e">
        <f t="shared" si="98"/>
        <v>#VALUE!</v>
      </c>
      <c r="S243" s="34" t="s">
        <v>76</v>
      </c>
      <c r="T243" s="33" t="e">
        <f t="shared" si="99"/>
        <v>#REF!</v>
      </c>
      <c r="U243" s="57"/>
      <c r="V243" s="75" t="e">
        <f t="shared" si="100"/>
        <v>#REF!</v>
      </c>
      <c r="W243" s="57"/>
      <c r="X243" s="56" t="e">
        <f t="shared" si="101"/>
        <v>#REF!</v>
      </c>
      <c r="Y243" s="57"/>
      <c r="Z243" s="75" t="e">
        <f t="shared" si="102"/>
        <v>#REF!</v>
      </c>
      <c r="AA243" s="57"/>
      <c r="AB243" s="57"/>
      <c r="AD243" s="104">
        <f>+SUMIFS('Reserve by Acct'!D:D,'Reserve by Acct'!B:B,VALUE(LEFT(A243,6))*100,'Reserve by Acct'!C:C,VALUE(MID(A243,8,4)))</f>
        <v>0</v>
      </c>
      <c r="AG243" s="104" t="e">
        <f>+AD243+#REF!</f>
        <v>#REF!</v>
      </c>
    </row>
    <row r="244" spans="1:33" x14ac:dyDescent="0.2">
      <c r="A244" t="s">
        <v>250</v>
      </c>
      <c r="B244" s="56"/>
      <c r="C244" s="57"/>
      <c r="D244" s="96" t="s">
        <v>328</v>
      </c>
      <c r="E244" s="57"/>
      <c r="F244" s="59" t="e">
        <f t="shared" si="93"/>
        <v>#REF!</v>
      </c>
      <c r="G244" s="74"/>
      <c r="H244" s="75" t="e">
        <f t="shared" si="94"/>
        <v>#REF!</v>
      </c>
      <c r="I244" s="57"/>
      <c r="J244" s="89" t="e">
        <f t="shared" si="95"/>
        <v>#VALUE!</v>
      </c>
      <c r="K244" s="89" t="e">
        <f t="shared" si="95"/>
        <v>#VALUE!</v>
      </c>
      <c r="L244" s="33" t="e">
        <f t="shared" si="95"/>
        <v>#VALUE!</v>
      </c>
      <c r="M244" s="57"/>
      <c r="N244" s="75" t="e">
        <f t="shared" si="96"/>
        <v>#VALUE!</v>
      </c>
      <c r="O244" s="57"/>
      <c r="P244" s="56" t="e">
        <f t="shared" si="97"/>
        <v>#VALUE!</v>
      </c>
      <c r="Q244" s="57"/>
      <c r="R244" s="34" t="e">
        <f t="shared" si="98"/>
        <v>#VALUE!</v>
      </c>
      <c r="S244" s="34" t="s">
        <v>76</v>
      </c>
      <c r="T244" s="33" t="e">
        <f t="shared" si="99"/>
        <v>#REF!</v>
      </c>
      <c r="U244" s="57"/>
      <c r="V244" s="75" t="e">
        <f t="shared" si="100"/>
        <v>#REF!</v>
      </c>
      <c r="W244" s="57"/>
      <c r="X244" s="56" t="e">
        <f t="shared" si="101"/>
        <v>#REF!</v>
      </c>
      <c r="Y244" s="57"/>
      <c r="Z244" s="75" t="e">
        <f t="shared" si="102"/>
        <v>#REF!</v>
      </c>
      <c r="AA244" s="57"/>
      <c r="AB244" s="57"/>
      <c r="AD244" s="104">
        <f>+SUMIFS('Reserve by Acct'!D:D,'Reserve by Acct'!B:B,VALUE(LEFT(A244,6))*100,'Reserve by Acct'!C:C,VALUE(MID(A244,8,4)))</f>
        <v>0</v>
      </c>
      <c r="AG244" s="104" t="e">
        <f>+AD244+#REF!</f>
        <v>#REF!</v>
      </c>
    </row>
    <row r="245" spans="1:33" x14ac:dyDescent="0.2">
      <c r="A245" t="s">
        <v>251</v>
      </c>
      <c r="B245" s="56"/>
      <c r="C245" s="57"/>
      <c r="D245" s="96" t="s">
        <v>329</v>
      </c>
      <c r="E245" s="57"/>
      <c r="F245" s="59" t="e">
        <f t="shared" si="93"/>
        <v>#REF!</v>
      </c>
      <c r="G245" s="74"/>
      <c r="H245" s="75" t="e">
        <f t="shared" si="94"/>
        <v>#REF!</v>
      </c>
      <c r="I245" s="57"/>
      <c r="J245" s="89" t="e">
        <f t="shared" si="95"/>
        <v>#VALUE!</v>
      </c>
      <c r="K245" s="89" t="e">
        <f t="shared" si="95"/>
        <v>#VALUE!</v>
      </c>
      <c r="L245" s="33" t="e">
        <f t="shared" si="95"/>
        <v>#VALUE!</v>
      </c>
      <c r="M245" s="57"/>
      <c r="N245" s="75" t="e">
        <f t="shared" si="96"/>
        <v>#VALUE!</v>
      </c>
      <c r="O245" s="57"/>
      <c r="P245" s="56" t="e">
        <f t="shared" si="97"/>
        <v>#VALUE!</v>
      </c>
      <c r="Q245" s="57"/>
      <c r="R245" s="34" t="e">
        <f t="shared" si="98"/>
        <v>#VALUE!</v>
      </c>
      <c r="S245" s="34" t="s">
        <v>76</v>
      </c>
      <c r="T245" s="33" t="e">
        <f t="shared" si="99"/>
        <v>#REF!</v>
      </c>
      <c r="U245" s="57"/>
      <c r="V245" s="75" t="e">
        <f t="shared" si="100"/>
        <v>#REF!</v>
      </c>
      <c r="W245" s="57"/>
      <c r="X245" s="56" t="e">
        <f t="shared" si="101"/>
        <v>#REF!</v>
      </c>
      <c r="Y245" s="57"/>
      <c r="Z245" s="75" t="e">
        <f t="shared" si="102"/>
        <v>#REF!</v>
      </c>
      <c r="AA245" s="57"/>
      <c r="AB245" s="57"/>
      <c r="AD245" s="104">
        <f>+SUMIFS('Reserve by Acct'!D:D,'Reserve by Acct'!B:B,VALUE(LEFT(A245,6))*100,'Reserve by Acct'!C:C,VALUE(MID(A245,8,4)))</f>
        <v>0</v>
      </c>
      <c r="AG245" s="104" t="e">
        <f>+AD245+#REF!</f>
        <v>#REF!</v>
      </c>
    </row>
    <row r="246" spans="1:33" x14ac:dyDescent="0.2">
      <c r="A246" t="s">
        <v>252</v>
      </c>
      <c r="B246" s="56"/>
      <c r="C246" s="57"/>
      <c r="D246" s="96" t="s">
        <v>330</v>
      </c>
      <c r="E246" s="57"/>
      <c r="F246" s="59" t="e">
        <f t="shared" si="93"/>
        <v>#REF!</v>
      </c>
      <c r="G246" s="74"/>
      <c r="H246" s="75" t="e">
        <f t="shared" si="94"/>
        <v>#REF!</v>
      </c>
      <c r="I246" s="57"/>
      <c r="J246" s="89" t="e">
        <f t="shared" si="95"/>
        <v>#VALUE!</v>
      </c>
      <c r="K246" s="89" t="e">
        <f t="shared" si="95"/>
        <v>#VALUE!</v>
      </c>
      <c r="L246" s="33" t="e">
        <f t="shared" si="95"/>
        <v>#VALUE!</v>
      </c>
      <c r="M246" s="57"/>
      <c r="N246" s="75" t="e">
        <f t="shared" si="96"/>
        <v>#VALUE!</v>
      </c>
      <c r="O246" s="57"/>
      <c r="P246" s="56" t="e">
        <f t="shared" si="97"/>
        <v>#VALUE!</v>
      </c>
      <c r="Q246" s="57"/>
      <c r="R246" s="34" t="e">
        <f t="shared" si="98"/>
        <v>#VALUE!</v>
      </c>
      <c r="S246" s="34" t="s">
        <v>76</v>
      </c>
      <c r="T246" s="33" t="e">
        <f t="shared" si="99"/>
        <v>#REF!</v>
      </c>
      <c r="U246" s="57"/>
      <c r="V246" s="75" t="e">
        <f t="shared" si="100"/>
        <v>#REF!</v>
      </c>
      <c r="W246" s="57"/>
      <c r="X246" s="56" t="e">
        <f t="shared" si="101"/>
        <v>#REF!</v>
      </c>
      <c r="Y246" s="57"/>
      <c r="Z246" s="75" t="e">
        <f t="shared" si="102"/>
        <v>#REF!</v>
      </c>
      <c r="AA246" s="57"/>
      <c r="AB246" s="57"/>
      <c r="AD246" s="104">
        <f>+SUMIFS('Reserve by Acct'!D:D,'Reserve by Acct'!B:B,VALUE(LEFT(A246,6))*100,'Reserve by Acct'!C:C,VALUE(MID(A246,8,4)))</f>
        <v>0</v>
      </c>
      <c r="AG246" s="104" t="e">
        <f>+AD246+#REF!</f>
        <v>#REF!</v>
      </c>
    </row>
    <row r="247" spans="1:33" x14ac:dyDescent="0.2">
      <c r="A247" t="s">
        <v>253</v>
      </c>
      <c r="B247" s="56"/>
      <c r="C247" s="57"/>
      <c r="D247" s="96" t="s">
        <v>331</v>
      </c>
      <c r="E247" s="57"/>
      <c r="F247" s="59" t="e">
        <f t="shared" si="93"/>
        <v>#REF!</v>
      </c>
      <c r="G247" s="74"/>
      <c r="H247" s="75" t="e">
        <f t="shared" si="94"/>
        <v>#REF!</v>
      </c>
      <c r="I247" s="57"/>
      <c r="J247" s="89" t="e">
        <f t="shared" si="95"/>
        <v>#VALUE!</v>
      </c>
      <c r="K247" s="89" t="e">
        <f t="shared" si="95"/>
        <v>#VALUE!</v>
      </c>
      <c r="L247" s="33" t="e">
        <f t="shared" si="95"/>
        <v>#VALUE!</v>
      </c>
      <c r="M247" s="57"/>
      <c r="N247" s="75" t="e">
        <f t="shared" si="96"/>
        <v>#VALUE!</v>
      </c>
      <c r="O247" s="57"/>
      <c r="P247" s="56" t="e">
        <f t="shared" si="97"/>
        <v>#VALUE!</v>
      </c>
      <c r="Q247" s="57"/>
      <c r="R247" s="34" t="e">
        <f t="shared" si="98"/>
        <v>#VALUE!</v>
      </c>
      <c r="S247" s="34" t="s">
        <v>76</v>
      </c>
      <c r="T247" s="33" t="e">
        <f t="shared" si="99"/>
        <v>#REF!</v>
      </c>
      <c r="U247" s="57"/>
      <c r="V247" s="75" t="e">
        <f t="shared" si="100"/>
        <v>#REF!</v>
      </c>
      <c r="W247" s="57"/>
      <c r="X247" s="56" t="e">
        <f t="shared" si="101"/>
        <v>#REF!</v>
      </c>
      <c r="Y247" s="57"/>
      <c r="Z247" s="75" t="e">
        <f t="shared" si="102"/>
        <v>#REF!</v>
      </c>
      <c r="AA247" s="57"/>
      <c r="AB247" s="57"/>
      <c r="AD247" s="104">
        <f>+SUMIFS('Reserve by Acct'!D:D,'Reserve by Acct'!B:B,VALUE(LEFT(A247,6))*100,'Reserve by Acct'!C:C,VALUE(MID(A247,8,4)))</f>
        <v>0</v>
      </c>
      <c r="AG247" s="104" t="e">
        <f>+AD247+#REF!</f>
        <v>#REF!</v>
      </c>
    </row>
    <row r="248" spans="1:33" x14ac:dyDescent="0.2">
      <c r="A248" t="s">
        <v>254</v>
      </c>
      <c r="B248" s="56"/>
      <c r="C248" s="57"/>
      <c r="D248" s="96" t="s">
        <v>332</v>
      </c>
      <c r="E248" s="57"/>
      <c r="F248" s="59" t="e">
        <f t="shared" si="93"/>
        <v>#REF!</v>
      </c>
      <c r="G248" s="74"/>
      <c r="H248" s="75" t="e">
        <f t="shared" si="94"/>
        <v>#REF!</v>
      </c>
      <c r="I248" s="57"/>
      <c r="J248" s="89" t="e">
        <f t="shared" si="95"/>
        <v>#VALUE!</v>
      </c>
      <c r="K248" s="89" t="e">
        <f t="shared" si="95"/>
        <v>#VALUE!</v>
      </c>
      <c r="L248" s="33" t="e">
        <f t="shared" si="95"/>
        <v>#VALUE!</v>
      </c>
      <c r="M248" s="57"/>
      <c r="N248" s="75" t="e">
        <f t="shared" si="96"/>
        <v>#VALUE!</v>
      </c>
      <c r="O248" s="57"/>
      <c r="P248" s="56" t="e">
        <f t="shared" si="97"/>
        <v>#VALUE!</v>
      </c>
      <c r="Q248" s="57"/>
      <c r="R248" s="34" t="e">
        <f t="shared" si="98"/>
        <v>#VALUE!</v>
      </c>
      <c r="S248" s="34" t="s">
        <v>76</v>
      </c>
      <c r="T248" s="33" t="e">
        <f t="shared" si="99"/>
        <v>#REF!</v>
      </c>
      <c r="U248" s="57"/>
      <c r="V248" s="75" t="e">
        <f t="shared" si="100"/>
        <v>#REF!</v>
      </c>
      <c r="W248" s="57"/>
      <c r="X248" s="56" t="e">
        <f t="shared" si="101"/>
        <v>#REF!</v>
      </c>
      <c r="Y248" s="57"/>
      <c r="Z248" s="75" t="e">
        <f t="shared" si="102"/>
        <v>#REF!</v>
      </c>
      <c r="AA248" s="57"/>
      <c r="AB248" s="57"/>
      <c r="AD248" s="104">
        <f>+SUMIFS('Reserve by Acct'!D:D,'Reserve by Acct'!B:B,VALUE(LEFT(A248,6))*100,'Reserve by Acct'!C:C,VALUE(MID(A248,8,4)))</f>
        <v>0</v>
      </c>
      <c r="AG248" s="104" t="e">
        <f>+AD248+#REF!</f>
        <v>#REF!</v>
      </c>
    </row>
    <row r="249" spans="1:33" x14ac:dyDescent="0.2">
      <c r="A249" t="s">
        <v>255</v>
      </c>
      <c r="B249" s="56"/>
      <c r="C249" s="57"/>
      <c r="D249" s="96" t="s">
        <v>333</v>
      </c>
      <c r="E249" s="57"/>
      <c r="F249" s="59" t="e">
        <f t="shared" si="93"/>
        <v>#REF!</v>
      </c>
      <c r="G249" s="74"/>
      <c r="H249" s="75" t="e">
        <f t="shared" si="94"/>
        <v>#REF!</v>
      </c>
      <c r="I249" s="57"/>
      <c r="J249" s="89" t="e">
        <f t="shared" si="95"/>
        <v>#VALUE!</v>
      </c>
      <c r="K249" s="89" t="e">
        <f t="shared" si="95"/>
        <v>#VALUE!</v>
      </c>
      <c r="L249" s="33" t="e">
        <f t="shared" si="95"/>
        <v>#VALUE!</v>
      </c>
      <c r="M249" s="57"/>
      <c r="N249" s="75" t="e">
        <f t="shared" si="96"/>
        <v>#VALUE!</v>
      </c>
      <c r="O249" s="57"/>
      <c r="P249" s="56" t="e">
        <f t="shared" si="97"/>
        <v>#VALUE!</v>
      </c>
      <c r="Q249" s="57"/>
      <c r="R249" s="34" t="e">
        <f t="shared" si="98"/>
        <v>#VALUE!</v>
      </c>
      <c r="S249" s="34" t="s">
        <v>76</v>
      </c>
      <c r="T249" s="33" t="e">
        <f t="shared" si="99"/>
        <v>#REF!</v>
      </c>
      <c r="U249" s="57"/>
      <c r="V249" s="75" t="e">
        <f t="shared" si="100"/>
        <v>#REF!</v>
      </c>
      <c r="W249" s="57"/>
      <c r="X249" s="56" t="e">
        <f t="shared" si="101"/>
        <v>#REF!</v>
      </c>
      <c r="Y249" s="57"/>
      <c r="Z249" s="75" t="e">
        <f t="shared" si="102"/>
        <v>#REF!</v>
      </c>
      <c r="AA249" s="57"/>
      <c r="AB249" s="57"/>
      <c r="AD249" s="104">
        <f>+SUMIFS('Reserve by Acct'!D:D,'Reserve by Acct'!B:B,VALUE(LEFT(A249,6))*100,'Reserve by Acct'!C:C,VALUE(MID(A249,8,4)))</f>
        <v>0</v>
      </c>
      <c r="AG249" s="104" t="e">
        <f>+AD249+#REF!</f>
        <v>#REF!</v>
      </c>
    </row>
    <row r="250" spans="1:33" x14ac:dyDescent="0.2">
      <c r="A250" t="s">
        <v>256</v>
      </c>
      <c r="B250" s="56"/>
      <c r="C250" s="57"/>
      <c r="D250" s="96" t="s">
        <v>334</v>
      </c>
      <c r="E250" s="57"/>
      <c r="F250" s="59" t="e">
        <f t="shared" si="93"/>
        <v>#REF!</v>
      </c>
      <c r="G250" s="74"/>
      <c r="H250" s="75" t="e">
        <f t="shared" si="94"/>
        <v>#REF!</v>
      </c>
      <c r="I250" s="57"/>
      <c r="J250" s="89" t="e">
        <f t="shared" si="95"/>
        <v>#VALUE!</v>
      </c>
      <c r="K250" s="89" t="e">
        <f t="shared" si="95"/>
        <v>#VALUE!</v>
      </c>
      <c r="L250" s="33" t="e">
        <f t="shared" si="95"/>
        <v>#VALUE!</v>
      </c>
      <c r="M250" s="57"/>
      <c r="N250" s="75" t="e">
        <f t="shared" si="96"/>
        <v>#VALUE!</v>
      </c>
      <c r="O250" s="57"/>
      <c r="P250" s="56" t="e">
        <f t="shared" si="97"/>
        <v>#VALUE!</v>
      </c>
      <c r="Q250" s="57"/>
      <c r="R250" s="34" t="e">
        <f t="shared" si="98"/>
        <v>#VALUE!</v>
      </c>
      <c r="S250" s="34" t="s">
        <v>76</v>
      </c>
      <c r="T250" s="33" t="e">
        <f t="shared" si="99"/>
        <v>#REF!</v>
      </c>
      <c r="U250" s="57"/>
      <c r="V250" s="75" t="e">
        <f t="shared" si="100"/>
        <v>#REF!</v>
      </c>
      <c r="W250" s="57"/>
      <c r="X250" s="56" t="e">
        <f t="shared" si="101"/>
        <v>#REF!</v>
      </c>
      <c r="Y250" s="57"/>
      <c r="Z250" s="75" t="e">
        <f t="shared" si="102"/>
        <v>#REF!</v>
      </c>
      <c r="AA250" s="57"/>
      <c r="AB250" s="57"/>
      <c r="AD250" s="104">
        <f>+SUMIFS('Reserve by Acct'!D:D,'Reserve by Acct'!B:B,VALUE(LEFT(A250,6))*100,'Reserve by Acct'!C:C,VALUE(MID(A250,8,4)))</f>
        <v>0</v>
      </c>
      <c r="AG250" s="104" t="e">
        <f>+AD250+#REF!</f>
        <v>#REF!</v>
      </c>
    </row>
    <row r="251" spans="1:33" x14ac:dyDescent="0.2">
      <c r="A251" t="s">
        <v>257</v>
      </c>
      <c r="B251" s="56"/>
      <c r="C251" s="57"/>
      <c r="D251" s="96" t="s">
        <v>335</v>
      </c>
      <c r="E251" s="57"/>
      <c r="F251" s="59" t="e">
        <f t="shared" si="93"/>
        <v>#REF!</v>
      </c>
      <c r="G251" s="74"/>
      <c r="H251" s="75" t="e">
        <f t="shared" si="94"/>
        <v>#REF!</v>
      </c>
      <c r="I251" s="57"/>
      <c r="J251" s="89" t="e">
        <f t="shared" si="95"/>
        <v>#VALUE!</v>
      </c>
      <c r="K251" s="89" t="e">
        <f t="shared" si="95"/>
        <v>#VALUE!</v>
      </c>
      <c r="L251" s="33" t="e">
        <f t="shared" si="95"/>
        <v>#VALUE!</v>
      </c>
      <c r="M251" s="57"/>
      <c r="N251" s="75" t="e">
        <f t="shared" si="96"/>
        <v>#VALUE!</v>
      </c>
      <c r="O251" s="57"/>
      <c r="P251" s="56" t="e">
        <f t="shared" si="97"/>
        <v>#VALUE!</v>
      </c>
      <c r="Q251" s="57"/>
      <c r="R251" s="34" t="e">
        <f t="shared" si="98"/>
        <v>#VALUE!</v>
      </c>
      <c r="S251" s="34" t="s">
        <v>76</v>
      </c>
      <c r="T251" s="33" t="e">
        <f t="shared" si="99"/>
        <v>#REF!</v>
      </c>
      <c r="U251" s="57"/>
      <c r="V251" s="75" t="e">
        <f t="shared" si="100"/>
        <v>#REF!</v>
      </c>
      <c r="W251" s="57"/>
      <c r="X251" s="56" t="e">
        <f t="shared" si="101"/>
        <v>#REF!</v>
      </c>
      <c r="Y251" s="57"/>
      <c r="Z251" s="75" t="e">
        <f t="shared" si="102"/>
        <v>#REF!</v>
      </c>
      <c r="AA251" s="57"/>
      <c r="AB251" s="57"/>
      <c r="AD251" s="104">
        <f>+SUMIFS('Reserve by Acct'!D:D,'Reserve by Acct'!B:B,VALUE(LEFT(A251,6))*100,'Reserve by Acct'!C:C,VALUE(MID(A251,8,4)))</f>
        <v>0</v>
      </c>
      <c r="AG251" s="104" t="e">
        <f>+AD251+#REF!</f>
        <v>#REF!</v>
      </c>
    </row>
    <row r="252" spans="1:33" x14ac:dyDescent="0.2">
      <c r="A252" t="s">
        <v>258</v>
      </c>
      <c r="B252" s="56"/>
      <c r="C252" s="62"/>
      <c r="D252" s="96" t="s">
        <v>336</v>
      </c>
      <c r="E252" s="62"/>
      <c r="F252" s="59" t="e">
        <f t="shared" si="93"/>
        <v>#REF!</v>
      </c>
      <c r="G252" s="74"/>
      <c r="H252" s="75" t="e">
        <f t="shared" si="94"/>
        <v>#REF!</v>
      </c>
      <c r="I252" s="62"/>
      <c r="J252" s="89" t="e">
        <f t="shared" si="95"/>
        <v>#VALUE!</v>
      </c>
      <c r="K252" s="89" t="e">
        <f t="shared" si="95"/>
        <v>#VALUE!</v>
      </c>
      <c r="L252" s="33" t="e">
        <f t="shared" si="95"/>
        <v>#VALUE!</v>
      </c>
      <c r="M252" s="57"/>
      <c r="N252" s="75" t="e">
        <f t="shared" si="96"/>
        <v>#VALUE!</v>
      </c>
      <c r="O252" s="57"/>
      <c r="P252" s="56" t="e">
        <f t="shared" si="97"/>
        <v>#VALUE!</v>
      </c>
      <c r="Q252" s="57"/>
      <c r="R252" s="34" t="e">
        <f t="shared" si="98"/>
        <v>#VALUE!</v>
      </c>
      <c r="S252" s="34" t="s">
        <v>76</v>
      </c>
      <c r="T252" s="33" t="e">
        <f t="shared" si="99"/>
        <v>#REF!</v>
      </c>
      <c r="U252" s="62"/>
      <c r="V252" s="75" t="e">
        <f t="shared" si="100"/>
        <v>#REF!</v>
      </c>
      <c r="W252" s="62"/>
      <c r="X252" s="56" t="e">
        <f t="shared" si="101"/>
        <v>#REF!</v>
      </c>
      <c r="Y252" s="57"/>
      <c r="Z252" s="75" t="e">
        <f t="shared" si="102"/>
        <v>#REF!</v>
      </c>
      <c r="AA252" s="57"/>
      <c r="AB252" s="57"/>
      <c r="AD252" s="104">
        <f>+SUMIFS('Reserve by Acct'!D:D,'Reserve by Acct'!B:B,VALUE(LEFT(A252,6))*100,'Reserve by Acct'!C:C,VALUE(MID(A252,8,4)))</f>
        <v>0</v>
      </c>
      <c r="AG252" s="104" t="e">
        <f>+AD252+#REF!</f>
        <v>#REF!</v>
      </c>
    </row>
    <row r="253" spans="1:33" x14ac:dyDescent="0.2">
      <c r="A253" t="s">
        <v>259</v>
      </c>
      <c r="B253" s="56"/>
      <c r="C253" s="57"/>
      <c r="D253" s="96" t="s">
        <v>337</v>
      </c>
      <c r="E253" s="57"/>
      <c r="F253" s="59" t="e">
        <f t="shared" si="93"/>
        <v>#REF!</v>
      </c>
      <c r="G253" s="74"/>
      <c r="H253" s="75" t="e">
        <f t="shared" si="94"/>
        <v>#REF!</v>
      </c>
      <c r="I253" s="57"/>
      <c r="J253" s="89" t="e">
        <f t="shared" si="95"/>
        <v>#VALUE!</v>
      </c>
      <c r="K253" s="89" t="e">
        <f t="shared" si="95"/>
        <v>#VALUE!</v>
      </c>
      <c r="L253" s="33" t="e">
        <f t="shared" si="95"/>
        <v>#VALUE!</v>
      </c>
      <c r="M253" s="57"/>
      <c r="N253" s="75" t="e">
        <f t="shared" si="96"/>
        <v>#VALUE!</v>
      </c>
      <c r="O253" s="57"/>
      <c r="P253" s="56" t="e">
        <f t="shared" si="97"/>
        <v>#VALUE!</v>
      </c>
      <c r="Q253" s="57"/>
      <c r="R253" s="34" t="e">
        <f t="shared" si="98"/>
        <v>#VALUE!</v>
      </c>
      <c r="S253" s="34" t="s">
        <v>76</v>
      </c>
      <c r="T253" s="33" t="e">
        <f t="shared" si="99"/>
        <v>#REF!</v>
      </c>
      <c r="U253" s="57"/>
      <c r="V253" s="75" t="e">
        <f t="shared" si="100"/>
        <v>#REF!</v>
      </c>
      <c r="W253" s="57"/>
      <c r="X253" s="56" t="e">
        <f t="shared" si="101"/>
        <v>#REF!</v>
      </c>
      <c r="Y253" s="57"/>
      <c r="Z253" s="75" t="e">
        <f t="shared" si="102"/>
        <v>#REF!</v>
      </c>
      <c r="AA253" s="57"/>
      <c r="AB253" s="57"/>
      <c r="AD253" s="104">
        <f>+SUMIFS('Reserve by Acct'!D:D,'Reserve by Acct'!B:B,VALUE(LEFT(A253,6))*100,'Reserve by Acct'!C:C,VALUE(MID(A253,8,4)))</f>
        <v>0</v>
      </c>
      <c r="AG253" s="104" t="e">
        <f>+AD253+#REF!</f>
        <v>#REF!</v>
      </c>
    </row>
    <row r="254" spans="1:33" x14ac:dyDescent="0.2">
      <c r="A254" t="s">
        <v>260</v>
      </c>
      <c r="B254" s="56"/>
      <c r="C254" s="57"/>
      <c r="D254" s="96" t="s">
        <v>338</v>
      </c>
      <c r="E254" s="57"/>
      <c r="F254" s="77" t="e">
        <f t="shared" si="93"/>
        <v>#REF!</v>
      </c>
      <c r="G254" s="74"/>
      <c r="H254" s="75" t="e">
        <f t="shared" si="94"/>
        <v>#REF!</v>
      </c>
      <c r="I254" s="57"/>
      <c r="J254" s="89" t="e">
        <f t="shared" si="95"/>
        <v>#VALUE!</v>
      </c>
      <c r="K254" s="89" t="e">
        <f t="shared" si="95"/>
        <v>#VALUE!</v>
      </c>
      <c r="L254" s="33" t="e">
        <f t="shared" si="95"/>
        <v>#VALUE!</v>
      </c>
      <c r="M254" s="57"/>
      <c r="N254" s="75" t="e">
        <f t="shared" si="96"/>
        <v>#VALUE!</v>
      </c>
      <c r="O254" s="57"/>
      <c r="P254" s="56" t="e">
        <f t="shared" si="97"/>
        <v>#VALUE!</v>
      </c>
      <c r="Q254" s="57"/>
      <c r="R254" s="34" t="e">
        <f t="shared" si="98"/>
        <v>#VALUE!</v>
      </c>
      <c r="S254" s="34" t="s">
        <v>76</v>
      </c>
      <c r="T254" s="33" t="e">
        <f t="shared" si="99"/>
        <v>#REF!</v>
      </c>
      <c r="U254" s="57"/>
      <c r="V254" s="75" t="e">
        <f t="shared" si="100"/>
        <v>#REF!</v>
      </c>
      <c r="W254" s="57"/>
      <c r="X254" s="56" t="e">
        <f t="shared" si="101"/>
        <v>#REF!</v>
      </c>
      <c r="Y254" s="57"/>
      <c r="Z254" s="75" t="e">
        <f t="shared" si="102"/>
        <v>#REF!</v>
      </c>
      <c r="AA254" s="57"/>
      <c r="AB254" s="57"/>
      <c r="AD254" s="104">
        <f>+SUMIFS('Reserve by Acct'!D:D,'Reserve by Acct'!B:B,VALUE(LEFT(A254,6))*100,'Reserve by Acct'!C:C,VALUE(MID(A254,8,4)))</f>
        <v>0</v>
      </c>
      <c r="AG254" s="104" t="e">
        <f>+AD254+#REF!</f>
        <v>#REF!</v>
      </c>
    </row>
    <row r="255" spans="1:33" x14ac:dyDescent="0.2">
      <c r="B255" s="56"/>
      <c r="C255" s="57"/>
      <c r="D255" s="57"/>
      <c r="E255" s="57"/>
      <c r="F255" s="59"/>
      <c r="G255" s="57"/>
      <c r="H255" s="79"/>
      <c r="I255" s="57"/>
      <c r="J255" s="57"/>
      <c r="K255" s="57"/>
      <c r="L255" s="57"/>
      <c r="M255" s="57"/>
      <c r="N255" s="79"/>
      <c r="O255" s="57"/>
      <c r="P255" s="57"/>
      <c r="Q255" s="57"/>
      <c r="R255" s="34"/>
      <c r="S255" s="34"/>
      <c r="T255" s="33"/>
      <c r="U255" s="57"/>
      <c r="V255" s="79"/>
      <c r="W255" s="57"/>
      <c r="X255" s="56"/>
      <c r="Y255" s="57"/>
      <c r="Z255" s="79"/>
      <c r="AA255" s="57"/>
      <c r="AB255" s="57"/>
    </row>
    <row r="256" spans="1:33" x14ac:dyDescent="0.2">
      <c r="A256">
        <v>344</v>
      </c>
      <c r="B256" s="56"/>
      <c r="C256" s="57"/>
      <c r="D256" s="166" t="s">
        <v>41</v>
      </c>
      <c r="E256" s="57"/>
      <c r="F256" s="59" t="e">
        <f>+SUBTOTAL(9,F240:F255)</f>
        <v>#REF!</v>
      </c>
      <c r="G256" s="57"/>
      <c r="H256" s="64" t="e">
        <f>+SUBTOTAL(9,H240:H255)</f>
        <v>#REF!</v>
      </c>
      <c r="I256" s="57"/>
      <c r="J256" s="57"/>
      <c r="K256" s="57"/>
      <c r="L256" s="57"/>
      <c r="M256" s="57"/>
      <c r="N256" s="64" t="e">
        <f>+SUBTOTAL(9,N240:N255)</f>
        <v>#VALUE!</v>
      </c>
      <c r="O256" s="57"/>
      <c r="P256" s="57"/>
      <c r="Q256" s="57"/>
      <c r="R256" s="34"/>
      <c r="S256" s="34"/>
      <c r="T256" s="33"/>
      <c r="U256" s="57"/>
      <c r="V256" s="64" t="e">
        <f>+SUBTOTAL(9,V240:V255)</f>
        <v>#REF!</v>
      </c>
      <c r="W256" s="57"/>
      <c r="X256" s="56"/>
      <c r="Y256" s="57"/>
      <c r="Z256" s="64" t="e">
        <f>+SUBTOTAL(9,Z240:Z255)</f>
        <v>#REF!</v>
      </c>
      <c r="AA256" s="57"/>
      <c r="AB256" s="57"/>
      <c r="AC256" s="104" t="e">
        <f>+SUMIF(#REF!,$A256*100,#REF!)</f>
        <v>#REF!</v>
      </c>
      <c r="AD256" s="104" t="e">
        <f>+SUMIF(#REF!,$A256*100,#REF!)</f>
        <v>#REF!</v>
      </c>
      <c r="AE256" s="104"/>
      <c r="AF256" s="104" t="e">
        <f>+AC256-#REF!</f>
        <v>#REF!</v>
      </c>
      <c r="AG256" s="104" t="e">
        <f>+AD256+#REF!</f>
        <v>#REF!</v>
      </c>
    </row>
    <row r="257" spans="1:33" x14ac:dyDescent="0.2">
      <c r="B257" s="56"/>
      <c r="C257" s="57"/>
      <c r="D257" s="57"/>
      <c r="E257" s="57"/>
      <c r="F257" s="59"/>
      <c r="G257" s="57"/>
      <c r="H257" s="64"/>
      <c r="I257" s="57"/>
      <c r="J257" s="57"/>
      <c r="K257" s="57"/>
      <c r="L257" s="57"/>
      <c r="M257" s="57"/>
      <c r="N257" s="64"/>
      <c r="O257" s="57"/>
      <c r="P257" s="57"/>
      <c r="Q257" s="57"/>
      <c r="R257" s="34"/>
      <c r="S257" s="34"/>
      <c r="T257" s="33"/>
      <c r="U257" s="57"/>
      <c r="V257" s="64"/>
      <c r="W257" s="57"/>
      <c r="X257" s="56"/>
      <c r="Y257" s="57"/>
      <c r="Z257" s="64"/>
      <c r="AA257" s="57"/>
      <c r="AB257" s="57"/>
    </row>
    <row r="258" spans="1:33" x14ac:dyDescent="0.2">
      <c r="B258" s="56">
        <v>345</v>
      </c>
      <c r="C258" s="57"/>
      <c r="D258" s="57" t="s">
        <v>42</v>
      </c>
      <c r="E258" s="57"/>
      <c r="F258" s="59"/>
      <c r="G258" s="57"/>
      <c r="H258" s="64"/>
      <c r="I258" s="57"/>
      <c r="J258" s="57"/>
      <c r="K258" s="57"/>
      <c r="L258" s="57"/>
      <c r="M258" s="57"/>
      <c r="N258" s="64"/>
      <c r="O258" s="57"/>
      <c r="P258" s="57"/>
      <c r="Q258" s="57"/>
      <c r="R258" s="89"/>
      <c r="S258" s="89"/>
      <c r="T258" s="167"/>
      <c r="U258" s="57"/>
      <c r="V258" s="64"/>
      <c r="W258" s="57"/>
      <c r="X258" s="56"/>
      <c r="Y258" s="57"/>
      <c r="Z258" s="64"/>
      <c r="AA258" s="57"/>
      <c r="AB258" s="57"/>
    </row>
    <row r="259" spans="1:33" x14ac:dyDescent="0.2">
      <c r="A259" t="s">
        <v>261</v>
      </c>
      <c r="B259" s="56"/>
      <c r="C259" s="57"/>
      <c r="D259" s="96" t="s">
        <v>324</v>
      </c>
      <c r="E259" s="57"/>
      <c r="F259" s="59" t="e">
        <f t="shared" ref="F259:F273" si="103">+VLOOKUP($A259,Deprate,F$1,0)</f>
        <v>#REF!</v>
      </c>
      <c r="G259" s="74"/>
      <c r="H259" s="75" t="e">
        <f t="shared" ref="H259:H273" si="104">+VLOOKUP($A259,Deprate,H$1,0)</f>
        <v>#REF!</v>
      </c>
      <c r="I259" s="57"/>
      <c r="J259" s="89" t="e">
        <f t="shared" ref="J259:L273" si="105">+VLOOKUP($A259,ExistingEstimates,J$1,0)</f>
        <v>#VALUE!</v>
      </c>
      <c r="K259" s="89" t="e">
        <f t="shared" si="105"/>
        <v>#VALUE!</v>
      </c>
      <c r="L259" s="33" t="e">
        <f t="shared" si="105"/>
        <v>#VALUE!</v>
      </c>
      <c r="M259" s="57"/>
      <c r="N259" s="75" t="e">
        <f t="shared" ref="N259:N273" si="106">+ROUND(P259*F259/100,2)</f>
        <v>#VALUE!</v>
      </c>
      <c r="O259" s="57"/>
      <c r="P259" s="56" t="e">
        <f t="shared" ref="P259:P273" si="107">+VLOOKUP($A259,ExistingEstimates,P$1,0)</f>
        <v>#VALUE!</v>
      </c>
      <c r="Q259" s="57"/>
      <c r="R259" s="34" t="e">
        <f t="shared" ref="R259:R273" si="108">+TEXT(VLOOKUP($A259,Deprate,3,0),"#")&amp;"-"&amp;TRIM(VLOOKUP($A259,Deprate,4,0))</f>
        <v>#VALUE!</v>
      </c>
      <c r="S259" s="34" t="s">
        <v>76</v>
      </c>
      <c r="T259" s="33" t="e">
        <f t="shared" ref="T259:T273" si="109">+VLOOKUP($A259,Deprate,T$1,0)</f>
        <v>#REF!</v>
      </c>
      <c r="U259" s="57"/>
      <c r="V259" s="75" t="e">
        <f t="shared" ref="V259:V273" si="110">+VLOOKUP($A259,Deprate,V$1,0)</f>
        <v>#REF!</v>
      </c>
      <c r="W259" s="57"/>
      <c r="X259" s="56" t="e">
        <f t="shared" ref="X259:X273" si="111">+VLOOKUP($A259,Deprate,X$1,0)</f>
        <v>#REF!</v>
      </c>
      <c r="Y259" s="57"/>
      <c r="Z259" s="75" t="e">
        <f t="shared" ref="Z259:Z273" si="112">+V259-N259</f>
        <v>#REF!</v>
      </c>
      <c r="AA259" s="57"/>
      <c r="AB259" s="57"/>
      <c r="AD259" s="104">
        <f>+SUMIFS('Reserve by Acct'!D:D,'Reserve by Acct'!B:B,VALUE(LEFT(A259,6))*100,'Reserve by Acct'!C:C,VALUE(MID(A259,8,4)))</f>
        <v>0</v>
      </c>
      <c r="AG259" s="104" t="e">
        <f>+AD259+#REF!</f>
        <v>#REF!</v>
      </c>
    </row>
    <row r="260" spans="1:33" x14ac:dyDescent="0.2">
      <c r="A260" t="s">
        <v>262</v>
      </c>
      <c r="B260" s="56"/>
      <c r="C260" s="57"/>
      <c r="D260" s="96" t="s">
        <v>325</v>
      </c>
      <c r="E260" s="57"/>
      <c r="F260" s="59" t="e">
        <f t="shared" si="103"/>
        <v>#REF!</v>
      </c>
      <c r="G260" s="74"/>
      <c r="H260" s="75" t="e">
        <f t="shared" si="104"/>
        <v>#REF!</v>
      </c>
      <c r="I260" s="57"/>
      <c r="J260" s="89" t="e">
        <f t="shared" si="105"/>
        <v>#VALUE!</v>
      </c>
      <c r="K260" s="89" t="e">
        <f t="shared" si="105"/>
        <v>#VALUE!</v>
      </c>
      <c r="L260" s="33" t="e">
        <f t="shared" si="105"/>
        <v>#VALUE!</v>
      </c>
      <c r="M260" s="57"/>
      <c r="N260" s="75" t="e">
        <f t="shared" si="106"/>
        <v>#VALUE!</v>
      </c>
      <c r="O260" s="57"/>
      <c r="P260" s="56" t="e">
        <f t="shared" si="107"/>
        <v>#VALUE!</v>
      </c>
      <c r="Q260" s="57"/>
      <c r="R260" s="34" t="e">
        <f t="shared" si="108"/>
        <v>#VALUE!</v>
      </c>
      <c r="S260" s="34" t="s">
        <v>76</v>
      </c>
      <c r="T260" s="33" t="e">
        <f t="shared" si="109"/>
        <v>#REF!</v>
      </c>
      <c r="U260" s="57"/>
      <c r="V260" s="75" t="e">
        <f t="shared" si="110"/>
        <v>#REF!</v>
      </c>
      <c r="W260" s="57"/>
      <c r="X260" s="56" t="e">
        <f t="shared" si="111"/>
        <v>#REF!</v>
      </c>
      <c r="Y260" s="57"/>
      <c r="Z260" s="75" t="e">
        <f t="shared" si="112"/>
        <v>#REF!</v>
      </c>
      <c r="AA260" s="57"/>
      <c r="AB260" s="57"/>
      <c r="AD260" s="104">
        <f>+SUMIFS('Reserve by Acct'!D:D,'Reserve by Acct'!B:B,VALUE(LEFT(A260,6))*100,'Reserve by Acct'!C:C,VALUE(MID(A260,8,4)))</f>
        <v>0</v>
      </c>
      <c r="AG260" s="104" t="e">
        <f>+AD260+#REF!</f>
        <v>#REF!</v>
      </c>
    </row>
    <row r="261" spans="1:33" x14ac:dyDescent="0.2">
      <c r="A261" t="s">
        <v>263</v>
      </c>
      <c r="B261" s="56"/>
      <c r="C261" s="57"/>
      <c r="D261" s="96" t="s">
        <v>326</v>
      </c>
      <c r="E261" s="57"/>
      <c r="F261" s="59" t="e">
        <f t="shared" si="103"/>
        <v>#REF!</v>
      </c>
      <c r="G261" s="74"/>
      <c r="H261" s="75" t="e">
        <f t="shared" si="104"/>
        <v>#REF!</v>
      </c>
      <c r="I261" s="57"/>
      <c r="J261" s="89" t="e">
        <f t="shared" si="105"/>
        <v>#VALUE!</v>
      </c>
      <c r="K261" s="89" t="e">
        <f t="shared" si="105"/>
        <v>#VALUE!</v>
      </c>
      <c r="L261" s="33" t="e">
        <f t="shared" si="105"/>
        <v>#VALUE!</v>
      </c>
      <c r="M261" s="57"/>
      <c r="N261" s="75" t="e">
        <f t="shared" si="106"/>
        <v>#VALUE!</v>
      </c>
      <c r="O261" s="57"/>
      <c r="P261" s="56" t="e">
        <f t="shared" si="107"/>
        <v>#VALUE!</v>
      </c>
      <c r="Q261" s="57"/>
      <c r="R261" s="34" t="e">
        <f t="shared" si="108"/>
        <v>#VALUE!</v>
      </c>
      <c r="S261" s="34" t="s">
        <v>76</v>
      </c>
      <c r="T261" s="33" t="e">
        <f t="shared" si="109"/>
        <v>#REF!</v>
      </c>
      <c r="U261" s="57"/>
      <c r="V261" s="75" t="e">
        <f t="shared" si="110"/>
        <v>#REF!</v>
      </c>
      <c r="W261" s="57"/>
      <c r="X261" s="56" t="e">
        <f t="shared" si="111"/>
        <v>#REF!</v>
      </c>
      <c r="Y261" s="57"/>
      <c r="Z261" s="75" t="e">
        <f t="shared" si="112"/>
        <v>#REF!</v>
      </c>
      <c r="AA261" s="57"/>
      <c r="AB261" s="57"/>
      <c r="AD261" s="104">
        <f>+SUMIFS('Reserve by Acct'!D:D,'Reserve by Acct'!B:B,VALUE(LEFT(A261,6))*100,'Reserve by Acct'!C:C,VALUE(MID(A261,8,4)))</f>
        <v>0</v>
      </c>
      <c r="AG261" s="104" t="e">
        <f>+AD261+#REF!</f>
        <v>#REF!</v>
      </c>
    </row>
    <row r="262" spans="1:33" x14ac:dyDescent="0.2">
      <c r="A262" t="s">
        <v>264</v>
      </c>
      <c r="B262" s="56"/>
      <c r="C262" s="57"/>
      <c r="D262" s="96" t="s">
        <v>327</v>
      </c>
      <c r="E262" s="57"/>
      <c r="F262" s="59" t="e">
        <f t="shared" si="103"/>
        <v>#REF!</v>
      </c>
      <c r="G262" s="74"/>
      <c r="H262" s="75" t="e">
        <f t="shared" si="104"/>
        <v>#REF!</v>
      </c>
      <c r="I262" s="57"/>
      <c r="J262" s="89" t="e">
        <f t="shared" si="105"/>
        <v>#VALUE!</v>
      </c>
      <c r="K262" s="89" t="e">
        <f t="shared" si="105"/>
        <v>#VALUE!</v>
      </c>
      <c r="L262" s="33" t="e">
        <f t="shared" si="105"/>
        <v>#VALUE!</v>
      </c>
      <c r="M262" s="57"/>
      <c r="N262" s="75" t="e">
        <f t="shared" si="106"/>
        <v>#VALUE!</v>
      </c>
      <c r="O262" s="57"/>
      <c r="P262" s="56" t="e">
        <f t="shared" si="107"/>
        <v>#VALUE!</v>
      </c>
      <c r="Q262" s="57"/>
      <c r="R262" s="34" t="e">
        <f t="shared" si="108"/>
        <v>#VALUE!</v>
      </c>
      <c r="S262" s="34" t="s">
        <v>76</v>
      </c>
      <c r="T262" s="33" t="e">
        <f t="shared" si="109"/>
        <v>#REF!</v>
      </c>
      <c r="U262" s="57"/>
      <c r="V262" s="75" t="e">
        <f t="shared" si="110"/>
        <v>#REF!</v>
      </c>
      <c r="W262" s="57"/>
      <c r="X262" s="56" t="e">
        <f t="shared" si="111"/>
        <v>#REF!</v>
      </c>
      <c r="Y262" s="57"/>
      <c r="Z262" s="75" t="e">
        <f t="shared" si="112"/>
        <v>#REF!</v>
      </c>
      <c r="AA262" s="57"/>
      <c r="AB262" s="57"/>
      <c r="AD262" s="104">
        <f>+SUMIFS('Reserve by Acct'!D:D,'Reserve by Acct'!B:B,VALUE(LEFT(A262,6))*100,'Reserve by Acct'!C:C,VALUE(MID(A262,8,4)))</f>
        <v>0</v>
      </c>
      <c r="AG262" s="104" t="e">
        <f>+AD262+#REF!</f>
        <v>#REF!</v>
      </c>
    </row>
    <row r="263" spans="1:33" x14ac:dyDescent="0.2">
      <c r="A263" t="s">
        <v>265</v>
      </c>
      <c r="B263" s="56"/>
      <c r="C263" s="57"/>
      <c r="D263" s="96" t="s">
        <v>328</v>
      </c>
      <c r="E263" s="57"/>
      <c r="F263" s="59" t="e">
        <f t="shared" si="103"/>
        <v>#REF!</v>
      </c>
      <c r="G263" s="74"/>
      <c r="H263" s="75" t="e">
        <f t="shared" si="104"/>
        <v>#REF!</v>
      </c>
      <c r="I263" s="57"/>
      <c r="J263" s="89" t="e">
        <f t="shared" si="105"/>
        <v>#VALUE!</v>
      </c>
      <c r="K263" s="89" t="e">
        <f t="shared" si="105"/>
        <v>#VALUE!</v>
      </c>
      <c r="L263" s="33" t="e">
        <f t="shared" si="105"/>
        <v>#VALUE!</v>
      </c>
      <c r="M263" s="57"/>
      <c r="N263" s="75" t="e">
        <f t="shared" si="106"/>
        <v>#VALUE!</v>
      </c>
      <c r="O263" s="57"/>
      <c r="P263" s="56" t="e">
        <f t="shared" si="107"/>
        <v>#VALUE!</v>
      </c>
      <c r="Q263" s="57"/>
      <c r="R263" s="34" t="e">
        <f t="shared" si="108"/>
        <v>#VALUE!</v>
      </c>
      <c r="S263" s="34" t="s">
        <v>76</v>
      </c>
      <c r="T263" s="33" t="e">
        <f t="shared" si="109"/>
        <v>#REF!</v>
      </c>
      <c r="U263" s="57"/>
      <c r="V263" s="75" t="e">
        <f t="shared" si="110"/>
        <v>#REF!</v>
      </c>
      <c r="W263" s="57"/>
      <c r="X263" s="56" t="e">
        <f t="shared" si="111"/>
        <v>#REF!</v>
      </c>
      <c r="Y263" s="57"/>
      <c r="Z263" s="75" t="e">
        <f t="shared" si="112"/>
        <v>#REF!</v>
      </c>
      <c r="AA263" s="57"/>
      <c r="AB263" s="57"/>
      <c r="AD263" s="104">
        <f>+SUMIFS('Reserve by Acct'!D:D,'Reserve by Acct'!B:B,VALUE(LEFT(A263,6))*100,'Reserve by Acct'!C:C,VALUE(MID(A263,8,4)))</f>
        <v>0</v>
      </c>
      <c r="AG263" s="104" t="e">
        <f>+AD263+#REF!</f>
        <v>#REF!</v>
      </c>
    </row>
    <row r="264" spans="1:33" x14ac:dyDescent="0.2">
      <c r="A264" t="s">
        <v>266</v>
      </c>
      <c r="B264" s="56"/>
      <c r="C264" s="57"/>
      <c r="D264" s="96" t="s">
        <v>329</v>
      </c>
      <c r="E264" s="57"/>
      <c r="F264" s="59" t="e">
        <f t="shared" si="103"/>
        <v>#REF!</v>
      </c>
      <c r="G264" s="74"/>
      <c r="H264" s="75" t="e">
        <f t="shared" si="104"/>
        <v>#REF!</v>
      </c>
      <c r="I264" s="57"/>
      <c r="J264" s="89" t="e">
        <f t="shared" si="105"/>
        <v>#VALUE!</v>
      </c>
      <c r="K264" s="89" t="e">
        <f t="shared" si="105"/>
        <v>#VALUE!</v>
      </c>
      <c r="L264" s="33" t="e">
        <f t="shared" si="105"/>
        <v>#VALUE!</v>
      </c>
      <c r="M264" s="57"/>
      <c r="N264" s="75" t="e">
        <f t="shared" si="106"/>
        <v>#VALUE!</v>
      </c>
      <c r="O264" s="57"/>
      <c r="P264" s="56" t="e">
        <f t="shared" si="107"/>
        <v>#VALUE!</v>
      </c>
      <c r="Q264" s="57"/>
      <c r="R264" s="34" t="e">
        <f t="shared" si="108"/>
        <v>#VALUE!</v>
      </c>
      <c r="S264" s="34" t="s">
        <v>76</v>
      </c>
      <c r="T264" s="33" t="e">
        <f t="shared" si="109"/>
        <v>#REF!</v>
      </c>
      <c r="U264" s="57"/>
      <c r="V264" s="75" t="e">
        <f t="shared" si="110"/>
        <v>#REF!</v>
      </c>
      <c r="W264" s="57"/>
      <c r="X264" s="56" t="e">
        <f t="shared" si="111"/>
        <v>#REF!</v>
      </c>
      <c r="Y264" s="57"/>
      <c r="Z264" s="75" t="e">
        <f t="shared" si="112"/>
        <v>#REF!</v>
      </c>
      <c r="AA264" s="57"/>
      <c r="AB264" s="57"/>
      <c r="AD264" s="104">
        <f>+SUMIFS('Reserve by Acct'!D:D,'Reserve by Acct'!B:B,VALUE(LEFT(A264,6))*100,'Reserve by Acct'!C:C,VALUE(MID(A264,8,4)))</f>
        <v>0</v>
      </c>
      <c r="AG264" s="104" t="e">
        <f>+AD264+#REF!</f>
        <v>#REF!</v>
      </c>
    </row>
    <row r="265" spans="1:33" x14ac:dyDescent="0.2">
      <c r="A265" t="s">
        <v>267</v>
      </c>
      <c r="B265" s="56"/>
      <c r="C265" s="57"/>
      <c r="D265" s="96" t="s">
        <v>330</v>
      </c>
      <c r="E265" s="57"/>
      <c r="F265" s="59" t="e">
        <f t="shared" si="103"/>
        <v>#REF!</v>
      </c>
      <c r="G265" s="74"/>
      <c r="H265" s="75" t="e">
        <f t="shared" si="104"/>
        <v>#REF!</v>
      </c>
      <c r="I265" s="57"/>
      <c r="J265" s="89" t="e">
        <f t="shared" si="105"/>
        <v>#VALUE!</v>
      </c>
      <c r="K265" s="89" t="e">
        <f t="shared" si="105"/>
        <v>#VALUE!</v>
      </c>
      <c r="L265" s="33" t="e">
        <f t="shared" si="105"/>
        <v>#VALUE!</v>
      </c>
      <c r="M265" s="57"/>
      <c r="N265" s="75" t="e">
        <f t="shared" si="106"/>
        <v>#VALUE!</v>
      </c>
      <c r="O265" s="57"/>
      <c r="P265" s="56" t="e">
        <f t="shared" si="107"/>
        <v>#VALUE!</v>
      </c>
      <c r="Q265" s="57"/>
      <c r="R265" s="34" t="e">
        <f t="shared" si="108"/>
        <v>#VALUE!</v>
      </c>
      <c r="S265" s="34" t="s">
        <v>76</v>
      </c>
      <c r="T265" s="33" t="e">
        <f t="shared" si="109"/>
        <v>#REF!</v>
      </c>
      <c r="U265" s="57"/>
      <c r="V265" s="75" t="e">
        <f t="shared" si="110"/>
        <v>#REF!</v>
      </c>
      <c r="W265" s="57"/>
      <c r="X265" s="56" t="e">
        <f t="shared" si="111"/>
        <v>#REF!</v>
      </c>
      <c r="Y265" s="57"/>
      <c r="Z265" s="75" t="e">
        <f t="shared" si="112"/>
        <v>#REF!</v>
      </c>
      <c r="AA265" s="57"/>
      <c r="AB265" s="57"/>
      <c r="AD265" s="104">
        <f>+SUMIFS('Reserve by Acct'!D:D,'Reserve by Acct'!B:B,VALUE(LEFT(A265,6))*100,'Reserve by Acct'!C:C,VALUE(MID(A265,8,4)))</f>
        <v>0</v>
      </c>
      <c r="AG265" s="104" t="e">
        <f>+AD265+#REF!</f>
        <v>#REF!</v>
      </c>
    </row>
    <row r="266" spans="1:33" x14ac:dyDescent="0.2">
      <c r="A266" t="s">
        <v>268</v>
      </c>
      <c r="B266" s="56"/>
      <c r="C266" s="57"/>
      <c r="D266" s="96" t="s">
        <v>331</v>
      </c>
      <c r="E266" s="57"/>
      <c r="F266" s="59" t="e">
        <f t="shared" si="103"/>
        <v>#REF!</v>
      </c>
      <c r="G266" s="74"/>
      <c r="H266" s="75" t="e">
        <f t="shared" si="104"/>
        <v>#REF!</v>
      </c>
      <c r="I266" s="57"/>
      <c r="J266" s="89" t="e">
        <f t="shared" si="105"/>
        <v>#VALUE!</v>
      </c>
      <c r="K266" s="89" t="e">
        <f t="shared" si="105"/>
        <v>#VALUE!</v>
      </c>
      <c r="L266" s="33" t="e">
        <f t="shared" si="105"/>
        <v>#VALUE!</v>
      </c>
      <c r="M266" s="57"/>
      <c r="N266" s="75" t="e">
        <f t="shared" si="106"/>
        <v>#VALUE!</v>
      </c>
      <c r="O266" s="57"/>
      <c r="P266" s="56" t="e">
        <f t="shared" si="107"/>
        <v>#VALUE!</v>
      </c>
      <c r="Q266" s="57"/>
      <c r="R266" s="34" t="e">
        <f t="shared" si="108"/>
        <v>#VALUE!</v>
      </c>
      <c r="S266" s="34" t="s">
        <v>76</v>
      </c>
      <c r="T266" s="33" t="e">
        <f t="shared" si="109"/>
        <v>#REF!</v>
      </c>
      <c r="U266" s="57"/>
      <c r="V266" s="75" t="e">
        <f t="shared" si="110"/>
        <v>#REF!</v>
      </c>
      <c r="W266" s="57"/>
      <c r="X266" s="56" t="e">
        <f t="shared" si="111"/>
        <v>#REF!</v>
      </c>
      <c r="Y266" s="57"/>
      <c r="Z266" s="75" t="e">
        <f t="shared" si="112"/>
        <v>#REF!</v>
      </c>
      <c r="AA266" s="57"/>
      <c r="AB266" s="57"/>
      <c r="AD266" s="104">
        <f>+SUMIFS('Reserve by Acct'!D:D,'Reserve by Acct'!B:B,VALUE(LEFT(A266,6))*100,'Reserve by Acct'!C:C,VALUE(MID(A266,8,4)))</f>
        <v>0</v>
      </c>
      <c r="AG266" s="104" t="e">
        <f>+AD266+#REF!</f>
        <v>#REF!</v>
      </c>
    </row>
    <row r="267" spans="1:33" x14ac:dyDescent="0.2">
      <c r="A267" t="s">
        <v>269</v>
      </c>
      <c r="B267" s="56"/>
      <c r="C267" s="57"/>
      <c r="D267" s="96" t="s">
        <v>332</v>
      </c>
      <c r="E267" s="57"/>
      <c r="F267" s="59" t="e">
        <f t="shared" si="103"/>
        <v>#REF!</v>
      </c>
      <c r="G267" s="74"/>
      <c r="H267" s="75" t="e">
        <f t="shared" si="104"/>
        <v>#REF!</v>
      </c>
      <c r="I267" s="57"/>
      <c r="J267" s="89" t="e">
        <f t="shared" si="105"/>
        <v>#VALUE!</v>
      </c>
      <c r="K267" s="89" t="e">
        <f t="shared" si="105"/>
        <v>#VALUE!</v>
      </c>
      <c r="L267" s="33" t="e">
        <f t="shared" si="105"/>
        <v>#VALUE!</v>
      </c>
      <c r="M267" s="57"/>
      <c r="N267" s="75" t="e">
        <f t="shared" si="106"/>
        <v>#VALUE!</v>
      </c>
      <c r="O267" s="57"/>
      <c r="P267" s="56" t="e">
        <f t="shared" si="107"/>
        <v>#VALUE!</v>
      </c>
      <c r="Q267" s="57"/>
      <c r="R267" s="34" t="e">
        <f t="shared" si="108"/>
        <v>#VALUE!</v>
      </c>
      <c r="S267" s="34" t="s">
        <v>76</v>
      </c>
      <c r="T267" s="33" t="e">
        <f t="shared" si="109"/>
        <v>#REF!</v>
      </c>
      <c r="U267" s="57"/>
      <c r="V267" s="75" t="e">
        <f t="shared" si="110"/>
        <v>#REF!</v>
      </c>
      <c r="W267" s="57"/>
      <c r="X267" s="56" t="e">
        <f t="shared" si="111"/>
        <v>#REF!</v>
      </c>
      <c r="Y267" s="57"/>
      <c r="Z267" s="75" t="e">
        <f t="shared" si="112"/>
        <v>#REF!</v>
      </c>
      <c r="AA267" s="57"/>
      <c r="AB267" s="57"/>
      <c r="AD267" s="104">
        <f>+SUMIFS('Reserve by Acct'!D:D,'Reserve by Acct'!B:B,VALUE(LEFT(A267,6))*100,'Reserve by Acct'!C:C,VALUE(MID(A267,8,4)))</f>
        <v>0</v>
      </c>
      <c r="AG267" s="104" t="e">
        <f>+AD267+#REF!</f>
        <v>#REF!</v>
      </c>
    </row>
    <row r="268" spans="1:33" x14ac:dyDescent="0.2">
      <c r="A268" t="s">
        <v>270</v>
      </c>
      <c r="B268" s="56"/>
      <c r="C268" s="57"/>
      <c r="D268" s="96" t="s">
        <v>333</v>
      </c>
      <c r="E268" s="57"/>
      <c r="F268" s="59" t="e">
        <f t="shared" si="103"/>
        <v>#REF!</v>
      </c>
      <c r="G268" s="74"/>
      <c r="H268" s="75" t="e">
        <f t="shared" si="104"/>
        <v>#REF!</v>
      </c>
      <c r="I268" s="57"/>
      <c r="J268" s="89" t="e">
        <f t="shared" si="105"/>
        <v>#VALUE!</v>
      </c>
      <c r="K268" s="89" t="e">
        <f t="shared" si="105"/>
        <v>#VALUE!</v>
      </c>
      <c r="L268" s="33" t="e">
        <f t="shared" si="105"/>
        <v>#VALUE!</v>
      </c>
      <c r="M268" s="57"/>
      <c r="N268" s="75" t="e">
        <f t="shared" si="106"/>
        <v>#VALUE!</v>
      </c>
      <c r="O268" s="57"/>
      <c r="P268" s="56" t="e">
        <f t="shared" si="107"/>
        <v>#VALUE!</v>
      </c>
      <c r="Q268" s="57"/>
      <c r="R268" s="34" t="e">
        <f t="shared" si="108"/>
        <v>#VALUE!</v>
      </c>
      <c r="S268" s="34" t="s">
        <v>76</v>
      </c>
      <c r="T268" s="33" t="e">
        <f t="shared" si="109"/>
        <v>#REF!</v>
      </c>
      <c r="U268" s="57"/>
      <c r="V268" s="75" t="e">
        <f t="shared" si="110"/>
        <v>#REF!</v>
      </c>
      <c r="W268" s="57"/>
      <c r="X268" s="56" t="e">
        <f t="shared" si="111"/>
        <v>#REF!</v>
      </c>
      <c r="Y268" s="57"/>
      <c r="Z268" s="75" t="e">
        <f t="shared" si="112"/>
        <v>#REF!</v>
      </c>
      <c r="AA268" s="57"/>
      <c r="AB268" s="57"/>
      <c r="AD268" s="104">
        <f>+SUMIFS('Reserve by Acct'!D:D,'Reserve by Acct'!B:B,VALUE(LEFT(A268,6))*100,'Reserve by Acct'!C:C,VALUE(MID(A268,8,4)))</f>
        <v>0</v>
      </c>
      <c r="AG268" s="104" t="e">
        <f>+AD268+#REF!</f>
        <v>#REF!</v>
      </c>
    </row>
    <row r="269" spans="1:33" x14ac:dyDescent="0.2">
      <c r="A269" t="s">
        <v>271</v>
      </c>
      <c r="B269" s="56"/>
      <c r="C269" s="57"/>
      <c r="D269" s="96" t="s">
        <v>334</v>
      </c>
      <c r="E269" s="57"/>
      <c r="F269" s="59" t="e">
        <f t="shared" si="103"/>
        <v>#REF!</v>
      </c>
      <c r="G269" s="74"/>
      <c r="H269" s="75" t="e">
        <f t="shared" si="104"/>
        <v>#REF!</v>
      </c>
      <c r="I269" s="57"/>
      <c r="J269" s="89" t="e">
        <f t="shared" si="105"/>
        <v>#VALUE!</v>
      </c>
      <c r="K269" s="89" t="e">
        <f t="shared" si="105"/>
        <v>#VALUE!</v>
      </c>
      <c r="L269" s="33" t="e">
        <f t="shared" si="105"/>
        <v>#VALUE!</v>
      </c>
      <c r="M269" s="57"/>
      <c r="N269" s="75" t="e">
        <f t="shared" si="106"/>
        <v>#VALUE!</v>
      </c>
      <c r="O269" s="57"/>
      <c r="P269" s="56" t="e">
        <f t="shared" si="107"/>
        <v>#VALUE!</v>
      </c>
      <c r="Q269" s="57"/>
      <c r="R269" s="34" t="e">
        <f t="shared" si="108"/>
        <v>#VALUE!</v>
      </c>
      <c r="S269" s="34" t="s">
        <v>76</v>
      </c>
      <c r="T269" s="33" t="e">
        <f t="shared" si="109"/>
        <v>#REF!</v>
      </c>
      <c r="U269" s="57"/>
      <c r="V269" s="75" t="e">
        <f t="shared" si="110"/>
        <v>#REF!</v>
      </c>
      <c r="W269" s="57"/>
      <c r="X269" s="56" t="e">
        <f t="shared" si="111"/>
        <v>#REF!</v>
      </c>
      <c r="Y269" s="57"/>
      <c r="Z269" s="75" t="e">
        <f t="shared" si="112"/>
        <v>#REF!</v>
      </c>
      <c r="AA269" s="57"/>
      <c r="AB269" s="57"/>
      <c r="AD269" s="104">
        <f>+SUMIFS('Reserve by Acct'!D:D,'Reserve by Acct'!B:B,VALUE(LEFT(A269,6))*100,'Reserve by Acct'!C:C,VALUE(MID(A269,8,4)))</f>
        <v>0</v>
      </c>
      <c r="AG269" s="104" t="e">
        <f>+AD269+#REF!</f>
        <v>#REF!</v>
      </c>
    </row>
    <row r="270" spans="1:33" x14ac:dyDescent="0.2">
      <c r="A270" t="s">
        <v>272</v>
      </c>
      <c r="B270" s="56"/>
      <c r="C270" s="57"/>
      <c r="D270" s="96" t="s">
        <v>335</v>
      </c>
      <c r="E270" s="57"/>
      <c r="F270" s="59" t="e">
        <f t="shared" si="103"/>
        <v>#REF!</v>
      </c>
      <c r="G270" s="74"/>
      <c r="H270" s="75" t="e">
        <f t="shared" si="104"/>
        <v>#REF!</v>
      </c>
      <c r="I270" s="57"/>
      <c r="J270" s="89" t="e">
        <f t="shared" si="105"/>
        <v>#VALUE!</v>
      </c>
      <c r="K270" s="89" t="e">
        <f t="shared" si="105"/>
        <v>#VALUE!</v>
      </c>
      <c r="L270" s="33" t="e">
        <f t="shared" si="105"/>
        <v>#VALUE!</v>
      </c>
      <c r="M270" s="57"/>
      <c r="N270" s="75" t="e">
        <f t="shared" si="106"/>
        <v>#VALUE!</v>
      </c>
      <c r="O270" s="57"/>
      <c r="P270" s="56" t="e">
        <f t="shared" si="107"/>
        <v>#VALUE!</v>
      </c>
      <c r="Q270" s="57"/>
      <c r="R270" s="34" t="e">
        <f t="shared" si="108"/>
        <v>#VALUE!</v>
      </c>
      <c r="S270" s="34" t="s">
        <v>76</v>
      </c>
      <c r="T270" s="33" t="e">
        <f t="shared" si="109"/>
        <v>#REF!</v>
      </c>
      <c r="U270" s="57"/>
      <c r="V270" s="75" t="e">
        <f t="shared" si="110"/>
        <v>#REF!</v>
      </c>
      <c r="W270" s="75"/>
      <c r="X270" s="56" t="e">
        <f t="shared" si="111"/>
        <v>#REF!</v>
      </c>
      <c r="Y270" s="57"/>
      <c r="Z270" s="75" t="e">
        <f t="shared" si="112"/>
        <v>#REF!</v>
      </c>
      <c r="AA270" s="57"/>
      <c r="AB270" s="57"/>
      <c r="AD270" s="104">
        <f>+SUMIFS('Reserve by Acct'!D:D,'Reserve by Acct'!B:B,VALUE(LEFT(A270,6))*100,'Reserve by Acct'!C:C,VALUE(MID(A270,8,4)))</f>
        <v>0</v>
      </c>
      <c r="AG270" s="104" t="e">
        <f>+AD270+#REF!</f>
        <v>#REF!</v>
      </c>
    </row>
    <row r="271" spans="1:33" x14ac:dyDescent="0.2">
      <c r="A271" t="s">
        <v>273</v>
      </c>
      <c r="B271" s="56"/>
      <c r="C271" s="57"/>
      <c r="D271" s="96" t="s">
        <v>336</v>
      </c>
      <c r="E271" s="57"/>
      <c r="F271" s="59" t="e">
        <f t="shared" si="103"/>
        <v>#REF!</v>
      </c>
      <c r="G271" s="74"/>
      <c r="H271" s="75" t="e">
        <f t="shared" si="104"/>
        <v>#REF!</v>
      </c>
      <c r="I271" s="57"/>
      <c r="J271" s="89" t="e">
        <f t="shared" si="105"/>
        <v>#VALUE!</v>
      </c>
      <c r="K271" s="89" t="e">
        <f t="shared" si="105"/>
        <v>#VALUE!</v>
      </c>
      <c r="L271" s="33" t="e">
        <f t="shared" si="105"/>
        <v>#VALUE!</v>
      </c>
      <c r="M271" s="57"/>
      <c r="N271" s="75" t="e">
        <f t="shared" si="106"/>
        <v>#VALUE!</v>
      </c>
      <c r="O271" s="57"/>
      <c r="P271" s="56" t="e">
        <f t="shared" si="107"/>
        <v>#VALUE!</v>
      </c>
      <c r="Q271" s="57"/>
      <c r="R271" s="34" t="e">
        <f t="shared" si="108"/>
        <v>#VALUE!</v>
      </c>
      <c r="S271" s="34" t="s">
        <v>76</v>
      </c>
      <c r="T271" s="33" t="e">
        <f t="shared" si="109"/>
        <v>#REF!</v>
      </c>
      <c r="U271" s="57"/>
      <c r="V271" s="75" t="e">
        <f t="shared" si="110"/>
        <v>#REF!</v>
      </c>
      <c r="W271" s="57"/>
      <c r="X271" s="56" t="e">
        <f t="shared" si="111"/>
        <v>#REF!</v>
      </c>
      <c r="Y271" s="57"/>
      <c r="Z271" s="75" t="e">
        <f t="shared" si="112"/>
        <v>#REF!</v>
      </c>
      <c r="AA271" s="57"/>
      <c r="AB271" s="57"/>
      <c r="AD271" s="104">
        <f>+SUMIFS('Reserve by Acct'!D:D,'Reserve by Acct'!B:B,VALUE(LEFT(A271,6))*100,'Reserve by Acct'!C:C,VALUE(MID(A271,8,4)))</f>
        <v>0</v>
      </c>
      <c r="AG271" s="104" t="e">
        <f>+AD271+#REF!</f>
        <v>#REF!</v>
      </c>
    </row>
    <row r="272" spans="1:33" x14ac:dyDescent="0.2">
      <c r="A272" t="s">
        <v>274</v>
      </c>
      <c r="B272" s="56"/>
      <c r="C272" s="57"/>
      <c r="D272" s="96" t="s">
        <v>337</v>
      </c>
      <c r="E272" s="57"/>
      <c r="F272" s="59" t="e">
        <f t="shared" si="103"/>
        <v>#REF!</v>
      </c>
      <c r="G272" s="74"/>
      <c r="H272" s="75" t="e">
        <f t="shared" si="104"/>
        <v>#REF!</v>
      </c>
      <c r="I272" s="57"/>
      <c r="J272" s="89" t="e">
        <f t="shared" si="105"/>
        <v>#VALUE!</v>
      </c>
      <c r="K272" s="89" t="e">
        <f t="shared" si="105"/>
        <v>#VALUE!</v>
      </c>
      <c r="L272" s="33" t="e">
        <f t="shared" si="105"/>
        <v>#VALUE!</v>
      </c>
      <c r="M272" s="57"/>
      <c r="N272" s="75" t="e">
        <f t="shared" si="106"/>
        <v>#VALUE!</v>
      </c>
      <c r="O272" s="57"/>
      <c r="P272" s="56" t="e">
        <f t="shared" si="107"/>
        <v>#VALUE!</v>
      </c>
      <c r="Q272" s="57"/>
      <c r="R272" s="34" t="e">
        <f t="shared" si="108"/>
        <v>#VALUE!</v>
      </c>
      <c r="S272" s="34" t="s">
        <v>76</v>
      </c>
      <c r="T272" s="33" t="e">
        <f t="shared" si="109"/>
        <v>#REF!</v>
      </c>
      <c r="U272" s="57"/>
      <c r="V272" s="75" t="e">
        <f t="shared" si="110"/>
        <v>#REF!</v>
      </c>
      <c r="W272" s="57"/>
      <c r="X272" s="56" t="e">
        <f t="shared" si="111"/>
        <v>#REF!</v>
      </c>
      <c r="Y272" s="57"/>
      <c r="Z272" s="75" t="e">
        <f t="shared" si="112"/>
        <v>#REF!</v>
      </c>
      <c r="AA272" s="57"/>
      <c r="AB272" s="57"/>
      <c r="AD272" s="104">
        <f>+SUMIFS('Reserve by Acct'!D:D,'Reserve by Acct'!B:B,VALUE(LEFT(A272,6))*100,'Reserve by Acct'!C:C,VALUE(MID(A272,8,4)))</f>
        <v>0</v>
      </c>
      <c r="AG272" s="104" t="e">
        <f>+AD272+#REF!</f>
        <v>#REF!</v>
      </c>
    </row>
    <row r="273" spans="1:33" x14ac:dyDescent="0.2">
      <c r="A273" t="s">
        <v>275</v>
      </c>
      <c r="B273" s="56"/>
      <c r="C273" s="57"/>
      <c r="D273" s="96" t="s">
        <v>338</v>
      </c>
      <c r="E273" s="57"/>
      <c r="F273" s="77" t="e">
        <f t="shared" si="103"/>
        <v>#REF!</v>
      </c>
      <c r="G273" s="74"/>
      <c r="H273" s="75" t="e">
        <f t="shared" si="104"/>
        <v>#REF!</v>
      </c>
      <c r="I273" s="57"/>
      <c r="J273" s="89" t="e">
        <f t="shared" si="105"/>
        <v>#VALUE!</v>
      </c>
      <c r="K273" s="89" t="e">
        <f t="shared" si="105"/>
        <v>#VALUE!</v>
      </c>
      <c r="L273" s="33" t="e">
        <f t="shared" si="105"/>
        <v>#VALUE!</v>
      </c>
      <c r="M273" s="57"/>
      <c r="N273" s="75" t="e">
        <f t="shared" si="106"/>
        <v>#VALUE!</v>
      </c>
      <c r="O273" s="57"/>
      <c r="P273" s="56" t="e">
        <f t="shared" si="107"/>
        <v>#VALUE!</v>
      </c>
      <c r="Q273" s="57"/>
      <c r="R273" s="34" t="e">
        <f t="shared" si="108"/>
        <v>#VALUE!</v>
      </c>
      <c r="S273" s="34" t="s">
        <v>76</v>
      </c>
      <c r="T273" s="33" t="e">
        <f t="shared" si="109"/>
        <v>#REF!</v>
      </c>
      <c r="U273" s="57"/>
      <c r="V273" s="75" t="e">
        <f t="shared" si="110"/>
        <v>#REF!</v>
      </c>
      <c r="W273" s="57"/>
      <c r="X273" s="56" t="e">
        <f t="shared" si="111"/>
        <v>#REF!</v>
      </c>
      <c r="Y273" s="57"/>
      <c r="Z273" s="75" t="e">
        <f t="shared" si="112"/>
        <v>#REF!</v>
      </c>
      <c r="AA273" s="57"/>
      <c r="AB273" s="57"/>
      <c r="AD273" s="104">
        <f>+SUMIFS('Reserve by Acct'!D:D,'Reserve by Acct'!B:B,VALUE(LEFT(A273,6))*100,'Reserve by Acct'!C:C,VALUE(MID(A273,8,4)))</f>
        <v>0</v>
      </c>
      <c r="AG273" s="104" t="e">
        <f>+AD273+#REF!</f>
        <v>#REF!</v>
      </c>
    </row>
    <row r="274" spans="1:33" x14ac:dyDescent="0.2">
      <c r="B274" s="56"/>
      <c r="C274" s="57"/>
      <c r="D274" s="57"/>
      <c r="E274" s="57"/>
      <c r="F274" s="59"/>
      <c r="G274" s="57"/>
      <c r="H274" s="79"/>
      <c r="I274" s="57"/>
      <c r="J274" s="57"/>
      <c r="K274" s="57"/>
      <c r="L274" s="57"/>
      <c r="M274" s="57"/>
      <c r="N274" s="79"/>
      <c r="O274" s="57"/>
      <c r="P274" s="57"/>
      <c r="Q274" s="57"/>
      <c r="R274" s="34"/>
      <c r="S274" s="34"/>
      <c r="T274" s="33"/>
      <c r="U274" s="57"/>
      <c r="V274" s="79"/>
      <c r="W274" s="57"/>
      <c r="X274" s="56"/>
      <c r="Y274" s="57"/>
      <c r="Z274" s="79"/>
      <c r="AA274" s="57"/>
      <c r="AB274" s="57"/>
    </row>
    <row r="275" spans="1:33" x14ac:dyDescent="0.2">
      <c r="A275">
        <v>345</v>
      </c>
      <c r="B275" s="56"/>
      <c r="C275" s="57"/>
      <c r="D275" s="166" t="s">
        <v>43</v>
      </c>
      <c r="E275" s="57"/>
      <c r="F275" s="59" t="e">
        <f>+SUBTOTAL(9,F259:F274)</f>
        <v>#REF!</v>
      </c>
      <c r="G275" s="57"/>
      <c r="H275" s="64" t="e">
        <f>+SUBTOTAL(9,H259:H274)</f>
        <v>#REF!</v>
      </c>
      <c r="I275" s="57"/>
      <c r="J275" s="57"/>
      <c r="K275" s="57"/>
      <c r="L275" s="57"/>
      <c r="M275" s="57"/>
      <c r="N275" s="64" t="e">
        <f>+SUBTOTAL(9,N259:N274)</f>
        <v>#VALUE!</v>
      </c>
      <c r="O275" s="57"/>
      <c r="P275" s="57"/>
      <c r="Q275" s="57"/>
      <c r="R275" s="34"/>
      <c r="S275" s="34"/>
      <c r="T275" s="33"/>
      <c r="U275" s="57"/>
      <c r="V275" s="64" t="e">
        <f>+SUBTOTAL(9,V259:V274)</f>
        <v>#REF!</v>
      </c>
      <c r="W275" s="57"/>
      <c r="X275" s="56"/>
      <c r="Y275" s="57"/>
      <c r="Z275" s="64" t="e">
        <f>+SUBTOTAL(9,Z259:Z274)</f>
        <v>#REF!</v>
      </c>
      <c r="AA275" s="57"/>
      <c r="AB275" s="57"/>
      <c r="AC275" s="104" t="e">
        <f>+SUMIF(#REF!,$A275*100,#REF!)</f>
        <v>#REF!</v>
      </c>
      <c r="AD275" s="104" t="e">
        <f>+SUMIF(#REF!,$A275*100,#REF!)</f>
        <v>#REF!</v>
      </c>
      <c r="AE275" s="104"/>
      <c r="AF275" s="104" t="e">
        <f>+AC275-#REF!</f>
        <v>#REF!</v>
      </c>
      <c r="AG275" s="104" t="e">
        <f>+AD275+#REF!</f>
        <v>#REF!</v>
      </c>
    </row>
    <row r="276" spans="1:33" x14ac:dyDescent="0.2">
      <c r="B276" s="56"/>
      <c r="C276" s="57"/>
      <c r="D276" s="57"/>
      <c r="E276" s="57"/>
      <c r="F276" s="59"/>
      <c r="G276" s="57"/>
      <c r="H276" s="64"/>
      <c r="I276" s="57"/>
      <c r="J276" s="57"/>
      <c r="K276" s="57"/>
      <c r="L276" s="57"/>
      <c r="M276" s="57"/>
      <c r="N276" s="64"/>
      <c r="O276" s="57"/>
      <c r="P276" s="57"/>
      <c r="Q276" s="57"/>
      <c r="R276" s="34"/>
      <c r="S276" s="34"/>
      <c r="T276" s="33"/>
      <c r="U276" s="57"/>
      <c r="V276" s="64"/>
      <c r="W276" s="57"/>
      <c r="X276" s="56"/>
      <c r="Y276" s="57"/>
      <c r="Z276" s="64"/>
      <c r="AA276" s="57"/>
      <c r="AB276" s="57"/>
    </row>
    <row r="277" spans="1:33" x14ac:dyDescent="0.2">
      <c r="B277" s="56">
        <v>346</v>
      </c>
      <c r="C277" s="57"/>
      <c r="D277" s="57" t="s">
        <v>44</v>
      </c>
      <c r="E277" s="57"/>
      <c r="F277" s="59"/>
      <c r="G277" s="57"/>
      <c r="H277" s="64"/>
      <c r="I277" s="57"/>
      <c r="J277" s="57"/>
      <c r="K277" s="57"/>
      <c r="L277" s="57"/>
      <c r="M277" s="57"/>
      <c r="N277" s="64"/>
      <c r="O277" s="57"/>
      <c r="P277" s="57"/>
      <c r="Q277" s="57"/>
      <c r="R277" s="89"/>
      <c r="S277" s="89"/>
      <c r="T277" s="167"/>
      <c r="U277" s="57"/>
      <c r="V277" s="64"/>
      <c r="W277" s="57"/>
      <c r="X277" s="56"/>
      <c r="Y277" s="57"/>
      <c r="Z277" s="64"/>
      <c r="AA277" s="57"/>
      <c r="AB277" s="57"/>
    </row>
    <row r="278" spans="1:33" x14ac:dyDescent="0.2">
      <c r="A278" t="s">
        <v>276</v>
      </c>
      <c r="B278" s="56"/>
      <c r="C278" s="57"/>
      <c r="D278" s="96" t="s">
        <v>324</v>
      </c>
      <c r="E278" s="57"/>
      <c r="F278" s="59" t="e">
        <f t="shared" ref="F278:F291" si="113">+VLOOKUP($A278,Deprate,F$1,0)</f>
        <v>#REF!</v>
      </c>
      <c r="G278" s="74"/>
      <c r="H278" s="75" t="e">
        <f t="shared" ref="H278:H291" si="114">+VLOOKUP($A278,Deprate,H$1,0)</f>
        <v>#REF!</v>
      </c>
      <c r="I278" s="57"/>
      <c r="J278" s="89" t="e">
        <f t="shared" ref="J278:L291" si="115">+VLOOKUP($A278,ExistingEstimates,J$1,0)</f>
        <v>#VALUE!</v>
      </c>
      <c r="K278" s="89" t="e">
        <f t="shared" si="115"/>
        <v>#VALUE!</v>
      </c>
      <c r="L278" s="33" t="e">
        <f t="shared" si="115"/>
        <v>#VALUE!</v>
      </c>
      <c r="M278" s="57"/>
      <c r="N278" s="75" t="e">
        <f t="shared" ref="N278:N291" si="116">+ROUND(P278*F278/100,2)</f>
        <v>#VALUE!</v>
      </c>
      <c r="O278" s="57"/>
      <c r="P278" s="56" t="e">
        <f t="shared" ref="P278:P291" si="117">+VLOOKUP($A278,ExistingEstimates,P$1,0)</f>
        <v>#VALUE!</v>
      </c>
      <c r="Q278" s="57"/>
      <c r="R278" s="34" t="e">
        <f t="shared" ref="R278:R291" si="118">+TEXT(VLOOKUP($A278,Deprate,3,0),"#")&amp;"-"&amp;TRIM(VLOOKUP($A278,Deprate,4,0))</f>
        <v>#VALUE!</v>
      </c>
      <c r="S278" s="34" t="s">
        <v>76</v>
      </c>
      <c r="T278" s="33" t="e">
        <f t="shared" ref="T278:T291" si="119">+VLOOKUP($A278,Deprate,T$1,0)</f>
        <v>#REF!</v>
      </c>
      <c r="U278" s="57"/>
      <c r="V278" s="75" t="e">
        <f t="shared" ref="V278:V291" si="120">+VLOOKUP($A278,Deprate,V$1,0)</f>
        <v>#REF!</v>
      </c>
      <c r="W278" s="57"/>
      <c r="X278" s="56" t="e">
        <f t="shared" ref="X278:X291" si="121">+VLOOKUP($A278,Deprate,X$1,0)</f>
        <v>#REF!</v>
      </c>
      <c r="Y278" s="57"/>
      <c r="Z278" s="75" t="e">
        <f t="shared" ref="Z278:Z291" si="122">+V278-N278</f>
        <v>#REF!</v>
      </c>
      <c r="AA278" s="57"/>
      <c r="AB278" s="57"/>
      <c r="AD278" s="104">
        <f>+SUMIFS('Reserve by Acct'!D:D,'Reserve by Acct'!B:B,VALUE(LEFT(A278,6))*100,'Reserve by Acct'!C:C,VALUE(MID(A278,8,4)))</f>
        <v>0</v>
      </c>
      <c r="AG278" s="104" t="e">
        <f>+AD278+#REF!</f>
        <v>#REF!</v>
      </c>
    </row>
    <row r="279" spans="1:33" x14ac:dyDescent="0.2">
      <c r="A279" t="s">
        <v>277</v>
      </c>
      <c r="B279" s="56"/>
      <c r="C279" s="57"/>
      <c r="D279" s="96" t="s">
        <v>326</v>
      </c>
      <c r="E279" s="57"/>
      <c r="F279" s="59" t="e">
        <f t="shared" si="113"/>
        <v>#REF!</v>
      </c>
      <c r="G279" s="74"/>
      <c r="H279" s="75" t="e">
        <f t="shared" si="114"/>
        <v>#REF!</v>
      </c>
      <c r="I279" s="57"/>
      <c r="J279" s="89" t="e">
        <f t="shared" si="115"/>
        <v>#VALUE!</v>
      </c>
      <c r="K279" s="89" t="e">
        <f t="shared" si="115"/>
        <v>#VALUE!</v>
      </c>
      <c r="L279" s="33" t="e">
        <f t="shared" si="115"/>
        <v>#VALUE!</v>
      </c>
      <c r="M279" s="57"/>
      <c r="N279" s="75" t="e">
        <f t="shared" si="116"/>
        <v>#VALUE!</v>
      </c>
      <c r="O279" s="57"/>
      <c r="P279" s="56" t="e">
        <f t="shared" si="117"/>
        <v>#VALUE!</v>
      </c>
      <c r="Q279" s="57"/>
      <c r="R279" s="34" t="e">
        <f t="shared" si="118"/>
        <v>#VALUE!</v>
      </c>
      <c r="S279" s="34" t="s">
        <v>76</v>
      </c>
      <c r="T279" s="33" t="e">
        <f t="shared" si="119"/>
        <v>#REF!</v>
      </c>
      <c r="U279" s="57"/>
      <c r="V279" s="75" t="e">
        <f t="shared" si="120"/>
        <v>#REF!</v>
      </c>
      <c r="W279" s="57"/>
      <c r="X279" s="56" t="e">
        <f t="shared" si="121"/>
        <v>#REF!</v>
      </c>
      <c r="Y279" s="57"/>
      <c r="Z279" s="75" t="e">
        <f t="shared" si="122"/>
        <v>#REF!</v>
      </c>
      <c r="AA279" s="57"/>
      <c r="AB279" s="57"/>
      <c r="AD279" s="104">
        <f>+SUMIFS('Reserve by Acct'!D:D,'Reserve by Acct'!B:B,VALUE(LEFT(A279,6))*100,'Reserve by Acct'!C:C,VALUE(MID(A279,8,4)))</f>
        <v>0</v>
      </c>
      <c r="AG279" s="104" t="e">
        <f>+AD279+#REF!</f>
        <v>#REF!</v>
      </c>
    </row>
    <row r="280" spans="1:33" x14ac:dyDescent="0.2">
      <c r="A280" t="s">
        <v>278</v>
      </c>
      <c r="B280" s="56"/>
      <c r="C280" s="57"/>
      <c r="D280" s="96" t="s">
        <v>327</v>
      </c>
      <c r="E280" s="57"/>
      <c r="F280" s="59" t="e">
        <f t="shared" si="113"/>
        <v>#REF!</v>
      </c>
      <c r="G280" s="74"/>
      <c r="H280" s="75" t="e">
        <f t="shared" si="114"/>
        <v>#REF!</v>
      </c>
      <c r="I280" s="57"/>
      <c r="J280" s="89" t="e">
        <f t="shared" si="115"/>
        <v>#VALUE!</v>
      </c>
      <c r="K280" s="89" t="e">
        <f t="shared" si="115"/>
        <v>#VALUE!</v>
      </c>
      <c r="L280" s="33" t="e">
        <f t="shared" si="115"/>
        <v>#VALUE!</v>
      </c>
      <c r="M280" s="57"/>
      <c r="N280" s="75" t="e">
        <f t="shared" si="116"/>
        <v>#VALUE!</v>
      </c>
      <c r="O280" s="57"/>
      <c r="P280" s="56" t="e">
        <f t="shared" si="117"/>
        <v>#VALUE!</v>
      </c>
      <c r="Q280" s="57"/>
      <c r="R280" s="34" t="e">
        <f t="shared" si="118"/>
        <v>#VALUE!</v>
      </c>
      <c r="S280" s="34" t="s">
        <v>76</v>
      </c>
      <c r="T280" s="33" t="e">
        <f t="shared" si="119"/>
        <v>#REF!</v>
      </c>
      <c r="U280" s="57"/>
      <c r="V280" s="75" t="e">
        <f t="shared" si="120"/>
        <v>#REF!</v>
      </c>
      <c r="W280" s="57"/>
      <c r="X280" s="56" t="e">
        <f t="shared" si="121"/>
        <v>#REF!</v>
      </c>
      <c r="Y280" s="57"/>
      <c r="Z280" s="75" t="e">
        <f t="shared" si="122"/>
        <v>#REF!</v>
      </c>
      <c r="AA280" s="57"/>
      <c r="AB280" s="57"/>
      <c r="AD280" s="104">
        <f>+SUMIFS('Reserve by Acct'!D:D,'Reserve by Acct'!B:B,VALUE(LEFT(A280,6))*100,'Reserve by Acct'!C:C,VALUE(MID(A280,8,4)))</f>
        <v>0</v>
      </c>
      <c r="AG280" s="104" t="e">
        <f>+AD280+#REF!</f>
        <v>#REF!</v>
      </c>
    </row>
    <row r="281" spans="1:33" x14ac:dyDescent="0.2">
      <c r="A281" t="s">
        <v>279</v>
      </c>
      <c r="B281" s="56"/>
      <c r="C281" s="57"/>
      <c r="D281" s="96" t="s">
        <v>328</v>
      </c>
      <c r="E281" s="57"/>
      <c r="F281" s="59" t="e">
        <f t="shared" si="113"/>
        <v>#REF!</v>
      </c>
      <c r="G281" s="74"/>
      <c r="H281" s="75" t="e">
        <f t="shared" si="114"/>
        <v>#REF!</v>
      </c>
      <c r="I281" s="57"/>
      <c r="J281" s="89" t="e">
        <f t="shared" si="115"/>
        <v>#VALUE!</v>
      </c>
      <c r="K281" s="89" t="e">
        <f t="shared" si="115"/>
        <v>#VALUE!</v>
      </c>
      <c r="L281" s="33" t="e">
        <f t="shared" si="115"/>
        <v>#VALUE!</v>
      </c>
      <c r="M281" s="57"/>
      <c r="N281" s="75" t="e">
        <f t="shared" si="116"/>
        <v>#VALUE!</v>
      </c>
      <c r="O281" s="57"/>
      <c r="P281" s="56" t="e">
        <f t="shared" si="117"/>
        <v>#VALUE!</v>
      </c>
      <c r="Q281" s="57"/>
      <c r="R281" s="34" t="e">
        <f t="shared" si="118"/>
        <v>#VALUE!</v>
      </c>
      <c r="S281" s="34" t="s">
        <v>76</v>
      </c>
      <c r="T281" s="33" t="e">
        <f t="shared" si="119"/>
        <v>#REF!</v>
      </c>
      <c r="U281" s="57"/>
      <c r="V281" s="75" t="e">
        <f t="shared" si="120"/>
        <v>#REF!</v>
      </c>
      <c r="W281" s="57"/>
      <c r="X281" s="56" t="e">
        <f t="shared" si="121"/>
        <v>#REF!</v>
      </c>
      <c r="Y281" s="57"/>
      <c r="Z281" s="75" t="e">
        <f t="shared" si="122"/>
        <v>#REF!</v>
      </c>
      <c r="AA281" s="57"/>
      <c r="AB281" s="57"/>
      <c r="AD281" s="104">
        <f>+SUMIFS('Reserve by Acct'!D:D,'Reserve by Acct'!B:B,VALUE(LEFT(A281,6))*100,'Reserve by Acct'!C:C,VALUE(MID(A281,8,4)))</f>
        <v>0</v>
      </c>
      <c r="AG281" s="104" t="e">
        <f>+AD281+#REF!</f>
        <v>#REF!</v>
      </c>
    </row>
    <row r="282" spans="1:33" x14ac:dyDescent="0.2">
      <c r="A282" t="s">
        <v>280</v>
      </c>
      <c r="B282" s="56"/>
      <c r="C282" s="57"/>
      <c r="D282" s="96" t="s">
        <v>329</v>
      </c>
      <c r="E282" s="57"/>
      <c r="F282" s="59" t="e">
        <f t="shared" si="113"/>
        <v>#REF!</v>
      </c>
      <c r="G282" s="74"/>
      <c r="H282" s="75" t="e">
        <f t="shared" si="114"/>
        <v>#REF!</v>
      </c>
      <c r="I282" s="57"/>
      <c r="J282" s="89" t="e">
        <f t="shared" si="115"/>
        <v>#VALUE!</v>
      </c>
      <c r="K282" s="89" t="e">
        <f t="shared" si="115"/>
        <v>#VALUE!</v>
      </c>
      <c r="L282" s="33" t="e">
        <f t="shared" si="115"/>
        <v>#VALUE!</v>
      </c>
      <c r="M282" s="57"/>
      <c r="N282" s="75" t="e">
        <f t="shared" si="116"/>
        <v>#VALUE!</v>
      </c>
      <c r="O282" s="57"/>
      <c r="P282" s="56" t="e">
        <f t="shared" si="117"/>
        <v>#VALUE!</v>
      </c>
      <c r="Q282" s="57"/>
      <c r="R282" s="34" t="e">
        <f t="shared" si="118"/>
        <v>#VALUE!</v>
      </c>
      <c r="S282" s="34" t="s">
        <v>76</v>
      </c>
      <c r="T282" s="33" t="e">
        <f t="shared" si="119"/>
        <v>#REF!</v>
      </c>
      <c r="U282" s="57"/>
      <c r="V282" s="75" t="e">
        <f t="shared" si="120"/>
        <v>#REF!</v>
      </c>
      <c r="W282" s="57"/>
      <c r="X282" s="56" t="e">
        <f t="shared" si="121"/>
        <v>#REF!</v>
      </c>
      <c r="Y282" s="57"/>
      <c r="Z282" s="75" t="e">
        <f t="shared" si="122"/>
        <v>#REF!</v>
      </c>
      <c r="AA282" s="57"/>
      <c r="AB282" s="57"/>
      <c r="AD282" s="104">
        <f>+SUMIFS('Reserve by Acct'!D:D,'Reserve by Acct'!B:B,VALUE(LEFT(A282,6))*100,'Reserve by Acct'!C:C,VALUE(MID(A282,8,4)))</f>
        <v>0</v>
      </c>
      <c r="AG282" s="104" t="e">
        <f>+AD282+#REF!</f>
        <v>#REF!</v>
      </c>
    </row>
    <row r="283" spans="1:33" x14ac:dyDescent="0.2">
      <c r="A283" t="s">
        <v>281</v>
      </c>
      <c r="B283" s="56"/>
      <c r="C283" s="57"/>
      <c r="D283" s="96" t="s">
        <v>330</v>
      </c>
      <c r="E283" s="57"/>
      <c r="F283" s="59" t="e">
        <f t="shared" si="113"/>
        <v>#REF!</v>
      </c>
      <c r="G283" s="74"/>
      <c r="H283" s="75" t="e">
        <f t="shared" si="114"/>
        <v>#REF!</v>
      </c>
      <c r="I283" s="57"/>
      <c r="J283" s="89" t="e">
        <f t="shared" si="115"/>
        <v>#VALUE!</v>
      </c>
      <c r="K283" s="89" t="e">
        <f t="shared" si="115"/>
        <v>#VALUE!</v>
      </c>
      <c r="L283" s="33" t="e">
        <f t="shared" si="115"/>
        <v>#VALUE!</v>
      </c>
      <c r="M283" s="57"/>
      <c r="N283" s="75" t="e">
        <f t="shared" si="116"/>
        <v>#VALUE!</v>
      </c>
      <c r="O283" s="57"/>
      <c r="P283" s="56" t="e">
        <f t="shared" si="117"/>
        <v>#VALUE!</v>
      </c>
      <c r="Q283" s="57"/>
      <c r="R283" s="34" t="e">
        <f t="shared" si="118"/>
        <v>#VALUE!</v>
      </c>
      <c r="S283" s="34" t="s">
        <v>76</v>
      </c>
      <c r="T283" s="33" t="e">
        <f t="shared" si="119"/>
        <v>#REF!</v>
      </c>
      <c r="U283" s="57"/>
      <c r="V283" s="75" t="e">
        <f t="shared" si="120"/>
        <v>#REF!</v>
      </c>
      <c r="W283" s="57"/>
      <c r="X283" s="56" t="e">
        <f t="shared" si="121"/>
        <v>#REF!</v>
      </c>
      <c r="Y283" s="57"/>
      <c r="Z283" s="75" t="e">
        <f t="shared" si="122"/>
        <v>#REF!</v>
      </c>
      <c r="AA283" s="57"/>
      <c r="AB283" s="57"/>
      <c r="AD283" s="104">
        <f>+SUMIFS('Reserve by Acct'!D:D,'Reserve by Acct'!B:B,VALUE(LEFT(A283,6))*100,'Reserve by Acct'!C:C,VALUE(MID(A283,8,4)))</f>
        <v>0</v>
      </c>
      <c r="AG283" s="104" t="e">
        <f>+AD283+#REF!</f>
        <v>#REF!</v>
      </c>
    </row>
    <row r="284" spans="1:33" x14ac:dyDescent="0.2">
      <c r="A284" t="s">
        <v>282</v>
      </c>
      <c r="B284" s="56"/>
      <c r="C284" s="57"/>
      <c r="D284" s="96" t="s">
        <v>331</v>
      </c>
      <c r="E284" s="57"/>
      <c r="F284" s="59" t="e">
        <f t="shared" si="113"/>
        <v>#REF!</v>
      </c>
      <c r="G284" s="74"/>
      <c r="H284" s="75" t="e">
        <f t="shared" si="114"/>
        <v>#REF!</v>
      </c>
      <c r="I284" s="57"/>
      <c r="J284" s="89" t="e">
        <f t="shared" si="115"/>
        <v>#VALUE!</v>
      </c>
      <c r="K284" s="89" t="e">
        <f t="shared" si="115"/>
        <v>#VALUE!</v>
      </c>
      <c r="L284" s="33" t="e">
        <f t="shared" si="115"/>
        <v>#VALUE!</v>
      </c>
      <c r="M284" s="57"/>
      <c r="N284" s="75" t="e">
        <f t="shared" si="116"/>
        <v>#VALUE!</v>
      </c>
      <c r="O284" s="57"/>
      <c r="P284" s="56" t="e">
        <f t="shared" si="117"/>
        <v>#VALUE!</v>
      </c>
      <c r="Q284" s="57"/>
      <c r="R284" s="34" t="e">
        <f t="shared" si="118"/>
        <v>#VALUE!</v>
      </c>
      <c r="S284" s="34" t="s">
        <v>76</v>
      </c>
      <c r="T284" s="33" t="e">
        <f t="shared" si="119"/>
        <v>#REF!</v>
      </c>
      <c r="U284" s="57"/>
      <c r="V284" s="75" t="e">
        <f t="shared" si="120"/>
        <v>#REF!</v>
      </c>
      <c r="W284" s="57"/>
      <c r="X284" s="56" t="e">
        <f t="shared" si="121"/>
        <v>#REF!</v>
      </c>
      <c r="Y284" s="57"/>
      <c r="Z284" s="75" t="e">
        <f t="shared" si="122"/>
        <v>#REF!</v>
      </c>
      <c r="AA284" s="57"/>
      <c r="AB284" s="57"/>
      <c r="AD284" s="104">
        <f>+SUMIFS('Reserve by Acct'!D:D,'Reserve by Acct'!B:B,VALUE(LEFT(A284,6))*100,'Reserve by Acct'!C:C,VALUE(MID(A284,8,4)))</f>
        <v>0</v>
      </c>
      <c r="AG284" s="104" t="e">
        <f>+AD284+#REF!</f>
        <v>#REF!</v>
      </c>
    </row>
    <row r="285" spans="1:33" x14ac:dyDescent="0.2">
      <c r="A285" t="s">
        <v>283</v>
      </c>
      <c r="B285" s="56"/>
      <c r="C285" s="57"/>
      <c r="D285" s="96" t="s">
        <v>332</v>
      </c>
      <c r="E285" s="57"/>
      <c r="F285" s="59" t="e">
        <f t="shared" si="113"/>
        <v>#REF!</v>
      </c>
      <c r="G285" s="74"/>
      <c r="H285" s="75" t="e">
        <f t="shared" si="114"/>
        <v>#REF!</v>
      </c>
      <c r="I285" s="57"/>
      <c r="J285" s="89" t="e">
        <f t="shared" si="115"/>
        <v>#VALUE!</v>
      </c>
      <c r="K285" s="89" t="e">
        <f t="shared" si="115"/>
        <v>#VALUE!</v>
      </c>
      <c r="L285" s="33" t="e">
        <f t="shared" si="115"/>
        <v>#VALUE!</v>
      </c>
      <c r="M285" s="57"/>
      <c r="N285" s="75" t="e">
        <f t="shared" si="116"/>
        <v>#VALUE!</v>
      </c>
      <c r="O285" s="57"/>
      <c r="P285" s="56" t="e">
        <f t="shared" si="117"/>
        <v>#VALUE!</v>
      </c>
      <c r="Q285" s="57"/>
      <c r="R285" s="34" t="e">
        <f t="shared" si="118"/>
        <v>#VALUE!</v>
      </c>
      <c r="S285" s="34" t="s">
        <v>76</v>
      </c>
      <c r="T285" s="33" t="e">
        <f t="shared" si="119"/>
        <v>#REF!</v>
      </c>
      <c r="U285" s="57"/>
      <c r="V285" s="75" t="e">
        <f t="shared" si="120"/>
        <v>#REF!</v>
      </c>
      <c r="W285" s="57"/>
      <c r="X285" s="56" t="e">
        <f t="shared" si="121"/>
        <v>#REF!</v>
      </c>
      <c r="Y285" s="57"/>
      <c r="Z285" s="75" t="e">
        <f t="shared" si="122"/>
        <v>#REF!</v>
      </c>
      <c r="AA285" s="57"/>
      <c r="AB285" s="57"/>
      <c r="AD285" s="104">
        <f>+SUMIFS('Reserve by Acct'!D:D,'Reserve by Acct'!B:B,VALUE(LEFT(A285,6))*100,'Reserve by Acct'!C:C,VALUE(MID(A285,8,4)))</f>
        <v>0</v>
      </c>
      <c r="AG285" s="104" t="e">
        <f>+AD285+#REF!</f>
        <v>#REF!</v>
      </c>
    </row>
    <row r="286" spans="1:33" x14ac:dyDescent="0.2">
      <c r="A286" t="s">
        <v>284</v>
      </c>
      <c r="B286" s="56"/>
      <c r="C286" s="57"/>
      <c r="D286" s="96" t="s">
        <v>333</v>
      </c>
      <c r="E286" s="57"/>
      <c r="F286" s="59" t="e">
        <f t="shared" si="113"/>
        <v>#REF!</v>
      </c>
      <c r="G286" s="74"/>
      <c r="H286" s="75" t="e">
        <f t="shared" si="114"/>
        <v>#REF!</v>
      </c>
      <c r="I286" s="57"/>
      <c r="J286" s="89" t="e">
        <f t="shared" si="115"/>
        <v>#VALUE!</v>
      </c>
      <c r="K286" s="89" t="e">
        <f t="shared" si="115"/>
        <v>#VALUE!</v>
      </c>
      <c r="L286" s="33" t="e">
        <f t="shared" si="115"/>
        <v>#VALUE!</v>
      </c>
      <c r="M286" s="57"/>
      <c r="N286" s="75" t="e">
        <f t="shared" si="116"/>
        <v>#VALUE!</v>
      </c>
      <c r="O286" s="57"/>
      <c r="P286" s="56" t="e">
        <f t="shared" si="117"/>
        <v>#VALUE!</v>
      </c>
      <c r="Q286" s="57"/>
      <c r="R286" s="34" t="e">
        <f t="shared" si="118"/>
        <v>#VALUE!</v>
      </c>
      <c r="S286" s="34" t="s">
        <v>76</v>
      </c>
      <c r="T286" s="33" t="e">
        <f t="shared" si="119"/>
        <v>#REF!</v>
      </c>
      <c r="U286" s="57"/>
      <c r="V286" s="75" t="e">
        <f t="shared" si="120"/>
        <v>#REF!</v>
      </c>
      <c r="W286" s="57"/>
      <c r="X286" s="56" t="e">
        <f t="shared" si="121"/>
        <v>#REF!</v>
      </c>
      <c r="Y286" s="57"/>
      <c r="Z286" s="75" t="e">
        <f t="shared" si="122"/>
        <v>#REF!</v>
      </c>
      <c r="AA286" s="57"/>
      <c r="AB286" s="57"/>
      <c r="AD286" s="104">
        <f>+SUMIFS('Reserve by Acct'!D:D,'Reserve by Acct'!B:B,VALUE(LEFT(A286,6))*100,'Reserve by Acct'!C:C,VALUE(MID(A286,8,4)))</f>
        <v>0</v>
      </c>
      <c r="AG286" s="104" t="e">
        <f>+AD286+#REF!</f>
        <v>#REF!</v>
      </c>
    </row>
    <row r="287" spans="1:33" x14ac:dyDescent="0.2">
      <c r="A287" t="s">
        <v>285</v>
      </c>
      <c r="B287" s="56"/>
      <c r="C287" s="57"/>
      <c r="D287" s="96" t="s">
        <v>334</v>
      </c>
      <c r="E287" s="57"/>
      <c r="F287" s="59" t="e">
        <f t="shared" si="113"/>
        <v>#REF!</v>
      </c>
      <c r="G287" s="74"/>
      <c r="H287" s="75" t="e">
        <f t="shared" si="114"/>
        <v>#REF!</v>
      </c>
      <c r="I287" s="57"/>
      <c r="J287" s="89" t="e">
        <f t="shared" si="115"/>
        <v>#VALUE!</v>
      </c>
      <c r="K287" s="89" t="e">
        <f t="shared" si="115"/>
        <v>#VALUE!</v>
      </c>
      <c r="L287" s="33" t="e">
        <f t="shared" si="115"/>
        <v>#VALUE!</v>
      </c>
      <c r="M287" s="57"/>
      <c r="N287" s="75" t="e">
        <f t="shared" si="116"/>
        <v>#VALUE!</v>
      </c>
      <c r="O287" s="57"/>
      <c r="P287" s="56" t="e">
        <f t="shared" si="117"/>
        <v>#VALUE!</v>
      </c>
      <c r="Q287" s="57"/>
      <c r="R287" s="34" t="e">
        <f t="shared" si="118"/>
        <v>#VALUE!</v>
      </c>
      <c r="S287" s="34" t="s">
        <v>76</v>
      </c>
      <c r="T287" s="33" t="e">
        <f t="shared" si="119"/>
        <v>#REF!</v>
      </c>
      <c r="U287" s="57"/>
      <c r="V287" s="75" t="e">
        <f t="shared" si="120"/>
        <v>#REF!</v>
      </c>
      <c r="W287" s="57"/>
      <c r="X287" s="56" t="e">
        <f t="shared" si="121"/>
        <v>#REF!</v>
      </c>
      <c r="Y287" s="57"/>
      <c r="Z287" s="75" t="e">
        <f t="shared" si="122"/>
        <v>#REF!</v>
      </c>
      <c r="AA287" s="57"/>
      <c r="AB287" s="57"/>
      <c r="AD287" s="104">
        <f>+SUMIFS('Reserve by Acct'!D:D,'Reserve by Acct'!B:B,VALUE(LEFT(A287,6))*100,'Reserve by Acct'!C:C,VALUE(MID(A287,8,4)))</f>
        <v>0</v>
      </c>
      <c r="AG287" s="104" t="e">
        <f>+AD287+#REF!</f>
        <v>#REF!</v>
      </c>
    </row>
    <row r="288" spans="1:33" x14ac:dyDescent="0.2">
      <c r="A288" t="s">
        <v>286</v>
      </c>
      <c r="B288" s="56"/>
      <c r="C288" s="57"/>
      <c r="D288" s="96" t="s">
        <v>335</v>
      </c>
      <c r="E288" s="57"/>
      <c r="F288" s="59" t="e">
        <f t="shared" si="113"/>
        <v>#REF!</v>
      </c>
      <c r="G288" s="74"/>
      <c r="H288" s="75" t="e">
        <f t="shared" si="114"/>
        <v>#REF!</v>
      </c>
      <c r="I288" s="57"/>
      <c r="J288" s="89" t="e">
        <f t="shared" si="115"/>
        <v>#VALUE!</v>
      </c>
      <c r="K288" s="89" t="e">
        <f t="shared" si="115"/>
        <v>#VALUE!</v>
      </c>
      <c r="L288" s="33" t="e">
        <f t="shared" si="115"/>
        <v>#VALUE!</v>
      </c>
      <c r="M288" s="57"/>
      <c r="N288" s="75" t="e">
        <f t="shared" si="116"/>
        <v>#VALUE!</v>
      </c>
      <c r="O288" s="57"/>
      <c r="P288" s="56" t="e">
        <f t="shared" si="117"/>
        <v>#VALUE!</v>
      </c>
      <c r="Q288" s="57"/>
      <c r="R288" s="34" t="e">
        <f t="shared" si="118"/>
        <v>#VALUE!</v>
      </c>
      <c r="S288" s="34" t="s">
        <v>76</v>
      </c>
      <c r="T288" s="33" t="e">
        <f t="shared" si="119"/>
        <v>#REF!</v>
      </c>
      <c r="U288" s="57"/>
      <c r="V288" s="75" t="e">
        <f t="shared" si="120"/>
        <v>#REF!</v>
      </c>
      <c r="W288" s="57"/>
      <c r="X288" s="56" t="e">
        <f t="shared" si="121"/>
        <v>#REF!</v>
      </c>
      <c r="Y288" s="57"/>
      <c r="Z288" s="75" t="e">
        <f t="shared" si="122"/>
        <v>#REF!</v>
      </c>
      <c r="AA288" s="57"/>
      <c r="AB288" s="57"/>
      <c r="AD288" s="104">
        <f>+SUMIFS('Reserve by Acct'!D:D,'Reserve by Acct'!B:B,VALUE(LEFT(A288,6))*100,'Reserve by Acct'!C:C,VALUE(MID(A288,8,4)))</f>
        <v>0</v>
      </c>
      <c r="AG288" s="104" t="e">
        <f>+AD288+#REF!</f>
        <v>#REF!</v>
      </c>
    </row>
    <row r="289" spans="1:33" x14ac:dyDescent="0.2">
      <c r="A289" t="s">
        <v>287</v>
      </c>
      <c r="B289" s="56"/>
      <c r="C289" s="57"/>
      <c r="D289" s="96" t="s">
        <v>336</v>
      </c>
      <c r="E289" s="57"/>
      <c r="F289" s="59" t="e">
        <f t="shared" si="113"/>
        <v>#REF!</v>
      </c>
      <c r="G289" s="74"/>
      <c r="H289" s="75" t="e">
        <f t="shared" si="114"/>
        <v>#REF!</v>
      </c>
      <c r="I289" s="57"/>
      <c r="J289" s="89" t="e">
        <f t="shared" si="115"/>
        <v>#VALUE!</v>
      </c>
      <c r="K289" s="89" t="e">
        <f t="shared" si="115"/>
        <v>#VALUE!</v>
      </c>
      <c r="L289" s="33" t="e">
        <f t="shared" si="115"/>
        <v>#VALUE!</v>
      </c>
      <c r="M289" s="57"/>
      <c r="N289" s="75" t="e">
        <f t="shared" si="116"/>
        <v>#VALUE!</v>
      </c>
      <c r="O289" s="57"/>
      <c r="P289" s="56" t="e">
        <f t="shared" si="117"/>
        <v>#VALUE!</v>
      </c>
      <c r="Q289" s="57"/>
      <c r="R289" s="34" t="e">
        <f t="shared" si="118"/>
        <v>#VALUE!</v>
      </c>
      <c r="S289" s="34" t="s">
        <v>76</v>
      </c>
      <c r="T289" s="33" t="e">
        <f t="shared" si="119"/>
        <v>#REF!</v>
      </c>
      <c r="U289" s="57"/>
      <c r="V289" s="75" t="e">
        <f t="shared" si="120"/>
        <v>#REF!</v>
      </c>
      <c r="W289" s="57"/>
      <c r="X289" s="56" t="e">
        <f t="shared" si="121"/>
        <v>#REF!</v>
      </c>
      <c r="Y289" s="57"/>
      <c r="Z289" s="75" t="e">
        <f t="shared" si="122"/>
        <v>#REF!</v>
      </c>
      <c r="AA289" s="57"/>
      <c r="AB289" s="57"/>
      <c r="AD289" s="104">
        <f>+SUMIFS('Reserve by Acct'!D:D,'Reserve by Acct'!B:B,VALUE(LEFT(A289,6))*100,'Reserve by Acct'!C:C,VALUE(MID(A289,8,4)))</f>
        <v>0</v>
      </c>
      <c r="AG289" s="104" t="e">
        <f>+AD289+#REF!</f>
        <v>#REF!</v>
      </c>
    </row>
    <row r="290" spans="1:33" x14ac:dyDescent="0.2">
      <c r="A290" t="s">
        <v>288</v>
      </c>
      <c r="B290" s="56"/>
      <c r="C290" s="57"/>
      <c r="D290" s="96" t="s">
        <v>337</v>
      </c>
      <c r="E290" s="57"/>
      <c r="F290" s="59" t="e">
        <f t="shared" si="113"/>
        <v>#REF!</v>
      </c>
      <c r="G290" s="74"/>
      <c r="H290" s="75" t="e">
        <f t="shared" si="114"/>
        <v>#REF!</v>
      </c>
      <c r="I290" s="57"/>
      <c r="J290" s="89" t="e">
        <f t="shared" si="115"/>
        <v>#VALUE!</v>
      </c>
      <c r="K290" s="89" t="e">
        <f t="shared" si="115"/>
        <v>#VALUE!</v>
      </c>
      <c r="L290" s="33" t="e">
        <f t="shared" si="115"/>
        <v>#VALUE!</v>
      </c>
      <c r="M290" s="57"/>
      <c r="N290" s="75" t="e">
        <f t="shared" si="116"/>
        <v>#VALUE!</v>
      </c>
      <c r="O290" s="57"/>
      <c r="P290" s="56" t="e">
        <f t="shared" si="117"/>
        <v>#VALUE!</v>
      </c>
      <c r="Q290" s="57"/>
      <c r="R290" s="34" t="e">
        <f t="shared" si="118"/>
        <v>#VALUE!</v>
      </c>
      <c r="S290" s="34" t="s">
        <v>76</v>
      </c>
      <c r="T290" s="33" t="e">
        <f t="shared" si="119"/>
        <v>#REF!</v>
      </c>
      <c r="U290" s="57"/>
      <c r="V290" s="75" t="e">
        <f t="shared" si="120"/>
        <v>#REF!</v>
      </c>
      <c r="W290" s="57"/>
      <c r="X290" s="56" t="e">
        <f t="shared" si="121"/>
        <v>#REF!</v>
      </c>
      <c r="Y290" s="57"/>
      <c r="Z290" s="75" t="e">
        <f t="shared" si="122"/>
        <v>#REF!</v>
      </c>
      <c r="AA290" s="57"/>
      <c r="AB290" s="57"/>
      <c r="AD290" s="104">
        <f>+SUMIFS('Reserve by Acct'!D:D,'Reserve by Acct'!B:B,VALUE(LEFT(A290,6))*100,'Reserve by Acct'!C:C,VALUE(MID(A290,8,4)))</f>
        <v>0</v>
      </c>
      <c r="AG290" s="104" t="e">
        <f>+AD290+#REF!</f>
        <v>#REF!</v>
      </c>
    </row>
    <row r="291" spans="1:33" x14ac:dyDescent="0.2">
      <c r="A291" t="s">
        <v>289</v>
      </c>
      <c r="B291" s="56"/>
      <c r="C291" s="57"/>
      <c r="D291" s="96" t="s">
        <v>338</v>
      </c>
      <c r="E291" s="57"/>
      <c r="F291" s="77" t="e">
        <f t="shared" si="113"/>
        <v>#REF!</v>
      </c>
      <c r="G291" s="74"/>
      <c r="H291" s="75" t="e">
        <f t="shared" si="114"/>
        <v>#REF!</v>
      </c>
      <c r="I291" s="57"/>
      <c r="J291" s="89" t="e">
        <f t="shared" si="115"/>
        <v>#VALUE!</v>
      </c>
      <c r="K291" s="89" t="e">
        <f t="shared" si="115"/>
        <v>#VALUE!</v>
      </c>
      <c r="L291" s="33" t="e">
        <f t="shared" si="115"/>
        <v>#VALUE!</v>
      </c>
      <c r="M291" s="57"/>
      <c r="N291" s="75" t="e">
        <f t="shared" si="116"/>
        <v>#VALUE!</v>
      </c>
      <c r="O291" s="57"/>
      <c r="P291" s="56" t="e">
        <f t="shared" si="117"/>
        <v>#VALUE!</v>
      </c>
      <c r="Q291" s="57"/>
      <c r="R291" s="34" t="e">
        <f t="shared" si="118"/>
        <v>#VALUE!</v>
      </c>
      <c r="S291" s="34" t="s">
        <v>76</v>
      </c>
      <c r="T291" s="33" t="e">
        <f t="shared" si="119"/>
        <v>#REF!</v>
      </c>
      <c r="U291" s="57"/>
      <c r="V291" s="75" t="e">
        <f t="shared" si="120"/>
        <v>#REF!</v>
      </c>
      <c r="W291" s="57"/>
      <c r="X291" s="56" t="e">
        <f t="shared" si="121"/>
        <v>#REF!</v>
      </c>
      <c r="Y291" s="57"/>
      <c r="Z291" s="75" t="e">
        <f t="shared" si="122"/>
        <v>#REF!</v>
      </c>
      <c r="AA291" s="57"/>
      <c r="AB291" s="57"/>
      <c r="AD291" s="104">
        <f>+SUMIFS('Reserve by Acct'!D:D,'Reserve by Acct'!B:B,VALUE(LEFT(A291,6))*100,'Reserve by Acct'!C:C,VALUE(MID(A291,8,4)))</f>
        <v>0</v>
      </c>
      <c r="AG291" s="104" t="e">
        <f>+AD291+#REF!</f>
        <v>#REF!</v>
      </c>
    </row>
    <row r="292" spans="1:33" x14ac:dyDescent="0.2">
      <c r="B292" s="56"/>
      <c r="C292" s="57"/>
      <c r="D292" s="57"/>
      <c r="E292" s="57"/>
      <c r="F292" s="59"/>
      <c r="G292" s="57"/>
      <c r="H292" s="79"/>
      <c r="I292" s="57"/>
      <c r="J292" s="57"/>
      <c r="K292" s="57"/>
      <c r="L292" s="57"/>
      <c r="M292" s="57"/>
      <c r="N292" s="79"/>
      <c r="O292" s="57"/>
      <c r="P292" s="57"/>
      <c r="Q292" s="57"/>
      <c r="R292" s="34"/>
      <c r="S292" s="34"/>
      <c r="T292" s="33"/>
      <c r="U292" s="57"/>
      <c r="V292" s="79"/>
      <c r="W292" s="57"/>
      <c r="X292" s="56"/>
      <c r="Y292" s="57"/>
      <c r="Z292" s="79"/>
      <c r="AA292" s="57"/>
      <c r="AB292" s="57"/>
    </row>
    <row r="293" spans="1:33" x14ac:dyDescent="0.2">
      <c r="A293">
        <v>346</v>
      </c>
      <c r="B293" s="56"/>
      <c r="C293" s="57"/>
      <c r="D293" s="166" t="s">
        <v>45</v>
      </c>
      <c r="E293" s="57"/>
      <c r="F293" s="77" t="e">
        <f>+SUBTOTAL(9,F278:F292)</f>
        <v>#REF!</v>
      </c>
      <c r="G293" s="57"/>
      <c r="H293" s="170" t="e">
        <f>+SUBTOTAL(9,H278:H292)</f>
        <v>#REF!</v>
      </c>
      <c r="I293" s="57"/>
      <c r="J293" s="57"/>
      <c r="K293" s="57"/>
      <c r="L293" s="57"/>
      <c r="M293" s="57"/>
      <c r="N293" s="170" t="e">
        <f>+SUBTOTAL(9,N278:N292)</f>
        <v>#VALUE!</v>
      </c>
      <c r="O293" s="57"/>
      <c r="P293" s="57"/>
      <c r="Q293" s="57"/>
      <c r="R293" s="34"/>
      <c r="S293" s="34"/>
      <c r="T293" s="33"/>
      <c r="U293" s="57"/>
      <c r="V293" s="170" t="e">
        <f>+SUBTOTAL(9,V278:V292)</f>
        <v>#REF!</v>
      </c>
      <c r="W293" s="57"/>
      <c r="X293" s="56"/>
      <c r="Y293" s="57"/>
      <c r="Z293" s="170" t="e">
        <f>+SUBTOTAL(9,Z278:Z292)</f>
        <v>#REF!</v>
      </c>
      <c r="AA293" s="57"/>
      <c r="AB293" s="57"/>
      <c r="AC293" s="104" t="e">
        <f>+SUMIF(#REF!,$A293*100,#REF!)</f>
        <v>#REF!</v>
      </c>
      <c r="AD293" s="104" t="e">
        <f>+SUMIF(#REF!,$A293*100,#REF!)</f>
        <v>#REF!</v>
      </c>
      <c r="AE293" s="104"/>
      <c r="AF293" s="104" t="e">
        <f>+AC293-#REF!</f>
        <v>#REF!</v>
      </c>
      <c r="AG293" s="104" t="e">
        <f>+AD293+#REF!</f>
        <v>#REF!</v>
      </c>
    </row>
    <row r="294" spans="1:33" x14ac:dyDescent="0.2">
      <c r="B294" s="56"/>
      <c r="C294" s="57"/>
      <c r="D294" s="57"/>
      <c r="E294" s="57"/>
      <c r="F294" s="59"/>
      <c r="G294" s="57"/>
      <c r="H294" s="64"/>
      <c r="I294" s="57"/>
      <c r="J294" s="57"/>
      <c r="K294" s="57"/>
      <c r="L294" s="57"/>
      <c r="M294" s="57"/>
      <c r="N294" s="64"/>
      <c r="O294" s="57"/>
      <c r="P294" s="57"/>
      <c r="Q294" s="57"/>
      <c r="R294" s="34"/>
      <c r="S294" s="34"/>
      <c r="T294" s="33"/>
      <c r="U294" s="57"/>
      <c r="V294" s="64"/>
      <c r="W294" s="57"/>
      <c r="X294" s="56"/>
      <c r="Y294" s="57"/>
      <c r="Z294" s="64"/>
      <c r="AA294" s="57"/>
      <c r="AB294" s="57"/>
    </row>
    <row r="295" spans="1:33" ht="15.75" x14ac:dyDescent="0.25">
      <c r="B295" s="56"/>
      <c r="C295" s="57"/>
      <c r="D295" s="193" t="s">
        <v>46</v>
      </c>
      <c r="E295" s="57"/>
      <c r="F295" s="83" t="e">
        <f>+SUBTOTAL(9,F176:F294)</f>
        <v>#REF!</v>
      </c>
      <c r="G295" s="60"/>
      <c r="H295" s="61" t="e">
        <f>+SUBTOTAL(9,H176:H294)</f>
        <v>#REF!</v>
      </c>
      <c r="I295" s="57"/>
      <c r="J295" s="57"/>
      <c r="K295" s="57"/>
      <c r="L295" s="57"/>
      <c r="M295" s="57"/>
      <c r="N295" s="61" t="e">
        <f>+SUBTOTAL(9,N176:N294)</f>
        <v>#VALUE!</v>
      </c>
      <c r="O295" s="57"/>
      <c r="P295" s="57"/>
      <c r="Q295" s="57"/>
      <c r="R295" s="78"/>
      <c r="S295" s="89"/>
      <c r="T295" s="82"/>
      <c r="U295" s="60"/>
      <c r="V295" s="61" t="e">
        <f>+SUBTOTAL(9,V176:V294)</f>
        <v>#REF!</v>
      </c>
      <c r="W295" s="60"/>
      <c r="X295" s="56"/>
      <c r="Y295" s="57"/>
      <c r="Z295" s="61" t="e">
        <f>+SUBTOTAL(9,Z176:Z294)</f>
        <v>#REF!</v>
      </c>
      <c r="AA295" s="57"/>
      <c r="AB295" s="57"/>
    </row>
    <row r="296" spans="1:33" ht="15.75" x14ac:dyDescent="0.25">
      <c r="A296" s="57"/>
      <c r="B296" s="56"/>
      <c r="C296" s="57"/>
      <c r="D296" s="193"/>
      <c r="E296" s="57"/>
      <c r="F296" s="59"/>
      <c r="G296" s="60"/>
      <c r="H296" s="61"/>
      <c r="I296" s="57"/>
      <c r="J296" s="57"/>
      <c r="K296" s="57"/>
      <c r="L296" s="57"/>
      <c r="M296" s="57"/>
      <c r="N296" s="61"/>
      <c r="O296" s="57"/>
      <c r="P296" s="57"/>
      <c r="Q296" s="57"/>
      <c r="R296" s="78"/>
      <c r="S296" s="89"/>
      <c r="T296" s="82"/>
      <c r="U296" s="60"/>
      <c r="V296" s="61"/>
      <c r="W296" s="60"/>
      <c r="X296" s="56"/>
      <c r="Y296" s="57"/>
      <c r="Z296" s="61"/>
      <c r="AA296" s="57"/>
      <c r="AB296" s="57"/>
    </row>
    <row r="297" spans="1:33" x14ac:dyDescent="0.2">
      <c r="A297" s="57"/>
      <c r="B297" s="56"/>
      <c r="C297" s="57"/>
      <c r="D297" s="57"/>
      <c r="E297" s="57"/>
      <c r="F297" s="59"/>
      <c r="G297" s="57"/>
      <c r="H297" s="64"/>
      <c r="I297" s="57"/>
      <c r="J297" s="57"/>
      <c r="K297" s="57"/>
      <c r="L297" s="57"/>
      <c r="M297" s="57"/>
      <c r="N297" s="64"/>
      <c r="O297" s="57"/>
      <c r="P297" s="57"/>
      <c r="Q297" s="57"/>
      <c r="R297" s="78"/>
      <c r="S297" s="89"/>
      <c r="T297" s="33"/>
      <c r="U297" s="57"/>
      <c r="V297" s="64"/>
      <c r="W297" s="57"/>
      <c r="X297" s="56"/>
      <c r="Y297" s="57"/>
      <c r="Z297" s="64"/>
      <c r="AA297" s="57"/>
      <c r="AB297" s="57"/>
    </row>
    <row r="298" spans="1:33" ht="15.75" x14ac:dyDescent="0.25">
      <c r="A298" s="57"/>
      <c r="B298" s="56"/>
      <c r="C298" s="57"/>
      <c r="D298" s="84" t="s">
        <v>47</v>
      </c>
      <c r="E298" s="57"/>
      <c r="F298" s="59"/>
      <c r="G298" s="57"/>
      <c r="H298" s="64"/>
      <c r="I298" s="57"/>
      <c r="J298" s="57"/>
      <c r="K298" s="57"/>
      <c r="L298" s="57"/>
      <c r="M298" s="57"/>
      <c r="N298" s="64"/>
      <c r="O298" s="57"/>
      <c r="P298" s="57"/>
      <c r="Q298" s="57"/>
      <c r="R298" s="78"/>
      <c r="S298" s="89"/>
      <c r="T298" s="33"/>
      <c r="U298" s="57"/>
      <c r="V298" s="64"/>
      <c r="W298" s="57"/>
      <c r="X298" s="56"/>
      <c r="Y298" s="57"/>
      <c r="Z298" s="64"/>
      <c r="AA298" s="57"/>
      <c r="AB298" s="57"/>
    </row>
    <row r="299" spans="1:33" s="57" customFormat="1" ht="15.75" x14ac:dyDescent="0.25">
      <c r="B299" s="56"/>
      <c r="D299" s="73"/>
      <c r="F299" s="59"/>
      <c r="H299" s="64"/>
      <c r="N299" s="64"/>
      <c r="R299" s="78"/>
      <c r="S299" s="89"/>
      <c r="T299" s="33"/>
      <c r="V299" s="64"/>
      <c r="X299" s="56"/>
      <c r="Z299" s="64"/>
    </row>
    <row r="300" spans="1:33" s="57" customFormat="1" x14ac:dyDescent="0.2">
      <c r="A300">
        <v>350.1</v>
      </c>
      <c r="B300" s="56">
        <v>350.1</v>
      </c>
      <c r="D300" s="57" t="s">
        <v>73</v>
      </c>
      <c r="F300" s="59" t="e">
        <f t="shared" ref="F300:F309" si="123">+VLOOKUP($A300,Deprate,F$1,0)</f>
        <v>#REF!</v>
      </c>
      <c r="G300" s="74"/>
      <c r="H300" s="75" t="e">
        <f t="shared" ref="H300:H309" si="124">+VLOOKUP($A300,Deprate,H$1,0)</f>
        <v>#REF!</v>
      </c>
      <c r="J300" s="89" t="str">
        <f t="shared" ref="J300:J309" si="125">+VLOOKUP($A300,ExistingEstimates,J$1,0)</f>
        <v xml:space="preserve">60-R3  </v>
      </c>
      <c r="L300" s="33">
        <f t="shared" ref="L300:L309" si="126">+VLOOKUP($A300,ExistingEstimates,L$1,0)</f>
        <v>0</v>
      </c>
      <c r="N300" s="75" t="e">
        <f t="shared" ref="N300:N309" si="127">+ROUND(P300*F300/100,2)</f>
        <v>#REF!</v>
      </c>
      <c r="P300" s="56">
        <f t="shared" ref="P300:P309" si="128">+VLOOKUP($A300,ExistingEstimates,P$1,0)</f>
        <v>0.98</v>
      </c>
      <c r="R300" s="34" t="e">
        <f t="shared" ref="R300:R309" si="129">+TEXT(VLOOKUP($A300,Deprate,3,0),"#")&amp;"-"&amp;TRIM(VLOOKUP($A300,Deprate,4,0))</f>
        <v>#VALUE!</v>
      </c>
      <c r="S300" s="89"/>
      <c r="T300" s="33" t="e">
        <f t="shared" ref="T300:T309" si="130">+VLOOKUP($A300,Deprate,T$1,0)</f>
        <v>#REF!</v>
      </c>
      <c r="V300" s="75" t="e">
        <f t="shared" ref="V300:V309" si="131">+VLOOKUP($A300,Deprate,V$1,0)</f>
        <v>#REF!</v>
      </c>
      <c r="X300" s="56" t="e">
        <f t="shared" ref="X300:X309" si="132">+VLOOKUP($A300,Deprate,X$1,0)</f>
        <v>#REF!</v>
      </c>
      <c r="Z300" s="75" t="e">
        <f t="shared" ref="Z300:Z309" si="133">+V300-N300</f>
        <v>#REF!</v>
      </c>
      <c r="AC300" s="104" t="e">
        <f>+SUMIF(#REF!,$A300*100,#REF!)</f>
        <v>#REF!</v>
      </c>
      <c r="AD300" s="104" t="e">
        <f>+SUMIF(#REF!,$A300*100,#REF!)</f>
        <v>#REF!</v>
      </c>
      <c r="AE300" s="104"/>
      <c r="AF300" s="104" t="e">
        <f>+AC300-#REF!</f>
        <v>#REF!</v>
      </c>
      <c r="AG300" s="104" t="e">
        <f>+AD300+#REF!</f>
        <v>#REF!</v>
      </c>
    </row>
    <row r="301" spans="1:33" s="57" customFormat="1" ht="15" customHeight="1" x14ac:dyDescent="0.2">
      <c r="A301">
        <v>352.1</v>
      </c>
      <c r="B301" s="56">
        <v>352.1</v>
      </c>
      <c r="D301" s="97" t="s">
        <v>342</v>
      </c>
      <c r="F301" s="59" t="e">
        <f t="shared" si="123"/>
        <v>#REF!</v>
      </c>
      <c r="G301" s="74"/>
      <c r="H301" s="75" t="e">
        <f t="shared" si="124"/>
        <v>#REF!</v>
      </c>
      <c r="J301" s="89" t="str">
        <f t="shared" si="125"/>
        <v>65-S2.5</v>
      </c>
      <c r="L301" s="33">
        <f t="shared" si="126"/>
        <v>-25</v>
      </c>
      <c r="N301" s="75" t="e">
        <f t="shared" si="127"/>
        <v>#REF!</v>
      </c>
      <c r="P301" s="56">
        <f t="shared" si="128"/>
        <v>1.54</v>
      </c>
      <c r="R301" s="34" t="e">
        <f t="shared" si="129"/>
        <v>#VALUE!</v>
      </c>
      <c r="S301" s="89"/>
      <c r="T301" s="33" t="e">
        <f t="shared" si="130"/>
        <v>#REF!</v>
      </c>
      <c r="V301" s="75" t="e">
        <f t="shared" si="131"/>
        <v>#REF!</v>
      </c>
      <c r="X301" s="56" t="e">
        <f t="shared" si="132"/>
        <v>#REF!</v>
      </c>
      <c r="Z301" s="75" t="e">
        <f t="shared" si="133"/>
        <v>#REF!</v>
      </c>
      <c r="AC301" s="104" t="e">
        <f>+SUMIF(#REF!,$A301*100,#REF!)</f>
        <v>#REF!</v>
      </c>
      <c r="AD301" s="104" t="e">
        <f>+SUMIF(#REF!,$A301*100,#REF!)</f>
        <v>#REF!</v>
      </c>
      <c r="AE301" s="104"/>
      <c r="AF301" s="104" t="e">
        <f>+AC301-#REF!</f>
        <v>#REF!</v>
      </c>
      <c r="AG301" s="104" t="e">
        <f>+AD301+#REF!</f>
        <v>#REF!</v>
      </c>
    </row>
    <row r="302" spans="1:33" s="57" customFormat="1" ht="15" customHeight="1" x14ac:dyDescent="0.2">
      <c r="A302">
        <v>352.2</v>
      </c>
      <c r="B302" s="56">
        <v>352.2</v>
      </c>
      <c r="D302" s="57" t="s">
        <v>85</v>
      </c>
      <c r="F302" s="59" t="e">
        <f t="shared" si="123"/>
        <v>#REF!</v>
      </c>
      <c r="G302" s="74"/>
      <c r="H302" s="75" t="e">
        <f t="shared" si="124"/>
        <v>#REF!</v>
      </c>
      <c r="J302" s="89" t="str">
        <f t="shared" si="125"/>
        <v xml:space="preserve">60-R3  </v>
      </c>
      <c r="L302" s="33">
        <f t="shared" si="126"/>
        <v>-25</v>
      </c>
      <c r="N302" s="75" t="e">
        <f t="shared" si="127"/>
        <v>#REF!</v>
      </c>
      <c r="P302" s="56">
        <f t="shared" si="128"/>
        <v>1.43</v>
      </c>
      <c r="R302" s="34" t="e">
        <f t="shared" si="129"/>
        <v>#VALUE!</v>
      </c>
      <c r="S302" s="89"/>
      <c r="T302" s="33" t="e">
        <f t="shared" si="130"/>
        <v>#REF!</v>
      </c>
      <c r="V302" s="75" t="e">
        <f t="shared" si="131"/>
        <v>#REF!</v>
      </c>
      <c r="X302" s="56" t="e">
        <f t="shared" si="132"/>
        <v>#REF!</v>
      </c>
      <c r="Z302" s="75" t="e">
        <f t="shared" si="133"/>
        <v>#REF!</v>
      </c>
      <c r="AC302" s="104" t="e">
        <f>+SUMIF(#REF!,$A302*100,#REF!)</f>
        <v>#REF!</v>
      </c>
      <c r="AD302" s="104" t="e">
        <f>+SUMIF(#REF!,$A302*100,#REF!)</f>
        <v>#REF!</v>
      </c>
      <c r="AE302" s="104"/>
      <c r="AF302" s="104" t="e">
        <f>+AC302-#REF!</f>
        <v>#REF!</v>
      </c>
      <c r="AG302" s="104" t="e">
        <f>+AD302+#REF!</f>
        <v>#REF!</v>
      </c>
    </row>
    <row r="303" spans="1:33" s="57" customFormat="1" ht="15" customHeight="1" x14ac:dyDescent="0.2">
      <c r="A303">
        <v>353.1</v>
      </c>
      <c r="B303" s="56">
        <v>353.1</v>
      </c>
      <c r="D303" s="57" t="s">
        <v>86</v>
      </c>
      <c r="F303" s="59" t="e">
        <f t="shared" si="123"/>
        <v>#REF!</v>
      </c>
      <c r="G303" s="74"/>
      <c r="H303" s="75" t="e">
        <f t="shared" si="124"/>
        <v>#REF!</v>
      </c>
      <c r="J303" s="89" t="str">
        <f t="shared" si="125"/>
        <v xml:space="preserve">60-R2  </v>
      </c>
      <c r="L303" s="33">
        <f t="shared" si="126"/>
        <v>-20</v>
      </c>
      <c r="N303" s="75" t="e">
        <f t="shared" si="127"/>
        <v>#REF!</v>
      </c>
      <c r="P303" s="56">
        <f t="shared" si="128"/>
        <v>1.98</v>
      </c>
      <c r="R303" s="34" t="e">
        <f t="shared" si="129"/>
        <v>#VALUE!</v>
      </c>
      <c r="S303" s="89"/>
      <c r="T303" s="33" t="e">
        <f t="shared" si="130"/>
        <v>#REF!</v>
      </c>
      <c r="V303" s="75" t="e">
        <f t="shared" si="131"/>
        <v>#REF!</v>
      </c>
      <c r="X303" s="56" t="e">
        <f t="shared" si="132"/>
        <v>#REF!</v>
      </c>
      <c r="Z303" s="75" t="e">
        <f t="shared" si="133"/>
        <v>#REF!</v>
      </c>
      <c r="AC303" s="104" t="e">
        <f>+SUMIF(#REF!,$A303*100,#REF!)</f>
        <v>#REF!</v>
      </c>
      <c r="AD303" s="104" t="e">
        <f>+SUMIF(#REF!,$A303*100,#REF!)</f>
        <v>#REF!</v>
      </c>
      <c r="AE303" s="104"/>
      <c r="AF303" s="104" t="e">
        <f>+AC303-#REF!</f>
        <v>#REF!</v>
      </c>
      <c r="AG303" s="104" t="e">
        <f>+AD303+#REF!</f>
        <v>#REF!</v>
      </c>
    </row>
    <row r="304" spans="1:33" s="57" customFormat="1" ht="15" customHeight="1" x14ac:dyDescent="0.2">
      <c r="A304">
        <v>353.2</v>
      </c>
      <c r="B304" s="56">
        <v>353.2</v>
      </c>
      <c r="D304" s="57" t="s">
        <v>87</v>
      </c>
      <c r="F304" s="59" t="e">
        <f t="shared" si="123"/>
        <v>#REF!</v>
      </c>
      <c r="G304" s="74"/>
      <c r="H304" s="75" t="e">
        <f t="shared" si="124"/>
        <v>#REF!</v>
      </c>
      <c r="J304" s="89" t="str">
        <f t="shared" si="125"/>
        <v>30-R2.5</v>
      </c>
      <c r="L304" s="33">
        <f t="shared" si="126"/>
        <v>-20</v>
      </c>
      <c r="N304" s="75" t="e">
        <f t="shared" si="127"/>
        <v>#REF!</v>
      </c>
      <c r="P304" s="56">
        <f t="shared" si="128"/>
        <v>0.46</v>
      </c>
      <c r="R304" s="34" t="e">
        <f t="shared" si="129"/>
        <v>#VALUE!</v>
      </c>
      <c r="S304" s="89"/>
      <c r="T304" s="33" t="e">
        <f t="shared" si="130"/>
        <v>#REF!</v>
      </c>
      <c r="V304" s="75" t="e">
        <f t="shared" si="131"/>
        <v>#REF!</v>
      </c>
      <c r="X304" s="164" t="e">
        <f>+VLOOKUP($A304,Deprate,X$1,0)</f>
        <v>#REF!</v>
      </c>
      <c r="Y304" s="165"/>
      <c r="Z304" s="75" t="e">
        <f t="shared" si="133"/>
        <v>#REF!</v>
      </c>
      <c r="AC304" s="104" t="e">
        <f>+SUMIF(#REF!,$A304*100,#REF!)</f>
        <v>#REF!</v>
      </c>
      <c r="AD304" s="104" t="e">
        <f>+SUMIF(#REF!,$A304*100,#REF!)</f>
        <v>#REF!</v>
      </c>
      <c r="AE304" s="104"/>
      <c r="AF304" s="104" t="e">
        <f>+AC304-#REF!</f>
        <v>#REF!</v>
      </c>
      <c r="AG304" s="104" t="e">
        <f>+AD304+#REF!</f>
        <v>#REF!</v>
      </c>
    </row>
    <row r="305" spans="1:33" s="57" customFormat="1" x14ac:dyDescent="0.2">
      <c r="A305">
        <v>354</v>
      </c>
      <c r="B305" s="56">
        <v>354</v>
      </c>
      <c r="D305" s="57" t="s">
        <v>88</v>
      </c>
      <c r="F305" s="59" t="e">
        <f t="shared" si="123"/>
        <v>#REF!</v>
      </c>
      <c r="G305" s="74"/>
      <c r="H305" s="75" t="e">
        <f t="shared" si="124"/>
        <v>#REF!</v>
      </c>
      <c r="J305" s="89" t="str">
        <f t="shared" si="125"/>
        <v xml:space="preserve">70-R4  </v>
      </c>
      <c r="L305" s="33">
        <f t="shared" si="126"/>
        <v>-25</v>
      </c>
      <c r="N305" s="75" t="e">
        <f t="shared" si="127"/>
        <v>#REF!</v>
      </c>
      <c r="P305" s="56">
        <f t="shared" si="128"/>
        <v>1.21</v>
      </c>
      <c r="R305" s="34" t="e">
        <f t="shared" si="129"/>
        <v>#VALUE!</v>
      </c>
      <c r="S305" s="89"/>
      <c r="T305" s="33" t="e">
        <f t="shared" si="130"/>
        <v>#REF!</v>
      </c>
      <c r="V305" s="75" t="e">
        <f t="shared" si="131"/>
        <v>#REF!</v>
      </c>
      <c r="X305" s="56" t="e">
        <f t="shared" si="132"/>
        <v>#REF!</v>
      </c>
      <c r="Z305" s="75" t="e">
        <f t="shared" si="133"/>
        <v>#REF!</v>
      </c>
      <c r="AC305" s="104" t="e">
        <f>+SUMIF(#REF!,$A305*100,#REF!)</f>
        <v>#REF!</v>
      </c>
      <c r="AD305" s="104" t="e">
        <f>+SUMIF(#REF!,$A305*100,#REF!)</f>
        <v>#REF!</v>
      </c>
      <c r="AE305" s="104"/>
      <c r="AF305" s="104" t="e">
        <f>+AC305-#REF!</f>
        <v>#REF!</v>
      </c>
      <c r="AG305" s="104" t="e">
        <f>+AD305+#REF!</f>
        <v>#REF!</v>
      </c>
    </row>
    <row r="306" spans="1:33" s="57" customFormat="1" x14ac:dyDescent="0.2">
      <c r="A306">
        <v>355</v>
      </c>
      <c r="B306" s="56">
        <v>355</v>
      </c>
      <c r="D306" s="57" t="s">
        <v>89</v>
      </c>
      <c r="F306" s="59" t="e">
        <f t="shared" si="123"/>
        <v>#REF!</v>
      </c>
      <c r="G306" s="74"/>
      <c r="H306" s="75" t="e">
        <f t="shared" si="124"/>
        <v>#REF!</v>
      </c>
      <c r="J306" s="89" t="str">
        <f t="shared" si="125"/>
        <v xml:space="preserve">50-R2  </v>
      </c>
      <c r="L306" s="33">
        <f t="shared" si="126"/>
        <v>-60</v>
      </c>
      <c r="N306" s="75" t="e">
        <f t="shared" si="127"/>
        <v>#REF!</v>
      </c>
      <c r="P306" s="56">
        <f t="shared" si="128"/>
        <v>2.2799999999999998</v>
      </c>
      <c r="R306" s="34" t="e">
        <f t="shared" si="129"/>
        <v>#VALUE!</v>
      </c>
      <c r="S306" s="89"/>
      <c r="T306" s="33" t="e">
        <f t="shared" si="130"/>
        <v>#REF!</v>
      </c>
      <c r="V306" s="75" t="e">
        <f t="shared" si="131"/>
        <v>#REF!</v>
      </c>
      <c r="X306" s="56" t="e">
        <f t="shared" si="132"/>
        <v>#REF!</v>
      </c>
      <c r="Z306" s="75" t="e">
        <f t="shared" si="133"/>
        <v>#REF!</v>
      </c>
      <c r="AC306" s="104" t="e">
        <f>+SUMIF(#REF!,$A306*100,#REF!)</f>
        <v>#REF!</v>
      </c>
      <c r="AD306" s="104" t="e">
        <f>+SUMIF(#REF!,$A306*100,#REF!)</f>
        <v>#REF!</v>
      </c>
      <c r="AE306" s="104"/>
      <c r="AF306" s="104" t="e">
        <f>+AC306-#REF!</f>
        <v>#REF!</v>
      </c>
      <c r="AG306" s="104" t="e">
        <f>+AD306+#REF!</f>
        <v>#REF!</v>
      </c>
    </row>
    <row r="307" spans="1:33" s="57" customFormat="1" x14ac:dyDescent="0.2">
      <c r="A307">
        <v>356</v>
      </c>
      <c r="B307" s="56">
        <v>356</v>
      </c>
      <c r="D307" s="57" t="s">
        <v>90</v>
      </c>
      <c r="F307" s="59" t="e">
        <f t="shared" si="123"/>
        <v>#REF!</v>
      </c>
      <c r="G307" s="74"/>
      <c r="H307" s="75" t="e">
        <f t="shared" si="124"/>
        <v>#REF!</v>
      </c>
      <c r="J307" s="89" t="str">
        <f t="shared" si="125"/>
        <v xml:space="preserve">60-R3  </v>
      </c>
      <c r="L307" s="33">
        <f t="shared" si="126"/>
        <v>-50</v>
      </c>
      <c r="N307" s="75" t="e">
        <f t="shared" si="127"/>
        <v>#REF!</v>
      </c>
      <c r="P307" s="56">
        <f t="shared" si="128"/>
        <v>1.79</v>
      </c>
      <c r="R307" s="34" t="e">
        <f t="shared" si="129"/>
        <v>#VALUE!</v>
      </c>
      <c r="S307" s="89"/>
      <c r="T307" s="33" t="e">
        <f t="shared" si="130"/>
        <v>#REF!</v>
      </c>
      <c r="V307" s="75" t="e">
        <f t="shared" si="131"/>
        <v>#REF!</v>
      </c>
      <c r="X307" s="56" t="e">
        <f t="shared" si="132"/>
        <v>#REF!</v>
      </c>
      <c r="Z307" s="75" t="e">
        <f t="shared" si="133"/>
        <v>#REF!</v>
      </c>
      <c r="AC307" s="104" t="e">
        <f>+SUMIF(#REF!,$A307*100,#REF!)</f>
        <v>#REF!</v>
      </c>
      <c r="AD307" s="104" t="e">
        <f>+SUMIF(#REF!,$A307*100,#REF!)</f>
        <v>#REF!</v>
      </c>
      <c r="AE307" s="104"/>
      <c r="AF307" s="104" t="e">
        <f>+AC307-#REF!</f>
        <v>#REF!</v>
      </c>
      <c r="AG307" s="104" t="e">
        <f>+AD307+#REF!</f>
        <v>#REF!</v>
      </c>
    </row>
    <row r="308" spans="1:33" s="57" customFormat="1" x14ac:dyDescent="0.2">
      <c r="A308">
        <v>357</v>
      </c>
      <c r="B308" s="56">
        <v>357</v>
      </c>
      <c r="D308" s="57" t="s">
        <v>91</v>
      </c>
      <c r="F308" s="59" t="e">
        <f t="shared" si="123"/>
        <v>#REF!</v>
      </c>
      <c r="G308" s="74"/>
      <c r="H308" s="75" t="e">
        <f t="shared" si="124"/>
        <v>#REF!</v>
      </c>
      <c r="J308" s="89" t="str">
        <f t="shared" si="125"/>
        <v>40-L2.5</v>
      </c>
      <c r="L308" s="33">
        <f t="shared" si="126"/>
        <v>0</v>
      </c>
      <c r="N308" s="75" t="e">
        <f t="shared" si="127"/>
        <v>#REF!</v>
      </c>
      <c r="P308" s="56">
        <f t="shared" si="128"/>
        <v>2.6</v>
      </c>
      <c r="R308" s="34" t="e">
        <f t="shared" si="129"/>
        <v>#VALUE!</v>
      </c>
      <c r="S308" s="89"/>
      <c r="T308" s="33" t="e">
        <f t="shared" si="130"/>
        <v>#REF!</v>
      </c>
      <c r="V308" s="75" t="e">
        <f t="shared" si="131"/>
        <v>#REF!</v>
      </c>
      <c r="X308" s="56" t="e">
        <f t="shared" si="132"/>
        <v>#REF!</v>
      </c>
      <c r="Z308" s="75" t="e">
        <f t="shared" si="133"/>
        <v>#REF!</v>
      </c>
      <c r="AC308" s="104" t="e">
        <f>+SUMIF(#REF!,$A308*100,#REF!)</f>
        <v>#REF!</v>
      </c>
      <c r="AD308" s="104" t="e">
        <f>+SUMIF(#REF!,$A308*100,#REF!)</f>
        <v>#REF!</v>
      </c>
      <c r="AE308" s="104"/>
      <c r="AF308" s="104" t="e">
        <f>+AC308-#REF!</f>
        <v>#REF!</v>
      </c>
      <c r="AG308" s="104" t="e">
        <f>+AD308+#REF!</f>
        <v>#REF!</v>
      </c>
    </row>
    <row r="309" spans="1:33" s="57" customFormat="1" x14ac:dyDescent="0.2">
      <c r="A309">
        <v>358</v>
      </c>
      <c r="B309" s="56">
        <v>358</v>
      </c>
      <c r="D309" s="76" t="s">
        <v>92</v>
      </c>
      <c r="F309" s="77" t="e">
        <f t="shared" si="123"/>
        <v>#REF!</v>
      </c>
      <c r="G309" s="74"/>
      <c r="H309" s="75" t="e">
        <f t="shared" si="124"/>
        <v>#REF!</v>
      </c>
      <c r="J309" s="89" t="str">
        <f t="shared" si="125"/>
        <v xml:space="preserve">35-R3  </v>
      </c>
      <c r="L309" s="33">
        <f t="shared" si="126"/>
        <v>0</v>
      </c>
      <c r="N309" s="75" t="e">
        <f t="shared" si="127"/>
        <v>#REF!</v>
      </c>
      <c r="P309" s="56">
        <f t="shared" si="128"/>
        <v>1.26</v>
      </c>
      <c r="R309" s="34" t="e">
        <f t="shared" si="129"/>
        <v>#VALUE!</v>
      </c>
      <c r="S309" s="89"/>
      <c r="T309" s="33" t="e">
        <f t="shared" si="130"/>
        <v>#REF!</v>
      </c>
      <c r="V309" s="75" t="e">
        <f t="shared" si="131"/>
        <v>#REF!</v>
      </c>
      <c r="X309" s="56" t="e">
        <f t="shared" si="132"/>
        <v>#REF!</v>
      </c>
      <c r="Z309" s="75" t="e">
        <f t="shared" si="133"/>
        <v>#REF!</v>
      </c>
      <c r="AC309" s="104" t="e">
        <f>+SUMIF(#REF!,$A309*100,#REF!)</f>
        <v>#REF!</v>
      </c>
      <c r="AD309" s="104" t="e">
        <f>+SUMIF(#REF!,$A309*100,#REF!)</f>
        <v>#REF!</v>
      </c>
      <c r="AE309" s="104"/>
      <c r="AF309" s="104" t="e">
        <f>+AC309-#REF!</f>
        <v>#REF!</v>
      </c>
      <c r="AG309" s="104" t="e">
        <f>+AD309+#REF!</f>
        <v>#REF!</v>
      </c>
    </row>
    <row r="310" spans="1:33" s="57" customFormat="1" x14ac:dyDescent="0.2">
      <c r="A310"/>
      <c r="B310" s="56"/>
      <c r="F310" s="59"/>
      <c r="H310" s="79"/>
      <c r="N310" s="79"/>
      <c r="R310" s="78"/>
      <c r="S310" s="89"/>
      <c r="T310" s="33"/>
      <c r="V310" s="79"/>
      <c r="X310" s="56"/>
      <c r="Z310" s="79"/>
    </row>
    <row r="311" spans="1:33" s="57" customFormat="1" ht="15.75" x14ac:dyDescent="0.25">
      <c r="B311" s="56"/>
      <c r="D311" s="80" t="s">
        <v>48</v>
      </c>
      <c r="F311" s="83" t="e">
        <f>+SUBTOTAL(9,F300:F310)</f>
        <v>#REF!</v>
      </c>
      <c r="G311" s="60"/>
      <c r="H311" s="61" t="e">
        <f>+SUBTOTAL(9,H300:H310)</f>
        <v>#REF!</v>
      </c>
      <c r="N311" s="61" t="e">
        <f>+SUBTOTAL(9,N300:N310)</f>
        <v>#REF!</v>
      </c>
      <c r="R311" s="81"/>
      <c r="S311" s="90"/>
      <c r="T311" s="82"/>
      <c r="U311" s="60"/>
      <c r="V311" s="61" t="e">
        <f>+SUBTOTAL(9,V300:V310)</f>
        <v>#REF!</v>
      </c>
      <c r="X311" s="56"/>
      <c r="Z311" s="61" t="e">
        <f>+SUBTOTAL(9,Z300:Z310)</f>
        <v>#REF!</v>
      </c>
    </row>
    <row r="312" spans="1:33" s="57" customFormat="1" ht="15.75" x14ac:dyDescent="0.25">
      <c r="B312" s="56"/>
      <c r="D312" s="80"/>
      <c r="F312" s="59"/>
      <c r="G312" s="60"/>
      <c r="H312" s="61"/>
      <c r="N312" s="61"/>
      <c r="R312" s="81"/>
      <c r="S312" s="90"/>
      <c r="T312" s="82"/>
      <c r="U312" s="60"/>
      <c r="V312" s="61"/>
      <c r="X312" s="56"/>
      <c r="Z312" s="61"/>
    </row>
    <row r="313" spans="1:33" s="57" customFormat="1" x14ac:dyDescent="0.2">
      <c r="B313" s="56"/>
      <c r="F313" s="59"/>
      <c r="H313" s="64"/>
      <c r="N313" s="64"/>
      <c r="R313" s="78"/>
      <c r="S313" s="89"/>
      <c r="T313" s="33"/>
      <c r="V313" s="64"/>
      <c r="X313" s="56"/>
      <c r="Z313" s="64"/>
    </row>
    <row r="314" spans="1:33" s="57" customFormat="1" ht="15.75" x14ac:dyDescent="0.25">
      <c r="A314"/>
      <c r="B314" s="56"/>
      <c r="C314" s="62"/>
      <c r="D314" s="84" t="s">
        <v>49</v>
      </c>
      <c r="E314" s="62"/>
      <c r="F314" s="59"/>
      <c r="G314" s="62"/>
      <c r="H314" s="64"/>
      <c r="I314" s="62"/>
      <c r="J314" s="62"/>
      <c r="K314" s="62"/>
      <c r="L314" s="62"/>
      <c r="M314" s="62"/>
      <c r="N314" s="64"/>
      <c r="O314" s="62"/>
      <c r="P314" s="62"/>
      <c r="Q314" s="62"/>
      <c r="R314" s="78"/>
      <c r="S314" s="89"/>
      <c r="T314" s="33"/>
      <c r="U314" s="62"/>
      <c r="V314" s="64"/>
      <c r="W314" s="62"/>
      <c r="X314" s="56"/>
      <c r="Z314" s="64"/>
    </row>
    <row r="315" spans="1:33" s="57" customFormat="1" ht="15.75" x14ac:dyDescent="0.25">
      <c r="A315"/>
      <c r="B315" s="56"/>
      <c r="D315" s="73"/>
      <c r="F315" s="59"/>
      <c r="H315" s="64"/>
      <c r="N315" s="64"/>
      <c r="R315" s="78"/>
      <c r="S315" s="89"/>
      <c r="T315" s="33"/>
      <c r="V315" s="64"/>
      <c r="X315" s="56"/>
      <c r="Z315" s="64"/>
    </row>
    <row r="316" spans="1:33" s="57" customFormat="1" x14ac:dyDescent="0.2">
      <c r="A316">
        <v>360.1</v>
      </c>
      <c r="B316" s="56">
        <v>360.1</v>
      </c>
      <c r="D316" s="85" t="s">
        <v>93</v>
      </c>
      <c r="F316" s="59" t="e">
        <f t="shared" ref="F316:F327" si="134">+VLOOKUP($A316,Deprate,F$1,0)</f>
        <v>#REF!</v>
      </c>
      <c r="G316" s="74"/>
      <c r="H316" s="75" t="e">
        <f t="shared" ref="H316:H327" si="135">+VLOOKUP($A316,Deprate,H$1,0)</f>
        <v>#REF!</v>
      </c>
      <c r="J316" s="89" t="str">
        <f t="shared" ref="J316:J327" si="136">+VLOOKUP($A316,ExistingEstimates,J$1,0)</f>
        <v xml:space="preserve">65-R4  </v>
      </c>
      <c r="L316" s="33">
        <f t="shared" ref="L316:L327" si="137">+VLOOKUP($A316,ExistingEstimates,L$1,0)</f>
        <v>0</v>
      </c>
      <c r="N316" s="75" t="e">
        <f t="shared" ref="N316:N327" si="138">+ROUND(P316*F316/100,2)</f>
        <v>#REF!</v>
      </c>
      <c r="P316" s="56">
        <f t="shared" ref="P316:P327" si="139">+VLOOKUP($A316,ExistingEstimates,P$1,0)</f>
        <v>0.65</v>
      </c>
      <c r="R316" s="34" t="e">
        <f t="shared" ref="R316:R327" si="140">+TEXT(VLOOKUP($A316,Deprate,3,0),"#")&amp;"-"&amp;TRIM(VLOOKUP($A316,Deprate,4,0))</f>
        <v>#VALUE!</v>
      </c>
      <c r="S316" s="89"/>
      <c r="T316" s="33" t="e">
        <f t="shared" ref="T316:T327" si="141">+VLOOKUP($A316,Deprate,T$1,0)</f>
        <v>#REF!</v>
      </c>
      <c r="V316" s="75" t="e">
        <f t="shared" ref="V316:V327" si="142">+VLOOKUP($A316,Deprate,V$1,0)</f>
        <v>#REF!</v>
      </c>
      <c r="X316" s="56" t="e">
        <f t="shared" ref="X316:X327" si="143">+VLOOKUP($A316,Deprate,X$1,0)</f>
        <v>#REF!</v>
      </c>
      <c r="Z316" s="75" t="e">
        <f t="shared" ref="Z316:Z327" si="144">+V316-N316</f>
        <v>#REF!</v>
      </c>
      <c r="AC316" s="104" t="e">
        <f>+SUMIF(#REF!,$A316*100,#REF!)</f>
        <v>#REF!</v>
      </c>
      <c r="AD316" s="104" t="e">
        <f>+SUMIF(#REF!,$A316*100,#REF!)</f>
        <v>#REF!</v>
      </c>
      <c r="AE316" s="104"/>
      <c r="AF316" s="104" t="e">
        <f>+AC316-#REF!</f>
        <v>#REF!</v>
      </c>
      <c r="AG316" s="104" t="e">
        <f>+AD316+#REF!</f>
        <v>#REF!</v>
      </c>
    </row>
    <row r="317" spans="1:33" x14ac:dyDescent="0.2">
      <c r="A317">
        <v>361</v>
      </c>
      <c r="B317" s="56">
        <v>361</v>
      </c>
      <c r="C317" s="57"/>
      <c r="D317" s="57" t="s">
        <v>115</v>
      </c>
      <c r="E317" s="57"/>
      <c r="F317" s="59" t="e">
        <f t="shared" si="134"/>
        <v>#REF!</v>
      </c>
      <c r="G317" s="74"/>
      <c r="H317" s="75" t="e">
        <f t="shared" si="135"/>
        <v>#REF!</v>
      </c>
      <c r="I317" s="57"/>
      <c r="J317" s="89" t="str">
        <f t="shared" si="136"/>
        <v>60-R2.5</v>
      </c>
      <c r="K317" s="57"/>
      <c r="L317" s="33">
        <f t="shared" si="137"/>
        <v>-10</v>
      </c>
      <c r="M317" s="57"/>
      <c r="N317" s="75" t="e">
        <f t="shared" si="138"/>
        <v>#REF!</v>
      </c>
      <c r="O317" s="57"/>
      <c r="P317" s="56">
        <f t="shared" si="139"/>
        <v>1.65</v>
      </c>
      <c r="Q317" s="57"/>
      <c r="R317" s="34" t="e">
        <f t="shared" si="140"/>
        <v>#VALUE!</v>
      </c>
      <c r="S317" s="89"/>
      <c r="T317" s="33" t="e">
        <f t="shared" si="141"/>
        <v>#REF!</v>
      </c>
      <c r="U317" s="57"/>
      <c r="V317" s="75" t="e">
        <f t="shared" si="142"/>
        <v>#REF!</v>
      </c>
      <c r="W317" s="57"/>
      <c r="X317" s="56" t="e">
        <f t="shared" si="143"/>
        <v>#REF!</v>
      </c>
      <c r="Y317" s="57"/>
      <c r="Z317" s="75" t="e">
        <f t="shared" si="144"/>
        <v>#REF!</v>
      </c>
      <c r="AA317" s="57"/>
      <c r="AB317" s="57"/>
      <c r="AC317" s="104" t="e">
        <f>+SUMIF(#REF!,$A317*100,#REF!)</f>
        <v>#REF!</v>
      </c>
      <c r="AD317" s="104" t="e">
        <f>+SUMIF(#REF!,$A317*100,#REF!)</f>
        <v>#REF!</v>
      </c>
      <c r="AE317" s="104"/>
      <c r="AF317" s="104" t="e">
        <f>+AC317-#REF!</f>
        <v>#REF!</v>
      </c>
      <c r="AG317" s="104" t="e">
        <f>+AD317+#REF!</f>
        <v>#REF!</v>
      </c>
    </row>
    <row r="318" spans="1:33" x14ac:dyDescent="0.2">
      <c r="A318">
        <v>362</v>
      </c>
      <c r="B318" s="56">
        <v>362</v>
      </c>
      <c r="C318" s="57"/>
      <c r="D318" s="76" t="s">
        <v>94</v>
      </c>
      <c r="E318" s="57"/>
      <c r="F318" s="59" t="e">
        <f t="shared" si="134"/>
        <v>#REF!</v>
      </c>
      <c r="G318" s="74"/>
      <c r="H318" s="75" t="e">
        <f t="shared" si="135"/>
        <v>#REF!</v>
      </c>
      <c r="I318" s="57"/>
      <c r="J318" s="89" t="str">
        <f t="shared" si="136"/>
        <v xml:space="preserve">52-R2  </v>
      </c>
      <c r="K318" s="57"/>
      <c r="L318" s="33">
        <f t="shared" si="137"/>
        <v>-15</v>
      </c>
      <c r="M318" s="57"/>
      <c r="N318" s="75" t="e">
        <f t="shared" si="138"/>
        <v>#REF!</v>
      </c>
      <c r="O318" s="57"/>
      <c r="P318" s="56">
        <f t="shared" si="139"/>
        <v>2.2799999999999998</v>
      </c>
      <c r="Q318" s="57"/>
      <c r="R318" s="34" t="e">
        <f t="shared" si="140"/>
        <v>#VALUE!</v>
      </c>
      <c r="S318" s="89"/>
      <c r="T318" s="33" t="e">
        <f t="shared" si="141"/>
        <v>#REF!</v>
      </c>
      <c r="U318" s="57"/>
      <c r="V318" s="75" t="e">
        <f t="shared" si="142"/>
        <v>#REF!</v>
      </c>
      <c r="W318" s="57"/>
      <c r="X318" s="56" t="e">
        <f t="shared" si="143"/>
        <v>#REF!</v>
      </c>
      <c r="Y318" s="57"/>
      <c r="Z318" s="75" t="e">
        <f t="shared" si="144"/>
        <v>#REF!</v>
      </c>
      <c r="AA318" s="57"/>
      <c r="AB318" s="57"/>
      <c r="AC318" s="104" t="e">
        <f>+SUMIF(#REF!,$A318*100,#REF!)</f>
        <v>#REF!</v>
      </c>
      <c r="AD318" s="104" t="e">
        <f>+SUMIF(#REF!,$A318*100,#REF!)</f>
        <v>#REF!</v>
      </c>
      <c r="AE318" s="104"/>
      <c r="AF318" s="104" t="e">
        <f>+AC318-#REF!</f>
        <v>#REF!</v>
      </c>
      <c r="AG318" s="104" t="e">
        <f>+AD318+#REF!</f>
        <v>#REF!</v>
      </c>
    </row>
    <row r="319" spans="1:33" x14ac:dyDescent="0.2">
      <c r="A319">
        <v>364</v>
      </c>
      <c r="B319" s="56">
        <v>364</v>
      </c>
      <c r="C319" s="57"/>
      <c r="D319" s="76" t="s">
        <v>95</v>
      </c>
      <c r="E319" s="57"/>
      <c r="F319" s="59" t="e">
        <f t="shared" si="134"/>
        <v>#REF!</v>
      </c>
      <c r="G319" s="74"/>
      <c r="H319" s="75" t="e">
        <f t="shared" si="135"/>
        <v>#REF!</v>
      </c>
      <c r="I319" s="57"/>
      <c r="J319" s="89" t="str">
        <f t="shared" si="136"/>
        <v xml:space="preserve">48-S0  </v>
      </c>
      <c r="K319" s="57"/>
      <c r="L319" s="33">
        <f t="shared" si="137"/>
        <v>-45</v>
      </c>
      <c r="M319" s="57"/>
      <c r="N319" s="75" t="e">
        <f t="shared" si="138"/>
        <v>#REF!</v>
      </c>
      <c r="O319" s="57"/>
      <c r="P319" s="56">
        <f t="shared" si="139"/>
        <v>2.2999999999999998</v>
      </c>
      <c r="Q319" s="57"/>
      <c r="R319" s="34" t="e">
        <f t="shared" si="140"/>
        <v>#VALUE!</v>
      </c>
      <c r="S319" s="89"/>
      <c r="T319" s="33" t="e">
        <f t="shared" si="141"/>
        <v>#REF!</v>
      </c>
      <c r="U319" s="57"/>
      <c r="V319" s="75" t="e">
        <f t="shared" si="142"/>
        <v>#REF!</v>
      </c>
      <c r="W319" s="57"/>
      <c r="X319" s="56" t="e">
        <f t="shared" si="143"/>
        <v>#REF!</v>
      </c>
      <c r="Y319" s="57"/>
      <c r="Z319" s="75" t="e">
        <f t="shared" si="144"/>
        <v>#REF!</v>
      </c>
      <c r="AA319" s="57"/>
      <c r="AB319" s="57"/>
      <c r="AC319" s="104" t="e">
        <f>+SUMIF(#REF!,$A319*100,#REF!)</f>
        <v>#REF!</v>
      </c>
      <c r="AD319" s="104" t="e">
        <f>+SUMIF(#REF!,$A319*100,#REF!)</f>
        <v>#REF!</v>
      </c>
      <c r="AE319" s="104"/>
      <c r="AF319" s="104" t="e">
        <f>+AC319-#REF!</f>
        <v>#REF!</v>
      </c>
      <c r="AG319" s="104" t="e">
        <f>+AD319+#REF!</f>
        <v>#REF!</v>
      </c>
    </row>
    <row r="320" spans="1:33" x14ac:dyDescent="0.2">
      <c r="A320">
        <v>365</v>
      </c>
      <c r="B320" s="56">
        <v>365</v>
      </c>
      <c r="C320" s="57"/>
      <c r="D320" s="57" t="s">
        <v>96</v>
      </c>
      <c r="E320" s="57"/>
      <c r="F320" s="59" t="e">
        <f t="shared" si="134"/>
        <v>#REF!</v>
      </c>
      <c r="G320" s="74"/>
      <c r="H320" s="75" t="e">
        <f t="shared" si="135"/>
        <v>#REF!</v>
      </c>
      <c r="I320" s="57"/>
      <c r="J320" s="89" t="str">
        <f t="shared" si="136"/>
        <v>48-R2</v>
      </c>
      <c r="K320" s="57"/>
      <c r="L320" s="33">
        <f t="shared" si="137"/>
        <v>-75</v>
      </c>
      <c r="M320" s="57"/>
      <c r="N320" s="75" t="e">
        <f t="shared" si="138"/>
        <v>#REF!</v>
      </c>
      <c r="O320" s="57"/>
      <c r="P320" s="56">
        <f t="shared" si="139"/>
        <v>2.7</v>
      </c>
      <c r="Q320" s="57"/>
      <c r="R320" s="34" t="e">
        <f t="shared" si="140"/>
        <v>#VALUE!</v>
      </c>
      <c r="S320" s="89"/>
      <c r="T320" s="33" t="e">
        <f t="shared" si="141"/>
        <v>#REF!</v>
      </c>
      <c r="U320" s="57"/>
      <c r="V320" s="75" t="e">
        <f t="shared" si="142"/>
        <v>#REF!</v>
      </c>
      <c r="W320" s="57"/>
      <c r="X320" s="56" t="e">
        <f t="shared" si="143"/>
        <v>#REF!</v>
      </c>
      <c r="Y320" s="57"/>
      <c r="Z320" s="75" t="e">
        <f t="shared" si="144"/>
        <v>#REF!</v>
      </c>
      <c r="AA320" s="57"/>
      <c r="AB320" s="57"/>
      <c r="AC320" s="104" t="e">
        <f>+SUMIF(#REF!,$A320*100,#REF!)</f>
        <v>#REF!</v>
      </c>
      <c r="AD320" s="104" t="e">
        <f>+SUMIF(#REF!,$A320*100,#REF!)</f>
        <v>#REF!</v>
      </c>
      <c r="AE320" s="104"/>
      <c r="AF320" s="104" t="e">
        <f>+AC320-#REF!</f>
        <v>#REF!</v>
      </c>
      <c r="AG320" s="104" t="e">
        <f>+AD320+#REF!</f>
        <v>#REF!</v>
      </c>
    </row>
    <row r="321" spans="1:33" x14ac:dyDescent="0.2">
      <c r="A321">
        <v>366</v>
      </c>
      <c r="B321" s="56">
        <v>366</v>
      </c>
      <c r="C321" s="57"/>
      <c r="D321" s="97" t="s">
        <v>597</v>
      </c>
      <c r="E321" s="57"/>
      <c r="F321" s="59" t="e">
        <f t="shared" si="134"/>
        <v>#REF!</v>
      </c>
      <c r="G321" s="74"/>
      <c r="H321" s="75" t="e">
        <f t="shared" si="135"/>
        <v>#REF!</v>
      </c>
      <c r="I321" s="57"/>
      <c r="J321" s="89" t="str">
        <f t="shared" si="136"/>
        <v xml:space="preserve">55-S4  </v>
      </c>
      <c r="K321" s="57"/>
      <c r="L321" s="33">
        <f t="shared" si="137"/>
        <v>0</v>
      </c>
      <c r="M321" s="57"/>
      <c r="N321" s="75" t="e">
        <f t="shared" si="138"/>
        <v>#REF!</v>
      </c>
      <c r="O321" s="57"/>
      <c r="P321" s="56">
        <f t="shared" si="139"/>
        <v>1.93</v>
      </c>
      <c r="Q321" s="57"/>
      <c r="R321" s="34" t="e">
        <f t="shared" si="140"/>
        <v>#VALUE!</v>
      </c>
      <c r="S321" s="89"/>
      <c r="T321" s="33" t="e">
        <f t="shared" si="141"/>
        <v>#REF!</v>
      </c>
      <c r="U321" s="57"/>
      <c r="V321" s="75" t="e">
        <f t="shared" si="142"/>
        <v>#REF!</v>
      </c>
      <c r="W321" s="57"/>
      <c r="X321" s="56" t="e">
        <f t="shared" si="143"/>
        <v>#REF!</v>
      </c>
      <c r="Y321" s="57"/>
      <c r="Z321" s="75" t="e">
        <f t="shared" si="144"/>
        <v>#REF!</v>
      </c>
      <c r="AA321" s="57"/>
      <c r="AB321" s="57"/>
      <c r="AC321" s="104" t="e">
        <f>+SUMIF(#REF!,$A321*100,#REF!)</f>
        <v>#REF!</v>
      </c>
      <c r="AD321" s="104" t="e">
        <f>+SUMIF(#REF!,$A321*100,#REF!)</f>
        <v>#REF!</v>
      </c>
      <c r="AE321" s="104"/>
      <c r="AF321" s="104" t="e">
        <f>+AC321-#REF!</f>
        <v>#REF!</v>
      </c>
      <c r="AG321" s="104" t="e">
        <f>+AD321+#REF!</f>
        <v>#REF!</v>
      </c>
    </row>
    <row r="322" spans="1:33" x14ac:dyDescent="0.2">
      <c r="A322">
        <v>367</v>
      </c>
      <c r="B322" s="56">
        <v>367</v>
      </c>
      <c r="C322" s="57"/>
      <c r="D322" s="57" t="s">
        <v>98</v>
      </c>
      <c r="E322" s="57"/>
      <c r="F322" s="59" t="e">
        <f t="shared" si="134"/>
        <v>#REF!</v>
      </c>
      <c r="G322" s="74"/>
      <c r="H322" s="75" t="e">
        <f t="shared" si="135"/>
        <v>#REF!</v>
      </c>
      <c r="I322" s="57"/>
      <c r="J322" s="89" t="str">
        <f t="shared" si="136"/>
        <v xml:space="preserve">44-S0.5  </v>
      </c>
      <c r="K322" s="57"/>
      <c r="L322" s="33">
        <f t="shared" si="137"/>
        <v>-5</v>
      </c>
      <c r="M322" s="57"/>
      <c r="N322" s="75" t="e">
        <f t="shared" si="138"/>
        <v>#REF!</v>
      </c>
      <c r="O322" s="57"/>
      <c r="P322" s="56">
        <f t="shared" si="139"/>
        <v>2.09</v>
      </c>
      <c r="Q322" s="57"/>
      <c r="R322" s="34" t="e">
        <f t="shared" si="140"/>
        <v>#VALUE!</v>
      </c>
      <c r="S322" s="89"/>
      <c r="T322" s="33" t="e">
        <f t="shared" si="141"/>
        <v>#REF!</v>
      </c>
      <c r="U322" s="57"/>
      <c r="V322" s="75" t="e">
        <f t="shared" si="142"/>
        <v>#REF!</v>
      </c>
      <c r="W322" s="57"/>
      <c r="X322" s="56" t="e">
        <f t="shared" si="143"/>
        <v>#REF!</v>
      </c>
      <c r="Y322" s="57"/>
      <c r="Z322" s="75" t="e">
        <f t="shared" si="144"/>
        <v>#REF!</v>
      </c>
      <c r="AA322" s="57"/>
      <c r="AB322" s="57"/>
      <c r="AC322" s="104" t="e">
        <f>+SUMIF(#REF!,$A322*100,#REF!)</f>
        <v>#REF!</v>
      </c>
      <c r="AD322" s="104" t="e">
        <f>+SUMIF(#REF!,$A322*100,#REF!)</f>
        <v>#REF!</v>
      </c>
      <c r="AE322" s="104"/>
      <c r="AF322" s="104" t="e">
        <f>+AC322-#REF!</f>
        <v>#REF!</v>
      </c>
      <c r="AG322" s="104" t="e">
        <f>+AD322+#REF!</f>
        <v>#REF!</v>
      </c>
    </row>
    <row r="323" spans="1:33" x14ac:dyDescent="0.2">
      <c r="A323">
        <v>368</v>
      </c>
      <c r="B323" s="56">
        <v>368</v>
      </c>
      <c r="C323" s="57"/>
      <c r="D323" s="57" t="s">
        <v>99</v>
      </c>
      <c r="E323" s="57"/>
      <c r="F323" s="59" t="e">
        <f t="shared" si="134"/>
        <v>#REF!</v>
      </c>
      <c r="G323" s="74"/>
      <c r="H323" s="75" t="e">
        <f t="shared" si="135"/>
        <v>#REF!</v>
      </c>
      <c r="I323" s="57"/>
      <c r="J323" s="89" t="str">
        <f t="shared" si="136"/>
        <v xml:space="preserve">40-R2  </v>
      </c>
      <c r="K323" s="57"/>
      <c r="L323" s="33">
        <f t="shared" si="137"/>
        <v>-20</v>
      </c>
      <c r="M323" s="57"/>
      <c r="N323" s="75" t="e">
        <f t="shared" si="138"/>
        <v>#REF!</v>
      </c>
      <c r="O323" s="57"/>
      <c r="P323" s="56">
        <f t="shared" si="139"/>
        <v>3.1</v>
      </c>
      <c r="Q323" s="57"/>
      <c r="R323" s="34" t="e">
        <f t="shared" si="140"/>
        <v>#VALUE!</v>
      </c>
      <c r="S323" s="89"/>
      <c r="T323" s="33" t="e">
        <f t="shared" si="141"/>
        <v>#REF!</v>
      </c>
      <c r="U323" s="57"/>
      <c r="V323" s="75" t="e">
        <f t="shared" si="142"/>
        <v>#REF!</v>
      </c>
      <c r="W323" s="57"/>
      <c r="X323" s="56" t="e">
        <f t="shared" si="143"/>
        <v>#REF!</v>
      </c>
      <c r="Y323" s="57"/>
      <c r="Z323" s="75" t="e">
        <f t="shared" si="144"/>
        <v>#REF!</v>
      </c>
      <c r="AA323" s="57"/>
      <c r="AB323" s="57"/>
      <c r="AC323" s="104" t="e">
        <f>+SUMIF(#REF!,$A323*100,#REF!)</f>
        <v>#REF!</v>
      </c>
      <c r="AD323" s="104" t="e">
        <f>+SUMIF(#REF!,$A323*100,#REF!)</f>
        <v>#REF!</v>
      </c>
      <c r="AE323" s="104"/>
      <c r="AF323" s="104" t="e">
        <f>+AC323-#REF!</f>
        <v>#REF!</v>
      </c>
      <c r="AG323" s="104" t="e">
        <f>+AD323+#REF!</f>
        <v>#REF!</v>
      </c>
    </row>
    <row r="324" spans="1:33" x14ac:dyDescent="0.2">
      <c r="A324">
        <v>369</v>
      </c>
      <c r="B324" s="56">
        <v>369</v>
      </c>
      <c r="C324" s="57"/>
      <c r="D324" s="57" t="s">
        <v>100</v>
      </c>
      <c r="E324" s="57"/>
      <c r="F324" s="59" t="e">
        <f t="shared" si="134"/>
        <v>#REF!</v>
      </c>
      <c r="G324" s="74"/>
      <c r="H324" s="75" t="e">
        <f t="shared" si="135"/>
        <v>#REF!</v>
      </c>
      <c r="I324" s="57"/>
      <c r="J324" s="89" t="str">
        <f t="shared" si="136"/>
        <v>43-R1.5</v>
      </c>
      <c r="K324" s="57"/>
      <c r="L324" s="33">
        <f t="shared" si="137"/>
        <v>-30</v>
      </c>
      <c r="M324" s="57"/>
      <c r="N324" s="75" t="e">
        <f t="shared" si="138"/>
        <v>#REF!</v>
      </c>
      <c r="O324" s="57"/>
      <c r="P324" s="56">
        <f t="shared" si="139"/>
        <v>1.99</v>
      </c>
      <c r="Q324" s="57"/>
      <c r="R324" s="34" t="e">
        <f t="shared" si="140"/>
        <v>#VALUE!</v>
      </c>
      <c r="S324" s="89"/>
      <c r="T324" s="33" t="e">
        <f t="shared" si="141"/>
        <v>#REF!</v>
      </c>
      <c r="U324" s="57"/>
      <c r="V324" s="75" t="e">
        <f t="shared" si="142"/>
        <v>#REF!</v>
      </c>
      <c r="W324" s="57"/>
      <c r="X324" s="56" t="e">
        <f t="shared" si="143"/>
        <v>#REF!</v>
      </c>
      <c r="Y324" s="57"/>
      <c r="Z324" s="75" t="e">
        <f t="shared" si="144"/>
        <v>#REF!</v>
      </c>
      <c r="AA324" s="57"/>
      <c r="AB324" s="57"/>
      <c r="AC324" s="104" t="e">
        <f>+SUMIF(#REF!,$A324*100,#REF!)</f>
        <v>#REF!</v>
      </c>
      <c r="AD324" s="104" t="e">
        <f>+SUMIF(#REF!,$A324*100,#REF!)</f>
        <v>#REF!</v>
      </c>
      <c r="AE324" s="104"/>
      <c r="AF324" s="104" t="e">
        <f>+AC324-#REF!</f>
        <v>#REF!</v>
      </c>
      <c r="AG324" s="104" t="e">
        <f>+AD324+#REF!</f>
        <v>#REF!</v>
      </c>
    </row>
    <row r="325" spans="1:33" x14ac:dyDescent="0.2">
      <c r="A325">
        <v>370</v>
      </c>
      <c r="B325" s="56">
        <v>370</v>
      </c>
      <c r="C325" s="57"/>
      <c r="D325" s="57" t="s">
        <v>101</v>
      </c>
      <c r="E325" s="57"/>
      <c r="F325" s="59" t="e">
        <f t="shared" si="134"/>
        <v>#REF!</v>
      </c>
      <c r="G325" s="74"/>
      <c r="H325" s="75" t="e">
        <f t="shared" si="135"/>
        <v>#REF!</v>
      </c>
      <c r="I325" s="57"/>
      <c r="J325" s="89" t="str">
        <f t="shared" si="136"/>
        <v>40-R1.5</v>
      </c>
      <c r="K325" s="57"/>
      <c r="L325" s="33">
        <f t="shared" si="137"/>
        <v>0</v>
      </c>
      <c r="M325" s="57"/>
      <c r="N325" s="75" t="e">
        <f t="shared" si="138"/>
        <v>#REF!</v>
      </c>
      <c r="O325" s="57"/>
      <c r="P325" s="56">
        <f t="shared" si="139"/>
        <v>1.76</v>
      </c>
      <c r="Q325" s="57"/>
      <c r="R325" s="34" t="e">
        <f t="shared" si="140"/>
        <v>#VALUE!</v>
      </c>
      <c r="S325" s="89"/>
      <c r="T325" s="33" t="e">
        <f t="shared" si="141"/>
        <v>#REF!</v>
      </c>
      <c r="U325" s="57"/>
      <c r="V325" s="75" t="e">
        <f t="shared" si="142"/>
        <v>#REF!</v>
      </c>
      <c r="W325" s="57"/>
      <c r="X325" s="56" t="e">
        <f t="shared" si="143"/>
        <v>#REF!</v>
      </c>
      <c r="Y325" s="57"/>
      <c r="Z325" s="75" t="e">
        <f t="shared" si="144"/>
        <v>#REF!</v>
      </c>
      <c r="AA325" s="57"/>
      <c r="AB325" s="57"/>
      <c r="AC325" s="104" t="e">
        <f>+SUMIF(#REF!,$A325*100,#REF!)</f>
        <v>#REF!</v>
      </c>
      <c r="AD325" s="104" t="e">
        <f>+SUMIF(#REF!,$A325*100,#REF!)</f>
        <v>#REF!</v>
      </c>
      <c r="AE325" s="104"/>
      <c r="AF325" s="104" t="e">
        <f>+AC325-#REF!</f>
        <v>#REF!</v>
      </c>
      <c r="AG325" s="104" t="e">
        <f>+AD325+#REF!</f>
        <v>#REF!</v>
      </c>
    </row>
    <row r="326" spans="1:33" x14ac:dyDescent="0.2">
      <c r="A326">
        <v>371</v>
      </c>
      <c r="B326" s="56">
        <v>371</v>
      </c>
      <c r="C326" s="57"/>
      <c r="D326" s="57" t="s">
        <v>102</v>
      </c>
      <c r="E326" s="57"/>
      <c r="F326" s="59" t="e">
        <f t="shared" si="134"/>
        <v>#REF!</v>
      </c>
      <c r="G326" s="74"/>
      <c r="H326" s="75" t="e">
        <f t="shared" si="135"/>
        <v>#REF!</v>
      </c>
      <c r="I326" s="57"/>
      <c r="J326" s="89" t="str">
        <f t="shared" si="136"/>
        <v xml:space="preserve">20-R0.5  </v>
      </c>
      <c r="K326" s="57"/>
      <c r="L326" s="33">
        <f t="shared" si="137"/>
        <v>-10</v>
      </c>
      <c r="M326" s="57"/>
      <c r="N326" s="75" t="e">
        <f t="shared" si="138"/>
        <v>#REF!</v>
      </c>
      <c r="O326" s="57"/>
      <c r="P326" s="56">
        <f t="shared" si="139"/>
        <v>2.38</v>
      </c>
      <c r="Q326" s="57"/>
      <c r="R326" s="34" t="e">
        <f t="shared" si="140"/>
        <v>#VALUE!</v>
      </c>
      <c r="S326" s="89"/>
      <c r="T326" s="33" t="e">
        <f t="shared" si="141"/>
        <v>#REF!</v>
      </c>
      <c r="U326" s="57"/>
      <c r="V326" s="75" t="e">
        <f t="shared" si="142"/>
        <v>#REF!</v>
      </c>
      <c r="W326" s="57"/>
      <c r="X326" s="56" t="e">
        <f t="shared" si="143"/>
        <v>#REF!</v>
      </c>
      <c r="Y326" s="57"/>
      <c r="Z326" s="75" t="e">
        <f t="shared" si="144"/>
        <v>#REF!</v>
      </c>
      <c r="AA326" s="57"/>
      <c r="AB326" s="57"/>
      <c r="AC326" s="104" t="e">
        <f>+SUMIF(#REF!,$A326*100,#REF!)</f>
        <v>#REF!</v>
      </c>
      <c r="AD326" s="104" t="e">
        <f>+SUMIF(#REF!,$A326*100,#REF!)</f>
        <v>#REF!</v>
      </c>
      <c r="AE326" s="104"/>
      <c r="AF326" s="104" t="e">
        <f>+AC326-#REF!</f>
        <v>#REF!</v>
      </c>
      <c r="AG326" s="104" t="e">
        <f>+AD326+#REF!</f>
        <v>#REF!</v>
      </c>
    </row>
    <row r="327" spans="1:33" x14ac:dyDescent="0.2">
      <c r="A327">
        <v>373</v>
      </c>
      <c r="B327" s="56">
        <v>373</v>
      </c>
      <c r="C327" s="57"/>
      <c r="D327" s="57" t="s">
        <v>103</v>
      </c>
      <c r="E327" s="57"/>
      <c r="F327" s="77" t="e">
        <f t="shared" si="134"/>
        <v>#REF!</v>
      </c>
      <c r="G327" s="74"/>
      <c r="H327" s="75" t="e">
        <f t="shared" si="135"/>
        <v>#REF!</v>
      </c>
      <c r="I327" s="57"/>
      <c r="J327" s="89" t="str">
        <f t="shared" si="136"/>
        <v xml:space="preserve">33-R1  </v>
      </c>
      <c r="K327" s="57"/>
      <c r="L327" s="33">
        <f t="shared" si="137"/>
        <v>-5</v>
      </c>
      <c r="M327" s="57"/>
      <c r="N327" s="75" t="e">
        <f t="shared" si="138"/>
        <v>#REF!</v>
      </c>
      <c r="O327" s="57"/>
      <c r="P327" s="56">
        <f t="shared" si="139"/>
        <v>2.29</v>
      </c>
      <c r="Q327" s="57"/>
      <c r="R327" s="34" t="e">
        <f t="shared" si="140"/>
        <v>#VALUE!</v>
      </c>
      <c r="S327" s="89"/>
      <c r="T327" s="33" t="e">
        <f t="shared" si="141"/>
        <v>#REF!</v>
      </c>
      <c r="U327" s="57"/>
      <c r="V327" s="75" t="e">
        <f t="shared" si="142"/>
        <v>#REF!</v>
      </c>
      <c r="W327" s="57"/>
      <c r="X327" s="56" t="e">
        <f t="shared" si="143"/>
        <v>#REF!</v>
      </c>
      <c r="Y327" s="57"/>
      <c r="Z327" s="75" t="e">
        <f t="shared" si="144"/>
        <v>#REF!</v>
      </c>
      <c r="AA327" s="57"/>
      <c r="AB327" s="57"/>
      <c r="AC327" s="104" t="e">
        <f>+SUMIF(#REF!,$A327*100,#REF!)</f>
        <v>#REF!</v>
      </c>
      <c r="AD327" s="104" t="e">
        <f>+SUMIF(#REF!,$A327*100,#REF!)</f>
        <v>#REF!</v>
      </c>
      <c r="AE327" s="104"/>
      <c r="AF327" s="104" t="e">
        <f>+AC327-#REF!</f>
        <v>#REF!</v>
      </c>
      <c r="AG327" s="104" t="e">
        <f>+AD327+#REF!</f>
        <v>#REF!</v>
      </c>
    </row>
    <row r="328" spans="1:33" x14ac:dyDescent="0.2">
      <c r="B328" s="56"/>
      <c r="C328" s="57"/>
      <c r="D328" s="57"/>
      <c r="E328" s="57"/>
      <c r="F328" s="59"/>
      <c r="G328" s="57"/>
      <c r="H328" s="79"/>
      <c r="I328" s="57"/>
      <c r="J328" s="57"/>
      <c r="K328" s="57"/>
      <c r="L328" s="57"/>
      <c r="M328" s="57"/>
      <c r="N328" s="79"/>
      <c r="O328" s="57"/>
      <c r="P328" s="57"/>
      <c r="Q328" s="57"/>
      <c r="R328" s="78"/>
      <c r="S328" s="89"/>
      <c r="T328" s="33"/>
      <c r="U328" s="57"/>
      <c r="V328" s="79"/>
      <c r="W328" s="57"/>
      <c r="X328" s="56"/>
      <c r="Y328" s="57"/>
      <c r="Z328" s="79"/>
      <c r="AA328" s="57"/>
      <c r="AB328" s="57"/>
    </row>
    <row r="329" spans="1:33" ht="15.75" x14ac:dyDescent="0.25">
      <c r="B329" s="56"/>
      <c r="C329" s="57"/>
      <c r="D329" s="80" t="s">
        <v>50</v>
      </c>
      <c r="E329" s="57"/>
      <c r="F329" s="83" t="e">
        <f>+SUBTOTAL(9,F316:F328)</f>
        <v>#REF!</v>
      </c>
      <c r="G329" s="60"/>
      <c r="H329" s="61" t="e">
        <f>+SUBTOTAL(9,H316:H328)</f>
        <v>#REF!</v>
      </c>
      <c r="I329" s="57"/>
      <c r="J329" s="57"/>
      <c r="K329" s="57"/>
      <c r="L329" s="57"/>
      <c r="M329" s="57"/>
      <c r="N329" s="61" t="e">
        <f>+SUBTOTAL(9,N316:N328)</f>
        <v>#REF!</v>
      </c>
      <c r="O329" s="57"/>
      <c r="P329" s="57"/>
      <c r="Q329" s="57"/>
      <c r="R329" s="81"/>
      <c r="S329" s="90"/>
      <c r="T329" s="82"/>
      <c r="U329" s="60"/>
      <c r="V329" s="61" t="e">
        <f>+SUBTOTAL(9,V316:V328)</f>
        <v>#REF!</v>
      </c>
      <c r="W329" s="60"/>
      <c r="X329" s="56"/>
      <c r="Y329" s="57"/>
      <c r="Z329" s="61" t="e">
        <f>+SUBTOTAL(9,Z316:Z328)</f>
        <v>#REF!</v>
      </c>
      <c r="AA329" s="57"/>
      <c r="AB329" s="57"/>
    </row>
    <row r="330" spans="1:33" ht="15.75" x14ac:dyDescent="0.25">
      <c r="B330" s="56"/>
      <c r="C330" s="57"/>
      <c r="D330" s="80"/>
      <c r="E330" s="57"/>
      <c r="F330" s="59"/>
      <c r="G330" s="60"/>
      <c r="H330" s="61"/>
      <c r="I330" s="57"/>
      <c r="J330" s="57"/>
      <c r="K330" s="57"/>
      <c r="L330" s="57"/>
      <c r="M330" s="57"/>
      <c r="N330" s="61"/>
      <c r="O330" s="57"/>
      <c r="P330" s="57"/>
      <c r="Q330" s="57"/>
      <c r="R330" s="81"/>
      <c r="S330" s="90"/>
      <c r="T330" s="82"/>
      <c r="U330" s="60"/>
      <c r="V330" s="61"/>
      <c r="W330" s="60"/>
      <c r="X330" s="56"/>
      <c r="Y330" s="57"/>
      <c r="Z330" s="61"/>
      <c r="AA330" s="57"/>
      <c r="AB330" s="57"/>
    </row>
    <row r="331" spans="1:33" x14ac:dyDescent="0.2">
      <c r="B331" s="56"/>
      <c r="C331" s="57"/>
      <c r="D331" s="57"/>
      <c r="E331" s="57"/>
      <c r="F331" s="59"/>
      <c r="G331" s="57"/>
      <c r="H331" s="64"/>
      <c r="I331" s="57"/>
      <c r="J331" s="57"/>
      <c r="K331" s="57"/>
      <c r="L331" s="57"/>
      <c r="M331" s="57"/>
      <c r="N331" s="64"/>
      <c r="O331" s="57"/>
      <c r="P331" s="57"/>
      <c r="Q331" s="57"/>
      <c r="R331" s="78"/>
      <c r="S331" s="89"/>
      <c r="T331" s="33"/>
      <c r="U331" s="57"/>
      <c r="V331" s="64"/>
      <c r="W331" s="57"/>
      <c r="X331" s="56"/>
      <c r="Y331" s="57"/>
      <c r="Z331" s="64"/>
      <c r="AA331" s="57"/>
      <c r="AB331" s="57"/>
    </row>
    <row r="332" spans="1:33" ht="15.75" x14ac:dyDescent="0.25">
      <c r="B332" s="56"/>
      <c r="C332" s="57"/>
      <c r="D332" s="84" t="s">
        <v>51</v>
      </c>
      <c r="E332" s="57"/>
      <c r="F332" s="59"/>
      <c r="G332" s="57"/>
      <c r="H332" s="64"/>
      <c r="I332" s="57"/>
      <c r="J332" s="57"/>
      <c r="K332" s="57"/>
      <c r="L332" s="57"/>
      <c r="M332" s="57"/>
      <c r="N332" s="64"/>
      <c r="O332" s="57"/>
      <c r="P332" s="57"/>
      <c r="Q332" s="57"/>
      <c r="R332" s="78"/>
      <c r="S332" s="89"/>
      <c r="T332" s="33"/>
      <c r="U332" s="57"/>
      <c r="V332" s="64"/>
      <c r="W332" s="57"/>
      <c r="X332" s="56"/>
      <c r="Y332" s="57"/>
      <c r="Z332" s="64"/>
      <c r="AA332" s="57"/>
      <c r="AB332" s="57"/>
    </row>
    <row r="333" spans="1:33" ht="15.75" x14ac:dyDescent="0.25">
      <c r="B333" s="56"/>
      <c r="C333" s="57"/>
      <c r="D333" s="73"/>
      <c r="E333" s="57"/>
      <c r="F333" s="59"/>
      <c r="G333" s="57"/>
      <c r="H333" s="64"/>
      <c r="I333" s="57"/>
      <c r="J333" s="57"/>
      <c r="K333" s="57"/>
      <c r="L333" s="57"/>
      <c r="M333" s="57"/>
      <c r="N333" s="64"/>
      <c r="O333" s="57"/>
      <c r="P333" s="57"/>
      <c r="Q333" s="57"/>
      <c r="R333" s="78"/>
      <c r="S333" s="89"/>
      <c r="T333" s="33"/>
      <c r="U333" s="57"/>
      <c r="V333" s="64"/>
      <c r="W333" s="57"/>
      <c r="X333" s="56"/>
      <c r="Y333" s="57"/>
      <c r="Z333" s="64"/>
      <c r="AA333" s="57"/>
      <c r="AB333" s="57"/>
    </row>
    <row r="334" spans="1:33" x14ac:dyDescent="0.2">
      <c r="A334">
        <v>390.1</v>
      </c>
      <c r="B334" s="56">
        <v>390.1</v>
      </c>
      <c r="C334" s="57"/>
      <c r="D334" s="92" t="s">
        <v>341</v>
      </c>
      <c r="E334" s="57"/>
      <c r="F334" s="59" t="e">
        <f t="shared" ref="F334:F343" si="145">+VLOOKUP($A334,Deprate,F$1,0)</f>
        <v>#REF!</v>
      </c>
      <c r="G334" s="74"/>
      <c r="H334" s="75" t="e">
        <f t="shared" ref="H334:H343" si="146">+VLOOKUP($A334,Deprate,H$1,0)</f>
        <v>#REF!</v>
      </c>
      <c r="I334" s="57"/>
      <c r="J334" s="89" t="str">
        <f t="shared" ref="J334:J343" si="147">+VLOOKUP($A334,ExistingEstimates,J$1,0)</f>
        <v>60-S0</v>
      </c>
      <c r="K334" s="57"/>
      <c r="L334" s="33">
        <f t="shared" ref="L334:L343" si="148">+VLOOKUP($A334,ExistingEstimates,L$1,0)</f>
        <v>-5</v>
      </c>
      <c r="M334" s="57"/>
      <c r="N334" s="75" t="e">
        <f t="shared" ref="N334:N343" si="149">+ROUND(P334*F334/100,2)</f>
        <v>#REF!</v>
      </c>
      <c r="O334" s="57"/>
      <c r="P334" s="56">
        <f t="shared" ref="P334:P343" si="150">+VLOOKUP($A334,ExistingEstimates,P$1,0)</f>
        <v>1.66</v>
      </c>
      <c r="Q334" s="57"/>
      <c r="R334" s="34" t="e">
        <f t="shared" ref="R334:R343" si="151">+TEXT(VLOOKUP($A334,Deprate,3,0),"#")&amp;"-"&amp;TRIM(VLOOKUP($A334,Deprate,4,0))</f>
        <v>#VALUE!</v>
      </c>
      <c r="S334" s="89"/>
      <c r="T334" s="33" t="e">
        <f t="shared" ref="T334:T343" si="152">+VLOOKUP($A334,Deprate,T$1,0)</f>
        <v>#REF!</v>
      </c>
      <c r="U334" s="57"/>
      <c r="V334" s="75" t="e">
        <f t="shared" ref="V334:V343" si="153">+VLOOKUP($A334,Deprate,V$1,0)</f>
        <v>#REF!</v>
      </c>
      <c r="W334" s="57"/>
      <c r="X334" s="56" t="e">
        <f t="shared" ref="X334:X343" si="154">+VLOOKUP($A334,Deprate,X$1,0)</f>
        <v>#REF!</v>
      </c>
      <c r="Y334" s="57"/>
      <c r="Z334" s="75" t="e">
        <f t="shared" ref="Z334:Z343" si="155">+V334-N334</f>
        <v>#REF!</v>
      </c>
      <c r="AA334" s="57"/>
      <c r="AB334" s="57"/>
      <c r="AC334" s="104" t="e">
        <f>+SUMIF(#REF!,$A334*100,#REF!)</f>
        <v>#REF!</v>
      </c>
      <c r="AD334" s="104" t="e">
        <f>+SUMIF(#REF!,$A334*100,#REF!)</f>
        <v>#REF!</v>
      </c>
      <c r="AE334" s="104"/>
      <c r="AF334" s="104" t="e">
        <f>+AC334-#REF!</f>
        <v>#REF!</v>
      </c>
      <c r="AG334" s="104" t="e">
        <f>+AD334+#REF!</f>
        <v>#REF!</v>
      </c>
    </row>
    <row r="335" spans="1:33" x14ac:dyDescent="0.2">
      <c r="A335">
        <v>390.2</v>
      </c>
      <c r="B335" s="56">
        <v>390.2</v>
      </c>
      <c r="C335" s="57"/>
      <c r="D335" s="92" t="s">
        <v>116</v>
      </c>
      <c r="E335" s="57"/>
      <c r="F335" s="59" t="e">
        <f t="shared" si="145"/>
        <v>#REF!</v>
      </c>
      <c r="G335" s="74"/>
      <c r="H335" s="75" t="e">
        <f t="shared" si="146"/>
        <v>#REF!</v>
      </c>
      <c r="I335" s="57"/>
      <c r="J335" s="89" t="str">
        <f t="shared" si="147"/>
        <v>30-R1</v>
      </c>
      <c r="K335" s="57"/>
      <c r="L335" s="33">
        <f t="shared" si="148"/>
        <v>-5</v>
      </c>
      <c r="M335" s="57"/>
      <c r="N335" s="75" t="e">
        <f t="shared" si="149"/>
        <v>#REF!</v>
      </c>
      <c r="O335" s="57"/>
      <c r="P335" s="56">
        <f t="shared" si="150"/>
        <v>1.56</v>
      </c>
      <c r="Q335" s="57"/>
      <c r="R335" s="34" t="e">
        <f t="shared" si="151"/>
        <v>#VALUE!</v>
      </c>
      <c r="S335" s="89"/>
      <c r="T335" s="33" t="e">
        <f t="shared" si="152"/>
        <v>#REF!</v>
      </c>
      <c r="U335" s="57"/>
      <c r="V335" s="75" t="e">
        <f t="shared" si="153"/>
        <v>#REF!</v>
      </c>
      <c r="W335" s="57"/>
      <c r="X335" s="56" t="e">
        <f t="shared" si="154"/>
        <v>#REF!</v>
      </c>
      <c r="Y335" s="57"/>
      <c r="Z335" s="75" t="e">
        <f t="shared" si="155"/>
        <v>#REF!</v>
      </c>
      <c r="AA335" s="57"/>
      <c r="AB335" s="57"/>
      <c r="AC335" s="104" t="e">
        <f>+SUMIF(#REF!,$A335*100,#REF!)</f>
        <v>#REF!</v>
      </c>
      <c r="AD335" s="104" t="e">
        <f>+SUMIF(#REF!,$A335*100,#REF!)</f>
        <v>#REF!</v>
      </c>
      <c r="AE335" s="104"/>
      <c r="AF335" s="104" t="e">
        <f>+AC335-#REF!</f>
        <v>#REF!</v>
      </c>
      <c r="AG335" s="104" t="e">
        <f>+AD335+#REF!</f>
        <v>#REF!</v>
      </c>
    </row>
    <row r="336" spans="1:33" x14ac:dyDescent="0.2">
      <c r="A336">
        <v>391.1</v>
      </c>
      <c r="B336" s="56">
        <v>391.1</v>
      </c>
      <c r="C336" s="57"/>
      <c r="D336" s="194" t="s">
        <v>104</v>
      </c>
      <c r="E336" s="57"/>
      <c r="F336" s="59" t="e">
        <f t="shared" si="145"/>
        <v>#REF!</v>
      </c>
      <c r="G336" s="74"/>
      <c r="H336" s="75" t="e">
        <f t="shared" si="146"/>
        <v>#REF!</v>
      </c>
      <c r="I336" s="57"/>
      <c r="J336" s="89" t="str">
        <f t="shared" si="147"/>
        <v>20-SQ</v>
      </c>
      <c r="K336" s="57"/>
      <c r="L336" s="33">
        <f t="shared" si="148"/>
        <v>0</v>
      </c>
      <c r="M336" s="57"/>
      <c r="N336" s="75" t="e">
        <f t="shared" si="149"/>
        <v>#REF!</v>
      </c>
      <c r="O336" s="57"/>
      <c r="P336" s="56">
        <f t="shared" si="150"/>
        <v>4.1900000000000004</v>
      </c>
      <c r="Q336" s="57"/>
      <c r="R336" s="34" t="e">
        <f t="shared" si="151"/>
        <v>#VALUE!</v>
      </c>
      <c r="S336" s="89"/>
      <c r="T336" s="33" t="e">
        <f t="shared" si="152"/>
        <v>#REF!</v>
      </c>
      <c r="U336" s="57"/>
      <c r="V336" s="75" t="e">
        <f t="shared" si="153"/>
        <v>#REF!</v>
      </c>
      <c r="W336" s="57"/>
      <c r="X336" s="56" t="e">
        <f t="shared" si="154"/>
        <v>#REF!</v>
      </c>
      <c r="Y336" s="57"/>
      <c r="Z336" s="75" t="e">
        <f t="shared" si="155"/>
        <v>#REF!</v>
      </c>
      <c r="AA336" s="57"/>
      <c r="AB336" s="57"/>
      <c r="AC336" s="104" t="e">
        <f>+SUMIF(#REF!,$A336*100,#REF!)</f>
        <v>#REF!</v>
      </c>
      <c r="AD336" s="104" t="e">
        <f>+SUMIF(#REF!,$A336*100,#REF!)</f>
        <v>#REF!</v>
      </c>
      <c r="AE336" s="104"/>
      <c r="AF336" s="104" t="e">
        <f>+AC336-#REF!</f>
        <v>#REF!</v>
      </c>
      <c r="AG336" s="104" t="e">
        <f>+AD336+#REF!</f>
        <v>#REF!</v>
      </c>
    </row>
    <row r="337" spans="1:33" x14ac:dyDescent="0.2">
      <c r="A337">
        <v>391.2</v>
      </c>
      <c r="B337" s="56">
        <v>391.2</v>
      </c>
      <c r="C337" s="57"/>
      <c r="D337" s="194" t="s">
        <v>105</v>
      </c>
      <c r="E337" s="57"/>
      <c r="F337" s="59" t="e">
        <f t="shared" si="145"/>
        <v>#REF!</v>
      </c>
      <c r="G337" s="74"/>
      <c r="H337" s="75" t="e">
        <f t="shared" si="146"/>
        <v>#REF!</v>
      </c>
      <c r="I337" s="57"/>
      <c r="J337" s="89" t="str">
        <f t="shared" si="147"/>
        <v xml:space="preserve"> 5-SQ</v>
      </c>
      <c r="K337" s="57"/>
      <c r="L337" s="33">
        <f t="shared" si="148"/>
        <v>0</v>
      </c>
      <c r="M337" s="57"/>
      <c r="N337" s="75" t="e">
        <f t="shared" si="149"/>
        <v>#REF!</v>
      </c>
      <c r="O337" s="57"/>
      <c r="P337" s="56">
        <f t="shared" si="150"/>
        <v>10.14</v>
      </c>
      <c r="Q337" s="57"/>
      <c r="R337" s="34" t="e">
        <f t="shared" si="151"/>
        <v>#VALUE!</v>
      </c>
      <c r="S337" s="89"/>
      <c r="T337" s="33" t="e">
        <f t="shared" si="152"/>
        <v>#REF!</v>
      </c>
      <c r="U337" s="57"/>
      <c r="V337" s="75" t="e">
        <f t="shared" si="153"/>
        <v>#REF!</v>
      </c>
      <c r="W337" s="57"/>
      <c r="X337" s="56" t="e">
        <f t="shared" si="154"/>
        <v>#REF!</v>
      </c>
      <c r="Y337" s="57"/>
      <c r="Z337" s="75" t="e">
        <f t="shared" si="155"/>
        <v>#REF!</v>
      </c>
      <c r="AA337" s="57"/>
      <c r="AB337" s="57"/>
      <c r="AC337" s="104" t="e">
        <f>+SUMIF(#REF!,$A337*100,#REF!)</f>
        <v>#REF!</v>
      </c>
      <c r="AD337" s="104" t="e">
        <f>+SUMIF(#REF!,$A337*100,#REF!)</f>
        <v>#REF!</v>
      </c>
      <c r="AE337" s="104"/>
      <c r="AF337" s="104" t="e">
        <f>+AC337-#REF!</f>
        <v>#REF!</v>
      </c>
      <c r="AG337" s="104" t="e">
        <f>+AD337+#REF!</f>
        <v>#REF!</v>
      </c>
    </row>
    <row r="338" spans="1:33" x14ac:dyDescent="0.2">
      <c r="A338">
        <v>391.31</v>
      </c>
      <c r="B338" s="56">
        <v>391.31</v>
      </c>
      <c r="C338" s="57"/>
      <c r="D338" s="92" t="s">
        <v>340</v>
      </c>
      <c r="E338" s="57"/>
      <c r="F338" s="59" t="e">
        <f t="shared" si="145"/>
        <v>#REF!</v>
      </c>
      <c r="G338" s="74"/>
      <c r="H338" s="75" t="e">
        <f t="shared" si="146"/>
        <v>#REF!</v>
      </c>
      <c r="I338" s="57"/>
      <c r="J338" s="89" t="str">
        <f t="shared" si="147"/>
        <v xml:space="preserve"> 4-SQ</v>
      </c>
      <c r="K338" s="57"/>
      <c r="L338" s="33">
        <f t="shared" si="148"/>
        <v>0</v>
      </c>
      <c r="M338" s="57"/>
      <c r="N338" s="75" t="e">
        <f t="shared" si="149"/>
        <v>#REF!</v>
      </c>
      <c r="O338" s="57"/>
      <c r="P338" s="56">
        <f t="shared" si="150"/>
        <v>15.47</v>
      </c>
      <c r="Q338" s="57"/>
      <c r="R338" s="34" t="e">
        <f t="shared" si="151"/>
        <v>#VALUE!</v>
      </c>
      <c r="S338" s="89"/>
      <c r="T338" s="33" t="e">
        <f t="shared" si="152"/>
        <v>#REF!</v>
      </c>
      <c r="U338" s="57"/>
      <c r="V338" s="75" t="e">
        <f t="shared" si="153"/>
        <v>#REF!</v>
      </c>
      <c r="W338" s="57"/>
      <c r="X338" s="56" t="e">
        <f t="shared" si="154"/>
        <v>#REF!</v>
      </c>
      <c r="Y338" s="57"/>
      <c r="Z338" s="75" t="e">
        <f t="shared" si="155"/>
        <v>#REF!</v>
      </c>
      <c r="AA338" s="57"/>
      <c r="AB338" s="57"/>
      <c r="AC338" s="104" t="e">
        <f>+SUMIF(#REF!,$A338*100,#REF!)</f>
        <v>#REF!</v>
      </c>
      <c r="AD338" s="104" t="e">
        <f>+SUMIF(#REF!,$A338*100,#REF!)</f>
        <v>#REF!</v>
      </c>
      <c r="AE338" s="104"/>
      <c r="AF338" s="104" t="e">
        <f>+AC338-#REF!</f>
        <v>#REF!</v>
      </c>
      <c r="AG338" s="104" t="e">
        <f>+AD338+#REF!</f>
        <v>#REF!</v>
      </c>
    </row>
    <row r="339" spans="1:33" x14ac:dyDescent="0.2">
      <c r="A339">
        <v>392</v>
      </c>
      <c r="B339" s="56">
        <v>392</v>
      </c>
      <c r="C339" s="57"/>
      <c r="D339" s="97" t="s">
        <v>301</v>
      </c>
      <c r="E339" s="57"/>
      <c r="F339" s="59" t="e">
        <f t="shared" si="145"/>
        <v>#REF!</v>
      </c>
      <c r="G339" s="74"/>
      <c r="H339" s="75" t="e">
        <f t="shared" si="146"/>
        <v>#REF!</v>
      </c>
      <c r="I339" s="57"/>
      <c r="J339" s="89" t="str">
        <f t="shared" si="147"/>
        <v>5-SQ</v>
      </c>
      <c r="K339" s="57"/>
      <c r="L339" s="33">
        <f t="shared" si="148"/>
        <v>0</v>
      </c>
      <c r="M339" s="57"/>
      <c r="N339" s="75" t="e">
        <f t="shared" si="149"/>
        <v>#REF!</v>
      </c>
      <c r="O339" s="57"/>
      <c r="P339" s="56">
        <f t="shared" si="150"/>
        <v>20</v>
      </c>
      <c r="Q339" s="57"/>
      <c r="R339" s="34" t="e">
        <f t="shared" si="151"/>
        <v>#VALUE!</v>
      </c>
      <c r="S339" s="89"/>
      <c r="T339" s="33" t="e">
        <f t="shared" si="152"/>
        <v>#REF!</v>
      </c>
      <c r="U339" s="57"/>
      <c r="V339" s="75" t="e">
        <f t="shared" si="153"/>
        <v>#REF!</v>
      </c>
      <c r="W339" s="57"/>
      <c r="X339" s="56" t="e">
        <f t="shared" si="154"/>
        <v>#REF!</v>
      </c>
      <c r="Y339" s="57"/>
      <c r="Z339" s="75" t="e">
        <f t="shared" si="155"/>
        <v>#REF!</v>
      </c>
      <c r="AA339" s="57"/>
      <c r="AB339" s="57"/>
      <c r="AC339" s="104" t="e">
        <f>+SUMIF(#REF!,$A339*100,#REF!)</f>
        <v>#REF!</v>
      </c>
      <c r="AD339" s="104" t="e">
        <f>+SUMIF(#REF!,$A339*100,#REF!)</f>
        <v>#REF!</v>
      </c>
      <c r="AE339" s="104"/>
      <c r="AF339" s="104" t="e">
        <f>+AC339-#REF!</f>
        <v>#REF!</v>
      </c>
      <c r="AG339" s="104" t="e">
        <f>+AD339+#REF!</f>
        <v>#REF!</v>
      </c>
    </row>
    <row r="340" spans="1:33" x14ac:dyDescent="0.2">
      <c r="A340">
        <v>393</v>
      </c>
      <c r="B340" s="56">
        <v>393</v>
      </c>
      <c r="C340" s="57"/>
      <c r="D340" s="76" t="s">
        <v>106</v>
      </c>
      <c r="E340" s="57"/>
      <c r="F340" s="59" t="e">
        <f t="shared" si="145"/>
        <v>#REF!</v>
      </c>
      <c r="G340" s="74"/>
      <c r="H340" s="75" t="e">
        <f t="shared" si="146"/>
        <v>#REF!</v>
      </c>
      <c r="I340" s="57"/>
      <c r="J340" s="89" t="str">
        <f t="shared" si="147"/>
        <v>25-SQ</v>
      </c>
      <c r="K340" s="57"/>
      <c r="L340" s="33">
        <f t="shared" si="148"/>
        <v>0</v>
      </c>
      <c r="M340" s="57"/>
      <c r="N340" s="75" t="e">
        <f t="shared" si="149"/>
        <v>#REF!</v>
      </c>
      <c r="O340" s="57"/>
      <c r="P340" s="56">
        <f t="shared" si="150"/>
        <v>5.25</v>
      </c>
      <c r="Q340" s="57"/>
      <c r="R340" s="34" t="e">
        <f t="shared" si="151"/>
        <v>#VALUE!</v>
      </c>
      <c r="S340" s="89"/>
      <c r="T340" s="33" t="e">
        <f t="shared" si="152"/>
        <v>#REF!</v>
      </c>
      <c r="U340" s="57"/>
      <c r="V340" s="75" t="e">
        <f t="shared" si="153"/>
        <v>#REF!</v>
      </c>
      <c r="W340" s="57"/>
      <c r="X340" s="56" t="e">
        <f t="shared" si="154"/>
        <v>#REF!</v>
      </c>
      <c r="Y340" s="57"/>
      <c r="Z340" s="75" t="e">
        <f t="shared" si="155"/>
        <v>#REF!</v>
      </c>
      <c r="AA340" s="57"/>
      <c r="AB340" s="57"/>
      <c r="AC340" s="104" t="e">
        <f>+SUMIF(#REF!,$A340*100,#REF!)</f>
        <v>#REF!</v>
      </c>
      <c r="AD340" s="104" t="e">
        <f>+SUMIF(#REF!,$A340*100,#REF!)</f>
        <v>#REF!</v>
      </c>
      <c r="AE340" s="104"/>
      <c r="AF340" s="104" t="e">
        <f>+AC340-#REF!</f>
        <v>#REF!</v>
      </c>
      <c r="AG340" s="104" t="e">
        <f>+AD340+#REF!</f>
        <v>#REF!</v>
      </c>
    </row>
    <row r="341" spans="1:33" x14ac:dyDescent="0.2">
      <c r="A341">
        <v>394</v>
      </c>
      <c r="B341" s="56">
        <v>394</v>
      </c>
      <c r="C341" s="57"/>
      <c r="D341" s="195" t="s">
        <v>107</v>
      </c>
      <c r="E341" s="57"/>
      <c r="F341" s="59" t="e">
        <f t="shared" si="145"/>
        <v>#REF!</v>
      </c>
      <c r="G341" s="74"/>
      <c r="H341" s="75" t="e">
        <f t="shared" si="146"/>
        <v>#REF!</v>
      </c>
      <c r="I341" s="57"/>
      <c r="J341" s="89" t="str">
        <f t="shared" si="147"/>
        <v>25-SQ</v>
      </c>
      <c r="K341" s="57"/>
      <c r="L341" s="33">
        <f t="shared" si="148"/>
        <v>0</v>
      </c>
      <c r="M341" s="57"/>
      <c r="N341" s="75" t="e">
        <f t="shared" si="149"/>
        <v>#REF!</v>
      </c>
      <c r="O341" s="57"/>
      <c r="P341" s="56">
        <f t="shared" si="150"/>
        <v>4.7518547605223054</v>
      </c>
      <c r="Q341" s="57"/>
      <c r="R341" s="34" t="e">
        <f t="shared" si="151"/>
        <v>#VALUE!</v>
      </c>
      <c r="S341" s="89"/>
      <c r="T341" s="33" t="e">
        <f t="shared" si="152"/>
        <v>#REF!</v>
      </c>
      <c r="U341" s="57"/>
      <c r="V341" s="75" t="e">
        <f t="shared" si="153"/>
        <v>#REF!</v>
      </c>
      <c r="W341" s="57"/>
      <c r="X341" s="56" t="e">
        <f t="shared" si="154"/>
        <v>#REF!</v>
      </c>
      <c r="Y341" s="57"/>
      <c r="Z341" s="75" t="e">
        <f t="shared" si="155"/>
        <v>#REF!</v>
      </c>
      <c r="AA341" s="57"/>
      <c r="AB341" s="57"/>
      <c r="AC341" s="104" t="e">
        <f>+SUMIF(#REF!,$A341*100,#REF!)</f>
        <v>#REF!</v>
      </c>
      <c r="AD341" s="104" t="e">
        <f>+SUMIF(#REF!,$A341*100,#REF!)</f>
        <v>#REF!</v>
      </c>
      <c r="AE341" s="104"/>
      <c r="AF341" s="104" t="e">
        <f>+AC341-#REF!</f>
        <v>#REF!</v>
      </c>
      <c r="AG341" s="104" t="e">
        <f>+AD341+#REF!</f>
        <v>#REF!</v>
      </c>
    </row>
    <row r="342" spans="1:33" x14ac:dyDescent="0.2">
      <c r="A342">
        <v>396</v>
      </c>
      <c r="B342" s="56">
        <v>396</v>
      </c>
      <c r="C342" s="57"/>
      <c r="D342" s="195" t="s">
        <v>109</v>
      </c>
      <c r="E342" s="57"/>
      <c r="F342" s="59" t="e">
        <f t="shared" si="145"/>
        <v>#REF!</v>
      </c>
      <c r="G342" s="74"/>
      <c r="H342" s="75" t="e">
        <f t="shared" si="146"/>
        <v>#REF!</v>
      </c>
      <c r="I342" s="57"/>
      <c r="J342" s="89" t="str">
        <f t="shared" si="147"/>
        <v>17-R5</v>
      </c>
      <c r="K342" s="57"/>
      <c r="L342" s="33">
        <f t="shared" si="148"/>
        <v>0</v>
      </c>
      <c r="M342" s="57"/>
      <c r="N342" s="75" t="e">
        <f t="shared" si="149"/>
        <v>#REF!</v>
      </c>
      <c r="O342" s="57"/>
      <c r="P342" s="56">
        <f t="shared" si="150"/>
        <v>6.37</v>
      </c>
      <c r="Q342" s="57"/>
      <c r="R342" s="34" t="e">
        <f t="shared" si="151"/>
        <v>#VALUE!</v>
      </c>
      <c r="S342" s="89"/>
      <c r="T342" s="33" t="e">
        <f t="shared" si="152"/>
        <v>#REF!</v>
      </c>
      <c r="U342" s="57"/>
      <c r="V342" s="75" t="e">
        <f t="shared" si="153"/>
        <v>#REF!</v>
      </c>
      <c r="W342" s="57"/>
      <c r="X342" s="56" t="e">
        <f t="shared" si="154"/>
        <v>#REF!</v>
      </c>
      <c r="Y342" s="57"/>
      <c r="Z342" s="75" t="e">
        <f t="shared" si="155"/>
        <v>#REF!</v>
      </c>
      <c r="AA342" s="57"/>
      <c r="AB342" s="57"/>
      <c r="AC342" s="104" t="e">
        <f>+SUMIF(#REF!,$A342*100,#REF!)</f>
        <v>#REF!</v>
      </c>
      <c r="AD342" s="104" t="e">
        <f>+SUMIF(#REF!,$A342*100,#REF!)</f>
        <v>#REF!</v>
      </c>
      <c r="AE342" s="104"/>
      <c r="AF342" s="104" t="e">
        <f>+AC342-#REF!</f>
        <v>#REF!</v>
      </c>
      <c r="AG342" s="104" t="e">
        <f>+AD342+#REF!</f>
        <v>#REF!</v>
      </c>
    </row>
    <row r="343" spans="1:33" x14ac:dyDescent="0.2">
      <c r="A343">
        <v>397</v>
      </c>
      <c r="B343" s="56">
        <v>397</v>
      </c>
      <c r="C343" s="57"/>
      <c r="D343" s="152" t="s">
        <v>299</v>
      </c>
      <c r="E343" s="57"/>
      <c r="F343" s="77" t="e">
        <f t="shared" si="145"/>
        <v>#REF!</v>
      </c>
      <c r="G343" s="74"/>
      <c r="H343" s="75" t="e">
        <f t="shared" si="146"/>
        <v>#REF!</v>
      </c>
      <c r="I343" s="57"/>
      <c r="J343" s="221" t="str">
        <f t="shared" si="147"/>
        <v>15-SQ</v>
      </c>
      <c r="K343" s="57"/>
      <c r="L343" s="33">
        <f t="shared" si="148"/>
        <v>0</v>
      </c>
      <c r="M343" s="57"/>
      <c r="N343" s="75" t="e">
        <f t="shared" si="149"/>
        <v>#REF!</v>
      </c>
      <c r="O343" s="57"/>
      <c r="P343" s="56">
        <f t="shared" si="150"/>
        <v>7.13</v>
      </c>
      <c r="Q343" s="57"/>
      <c r="R343" s="34" t="e">
        <f t="shared" si="151"/>
        <v>#VALUE!</v>
      </c>
      <c r="S343" s="89"/>
      <c r="T343" s="33" t="e">
        <f t="shared" si="152"/>
        <v>#REF!</v>
      </c>
      <c r="U343" s="57"/>
      <c r="V343" s="75" t="e">
        <f t="shared" si="153"/>
        <v>#REF!</v>
      </c>
      <c r="W343" s="57"/>
      <c r="X343" s="56" t="e">
        <f t="shared" si="154"/>
        <v>#REF!</v>
      </c>
      <c r="Y343" s="57"/>
      <c r="Z343" s="75" t="e">
        <f t="shared" si="155"/>
        <v>#REF!</v>
      </c>
      <c r="AA343" s="57"/>
      <c r="AB343" s="57"/>
      <c r="AC343" s="104" t="e">
        <f>+SUMIF(#REF!,$A343*100,#REF!)</f>
        <v>#REF!</v>
      </c>
      <c r="AD343" s="104" t="e">
        <f>+SUMIF(#REF!,$A343*100,#REF!)</f>
        <v>#REF!</v>
      </c>
      <c r="AE343" s="104"/>
      <c r="AF343" s="104" t="e">
        <f>+AC343-#REF!</f>
        <v>#REF!</v>
      </c>
      <c r="AG343" s="104" t="e">
        <f>+AD343+#REF!</f>
        <v>#REF!</v>
      </c>
    </row>
    <row r="344" spans="1:33" x14ac:dyDescent="0.2">
      <c r="B344" s="56"/>
      <c r="C344" s="57"/>
      <c r="D344" s="57"/>
      <c r="E344" s="57"/>
      <c r="F344" s="59"/>
      <c r="G344" s="57"/>
      <c r="H344" s="79"/>
      <c r="I344" s="57"/>
      <c r="J344" s="57"/>
      <c r="K344" s="57"/>
      <c r="L344" s="57"/>
      <c r="M344" s="57"/>
      <c r="N344" s="79"/>
      <c r="O344" s="57"/>
      <c r="P344" s="57"/>
      <c r="Q344" s="57"/>
      <c r="R344" s="34"/>
      <c r="S344" s="89"/>
      <c r="T344" s="33"/>
      <c r="U344" s="57"/>
      <c r="V344" s="79"/>
      <c r="W344" s="57"/>
      <c r="X344" s="56"/>
      <c r="Y344" s="57"/>
      <c r="Z344" s="79"/>
      <c r="AA344" s="57"/>
      <c r="AB344" s="57"/>
    </row>
    <row r="345" spans="1:33" ht="15.75" x14ac:dyDescent="0.25">
      <c r="B345" s="62"/>
      <c r="C345" s="57"/>
      <c r="D345" s="80" t="s">
        <v>52</v>
      </c>
      <c r="E345" s="57"/>
      <c r="F345" s="196" t="e">
        <f>+SUBTOTAL(9,F334:F344)</f>
        <v>#REF!</v>
      </c>
      <c r="G345" s="60"/>
      <c r="H345" s="197" t="e">
        <f>+SUBTOTAL(9,H334:H344)</f>
        <v>#REF!</v>
      </c>
      <c r="I345" s="57"/>
      <c r="J345" s="57"/>
      <c r="K345" s="57"/>
      <c r="L345" s="57"/>
      <c r="M345" s="57"/>
      <c r="N345" s="197" t="e">
        <f>+SUBTOTAL(9,N334:N344)</f>
        <v>#REF!</v>
      </c>
      <c r="O345" s="57"/>
      <c r="P345" s="57"/>
      <c r="Q345" s="57"/>
      <c r="R345" s="78"/>
      <c r="S345" s="89"/>
      <c r="T345" s="33"/>
      <c r="U345" s="57"/>
      <c r="V345" s="197" t="e">
        <f>+SUBTOTAL(9,V334:V344)</f>
        <v>#REF!</v>
      </c>
      <c r="W345" s="60"/>
      <c r="X345" s="56"/>
      <c r="Y345" s="57"/>
      <c r="Z345" s="197" t="e">
        <f>+SUBTOTAL(9,Z334:Z344)</f>
        <v>#REF!</v>
      </c>
      <c r="AA345" s="57"/>
      <c r="AB345" s="57"/>
    </row>
    <row r="346" spans="1:33" ht="15.75" x14ac:dyDescent="0.25">
      <c r="B346" s="62"/>
      <c r="C346" s="57"/>
      <c r="D346" s="60"/>
      <c r="E346" s="57"/>
      <c r="F346" s="83"/>
      <c r="G346" s="60"/>
      <c r="H346" s="61"/>
      <c r="I346" s="57"/>
      <c r="J346" s="57"/>
      <c r="K346" s="57"/>
      <c r="L346" s="57"/>
      <c r="M346" s="57"/>
      <c r="N346" s="61"/>
      <c r="O346" s="57"/>
      <c r="P346" s="57"/>
      <c r="Q346" s="57"/>
      <c r="R346" s="78"/>
      <c r="S346" s="89"/>
      <c r="T346" s="33"/>
      <c r="U346" s="57"/>
      <c r="V346" s="61"/>
      <c r="W346" s="60"/>
      <c r="X346" s="56"/>
      <c r="Y346" s="57"/>
      <c r="Z346" s="61"/>
      <c r="AA346" s="57"/>
      <c r="AB346" s="57"/>
    </row>
    <row r="347" spans="1:33" ht="16.5" thickBot="1" x14ac:dyDescent="0.3">
      <c r="B347" s="62"/>
      <c r="C347" s="57"/>
      <c r="D347" s="80" t="s">
        <v>62</v>
      </c>
      <c r="E347" s="57"/>
      <c r="F347" s="198" t="e">
        <f>+SUBTOTAL(9,F19:F346)</f>
        <v>#REF!</v>
      </c>
      <c r="G347" s="60"/>
      <c r="H347" s="199" t="e">
        <f>+SUBTOTAL(9,H19:H346)</f>
        <v>#REF!</v>
      </c>
      <c r="I347" s="57"/>
      <c r="J347" s="57"/>
      <c r="K347" s="57"/>
      <c r="L347" s="57"/>
      <c r="M347" s="57"/>
      <c r="N347" s="199" t="e">
        <f>+SUBTOTAL(9,N19:N346)</f>
        <v>#REF!</v>
      </c>
      <c r="O347" s="57"/>
      <c r="P347" s="57"/>
      <c r="Q347" s="57"/>
      <c r="R347" s="78"/>
      <c r="S347" s="89"/>
      <c r="T347" s="33"/>
      <c r="U347" s="57"/>
      <c r="V347" s="199" t="e">
        <f>+SUBTOTAL(9,V19:V346)</f>
        <v>#REF!</v>
      </c>
      <c r="W347" s="60"/>
      <c r="X347" s="56"/>
      <c r="Y347" s="57"/>
      <c r="Z347" s="199" t="e">
        <f>+SUBTOTAL(9,Z19:Z346)</f>
        <v>#REF!</v>
      </c>
      <c r="AA347" s="57"/>
      <c r="AB347" s="57"/>
      <c r="AC347" s="102" t="e">
        <f>+SUBTOTAL(9,AC28:AC346)</f>
        <v>#REF!</v>
      </c>
      <c r="AD347" s="102" t="e">
        <f>+SUBTOTAL(9,AD28:AD346)</f>
        <v>#REF!</v>
      </c>
      <c r="AF347" s="102" t="e">
        <f>+SUBTOTAL(9,AF28:AF346)</f>
        <v>#REF!</v>
      </c>
      <c r="AG347" s="102" t="e">
        <f>+SUBTOTAL(9,AG28:AG346)</f>
        <v>#REF!</v>
      </c>
    </row>
    <row r="348" spans="1:33" ht="16.5" thickTop="1" x14ac:dyDescent="0.25">
      <c r="B348" s="62"/>
      <c r="C348" s="57"/>
      <c r="D348" s="80"/>
      <c r="E348" s="57"/>
      <c r="F348" s="200"/>
      <c r="G348" s="60"/>
      <c r="H348" s="201"/>
      <c r="I348" s="57"/>
      <c r="J348" s="57"/>
      <c r="K348" s="57"/>
      <c r="L348" s="57"/>
      <c r="M348" s="57"/>
      <c r="N348" s="201"/>
      <c r="O348" s="57"/>
      <c r="P348" s="57"/>
      <c r="Q348" s="57"/>
      <c r="R348" s="78"/>
      <c r="S348" s="89"/>
      <c r="T348" s="33"/>
      <c r="U348" s="57"/>
      <c r="V348" s="201"/>
      <c r="W348" s="60"/>
      <c r="X348" s="56"/>
      <c r="Y348" s="57"/>
      <c r="Z348" s="201"/>
      <c r="AA348" s="57"/>
      <c r="AB348" s="57"/>
      <c r="AC348" s="108"/>
      <c r="AD348" s="108"/>
      <c r="AF348" s="108"/>
      <c r="AG348" s="108"/>
    </row>
    <row r="349" spans="1:33" ht="15.75" x14ac:dyDescent="0.25">
      <c r="B349" s="62"/>
      <c r="C349" s="57"/>
      <c r="D349" s="80"/>
      <c r="E349" s="57"/>
      <c r="F349" s="59"/>
      <c r="G349" s="60"/>
      <c r="H349" s="61"/>
      <c r="I349" s="57"/>
      <c r="J349" s="57"/>
      <c r="K349" s="57"/>
      <c r="L349" s="57"/>
      <c r="M349" s="57"/>
      <c r="N349" s="61"/>
      <c r="O349" s="57"/>
      <c r="P349" s="57"/>
      <c r="Q349" s="57"/>
      <c r="R349" s="78"/>
      <c r="S349" s="89"/>
      <c r="T349" s="33"/>
      <c r="U349" s="57"/>
      <c r="V349" s="61"/>
      <c r="W349" s="60"/>
      <c r="X349" s="56"/>
      <c r="Y349" s="57"/>
      <c r="Z349" s="61"/>
      <c r="AA349" s="57"/>
      <c r="AB349" s="57"/>
    </row>
    <row r="350" spans="1:33" ht="15.75" x14ac:dyDescent="0.25">
      <c r="B350" s="62"/>
      <c r="C350" s="57"/>
      <c r="D350" s="84" t="s">
        <v>369</v>
      </c>
      <c r="E350" s="57"/>
      <c r="F350" s="59"/>
      <c r="G350" s="202"/>
      <c r="H350" s="64"/>
      <c r="I350" s="57"/>
      <c r="J350" s="57"/>
      <c r="K350" s="57"/>
      <c r="L350" s="57"/>
      <c r="M350" s="57"/>
      <c r="N350" s="64"/>
      <c r="O350" s="57"/>
      <c r="P350" s="57"/>
      <c r="Q350" s="57"/>
      <c r="R350" s="78"/>
      <c r="S350" s="89"/>
      <c r="T350" s="33"/>
      <c r="U350" s="57"/>
      <c r="V350" s="64"/>
      <c r="W350" s="202"/>
      <c r="X350" s="202"/>
      <c r="Y350" s="57"/>
      <c r="Z350" s="64"/>
      <c r="AA350" s="57"/>
      <c r="AB350" s="57"/>
    </row>
    <row r="351" spans="1:33" ht="15.75" x14ac:dyDescent="0.25">
      <c r="B351" s="62"/>
      <c r="C351" s="57"/>
      <c r="D351" s="84"/>
      <c r="E351" s="57"/>
      <c r="F351" s="59"/>
      <c r="G351" s="202"/>
      <c r="H351" s="64"/>
      <c r="I351" s="57"/>
      <c r="J351" s="57"/>
      <c r="K351" s="57"/>
      <c r="L351" s="57"/>
      <c r="M351" s="57"/>
      <c r="N351" s="64"/>
      <c r="O351" s="57"/>
      <c r="P351" s="57"/>
      <c r="Q351" s="57"/>
      <c r="R351" s="78"/>
      <c r="S351" s="89"/>
      <c r="T351" s="33"/>
      <c r="U351" s="57"/>
      <c r="V351" s="64"/>
      <c r="W351" s="202"/>
      <c r="X351" s="202"/>
      <c r="Y351" s="57"/>
      <c r="Z351" s="64"/>
      <c r="AA351" s="57"/>
      <c r="AB351" s="57"/>
    </row>
    <row r="352" spans="1:33" ht="15.75" x14ac:dyDescent="0.25">
      <c r="B352" s="62"/>
      <c r="C352" s="57"/>
      <c r="D352" s="84" t="s">
        <v>54</v>
      </c>
      <c r="E352" s="57"/>
      <c r="F352" s="59"/>
      <c r="G352" s="202"/>
      <c r="H352" s="64"/>
      <c r="I352" s="57"/>
      <c r="J352" s="57"/>
      <c r="K352" s="57"/>
      <c r="L352" s="57"/>
      <c r="M352" s="57"/>
      <c r="N352" s="64"/>
      <c r="O352" s="57"/>
      <c r="P352" s="57"/>
      <c r="Q352" s="57"/>
      <c r="R352" s="78"/>
      <c r="S352" s="89"/>
      <c r="T352" s="33"/>
      <c r="U352" s="57"/>
      <c r="V352" s="64"/>
      <c r="W352" s="202"/>
      <c r="X352" s="202"/>
      <c r="Y352" s="57"/>
      <c r="Z352" s="64"/>
      <c r="AA352" s="57"/>
      <c r="AB352" s="57"/>
    </row>
    <row r="353" spans="1:33" x14ac:dyDescent="0.2">
      <c r="B353" s="62"/>
      <c r="C353" s="57"/>
      <c r="D353" s="57"/>
      <c r="E353" s="57"/>
      <c r="F353" s="59"/>
      <c r="G353" s="202"/>
      <c r="H353" s="64"/>
      <c r="I353" s="57"/>
      <c r="J353" s="57"/>
      <c r="K353" s="57"/>
      <c r="L353" s="57"/>
      <c r="M353" s="57"/>
      <c r="N353" s="64"/>
      <c r="O353" s="57"/>
      <c r="P353" s="57"/>
      <c r="Q353" s="57"/>
      <c r="R353" s="78"/>
      <c r="S353" s="89"/>
      <c r="T353" s="33"/>
      <c r="U353" s="57"/>
      <c r="V353" s="64"/>
      <c r="W353" s="202"/>
      <c r="X353" s="202"/>
      <c r="Y353" s="57"/>
      <c r="Z353" s="64"/>
      <c r="AA353" s="57"/>
      <c r="AB353" s="57"/>
    </row>
    <row r="354" spans="1:33" x14ac:dyDescent="0.2">
      <c r="A354">
        <v>301</v>
      </c>
      <c r="B354" s="56">
        <v>301</v>
      </c>
      <c r="C354" s="57"/>
      <c r="D354" s="57" t="s">
        <v>110</v>
      </c>
      <c r="E354" s="57"/>
      <c r="F354" s="59" t="e">
        <f t="shared" ref="F354:F369" si="156">+VLOOKUP($A354,Deprate,F$1,0)</f>
        <v>#REF!</v>
      </c>
      <c r="G354" s="202"/>
      <c r="H354" s="64"/>
      <c r="I354" s="57"/>
      <c r="J354" s="57"/>
      <c r="K354" s="57"/>
      <c r="L354" s="57"/>
      <c r="M354" s="57"/>
      <c r="N354" s="64"/>
      <c r="O354" s="57"/>
      <c r="P354" s="57"/>
      <c r="Q354" s="57"/>
      <c r="R354" s="78"/>
      <c r="S354" s="89"/>
      <c r="T354" s="33"/>
      <c r="U354" s="57"/>
      <c r="V354" s="64"/>
      <c r="W354" s="202"/>
      <c r="X354" s="202"/>
      <c r="Y354" s="57"/>
      <c r="Z354" s="64"/>
      <c r="AA354" s="57"/>
      <c r="AB354" s="57"/>
      <c r="AC354" s="104" t="e">
        <f>+SUMIF(#REF!,$A354*100,#REF!)</f>
        <v>#REF!</v>
      </c>
      <c r="AD354" s="104" t="e">
        <f>+SUMIF(#REF!,$A354*100,#REF!)</f>
        <v>#REF!</v>
      </c>
      <c r="AE354" s="104"/>
      <c r="AF354" s="104" t="e">
        <f>+AC354-#REF!</f>
        <v>#REF!</v>
      </c>
      <c r="AG354" s="104" t="e">
        <f>+AD354+#REF!</f>
        <v>#REF!</v>
      </c>
    </row>
    <row r="355" spans="1:33" hidden="1" outlineLevel="1" x14ac:dyDescent="0.2">
      <c r="A355" s="99" t="s">
        <v>344</v>
      </c>
      <c r="B355" s="56"/>
      <c r="C355" s="57"/>
      <c r="D355" s="57"/>
      <c r="E355" s="57"/>
      <c r="F355" s="59" t="e">
        <f t="shared" si="156"/>
        <v>#REF!</v>
      </c>
      <c r="G355" s="202"/>
      <c r="H355" s="64"/>
      <c r="I355" s="57"/>
      <c r="J355" s="57"/>
      <c r="K355" s="57"/>
      <c r="L355" s="57"/>
      <c r="M355" s="57"/>
      <c r="N355" s="64"/>
      <c r="O355" s="57"/>
      <c r="P355" s="57"/>
      <c r="Q355" s="57"/>
      <c r="R355" s="78"/>
      <c r="S355" s="89"/>
      <c r="T355" s="33"/>
      <c r="U355" s="57"/>
      <c r="V355" s="64"/>
      <c r="W355" s="202"/>
      <c r="X355" s="202"/>
      <c r="Y355" s="57"/>
      <c r="Z355" s="64"/>
      <c r="AA355" s="57"/>
      <c r="AB355" s="57"/>
    </row>
    <row r="356" spans="1:33" hidden="1" outlineLevel="1" x14ac:dyDescent="0.2">
      <c r="A356" s="99" t="s">
        <v>345</v>
      </c>
      <c r="B356" s="56"/>
      <c r="C356" s="57"/>
      <c r="D356" s="57"/>
      <c r="E356" s="57"/>
      <c r="F356" s="59" t="e">
        <f t="shared" si="156"/>
        <v>#REF!</v>
      </c>
      <c r="G356" s="202"/>
      <c r="H356" s="64"/>
      <c r="I356" s="57"/>
      <c r="J356" s="57"/>
      <c r="K356" s="57"/>
      <c r="L356" s="57"/>
      <c r="M356" s="57"/>
      <c r="N356" s="64"/>
      <c r="O356" s="57"/>
      <c r="P356" s="57"/>
      <c r="Q356" s="57"/>
      <c r="R356" s="78"/>
      <c r="S356" s="89"/>
      <c r="T356" s="33"/>
      <c r="U356" s="57"/>
      <c r="V356" s="64"/>
      <c r="W356" s="202"/>
      <c r="X356" s="202"/>
      <c r="Y356" s="57"/>
      <c r="Z356" s="64"/>
      <c r="AA356" s="57"/>
      <c r="AB356" s="57"/>
    </row>
    <row r="357" spans="1:33" hidden="1" outlineLevel="1" x14ac:dyDescent="0.2">
      <c r="A357" s="99" t="s">
        <v>346</v>
      </c>
      <c r="B357" s="56"/>
      <c r="C357" s="57"/>
      <c r="D357" s="57"/>
      <c r="E357" s="57"/>
      <c r="F357" s="59" t="e">
        <f t="shared" si="156"/>
        <v>#REF!</v>
      </c>
      <c r="G357" s="202"/>
      <c r="H357" s="64"/>
      <c r="I357" s="57"/>
      <c r="J357" s="57"/>
      <c r="K357" s="57"/>
      <c r="L357" s="57"/>
      <c r="M357" s="57"/>
      <c r="N357" s="64"/>
      <c r="O357" s="57"/>
      <c r="P357" s="57"/>
      <c r="Q357" s="57"/>
      <c r="R357" s="78"/>
      <c r="S357" s="89"/>
      <c r="T357" s="33"/>
      <c r="U357" s="57"/>
      <c r="V357" s="64"/>
      <c r="W357" s="202"/>
      <c r="X357" s="202"/>
      <c r="Y357" s="57"/>
      <c r="Z357" s="64"/>
      <c r="AA357" s="57"/>
      <c r="AB357" s="57"/>
    </row>
    <row r="358" spans="1:33" hidden="1" outlineLevel="1" x14ac:dyDescent="0.2">
      <c r="A358" s="99" t="s">
        <v>347</v>
      </c>
      <c r="B358" s="56"/>
      <c r="C358" s="57"/>
      <c r="D358" s="57"/>
      <c r="E358" s="57"/>
      <c r="F358" s="59" t="e">
        <f t="shared" si="156"/>
        <v>#REF!</v>
      </c>
      <c r="G358" s="202"/>
      <c r="H358" s="64"/>
      <c r="I358" s="57"/>
      <c r="J358" s="57"/>
      <c r="K358" s="57"/>
      <c r="L358" s="57"/>
      <c r="M358" s="57"/>
      <c r="N358" s="64"/>
      <c r="O358" s="57"/>
      <c r="P358" s="57"/>
      <c r="Q358" s="57"/>
      <c r="R358" s="78"/>
      <c r="S358" s="89"/>
      <c r="T358" s="33"/>
      <c r="U358" s="57"/>
      <c r="V358" s="64"/>
      <c r="W358" s="202"/>
      <c r="X358" s="202"/>
      <c r="Y358" s="57"/>
      <c r="Z358" s="64"/>
      <c r="AA358" s="57"/>
      <c r="AB358" s="57"/>
    </row>
    <row r="359" spans="1:33" hidden="1" outlineLevel="1" x14ac:dyDescent="0.2">
      <c r="A359" s="99" t="s">
        <v>348</v>
      </c>
      <c r="B359" s="56"/>
      <c r="C359" s="57"/>
      <c r="D359" s="57"/>
      <c r="E359" s="57"/>
      <c r="F359" s="59" t="e">
        <f t="shared" si="156"/>
        <v>#REF!</v>
      </c>
      <c r="G359" s="202"/>
      <c r="H359" s="64"/>
      <c r="I359" s="57"/>
      <c r="J359" s="57"/>
      <c r="K359" s="57"/>
      <c r="L359" s="57"/>
      <c r="M359" s="57"/>
      <c r="N359" s="64"/>
      <c r="O359" s="57"/>
      <c r="P359" s="57"/>
      <c r="Q359" s="57"/>
      <c r="R359" s="78"/>
      <c r="S359" s="89"/>
      <c r="T359" s="33"/>
      <c r="U359" s="57"/>
      <c r="V359" s="64"/>
      <c r="W359" s="202"/>
      <c r="X359" s="202"/>
      <c r="Y359" s="57"/>
      <c r="Z359" s="64"/>
      <c r="AA359" s="57"/>
      <c r="AB359" s="57"/>
    </row>
    <row r="360" spans="1:33" hidden="1" outlineLevel="1" x14ac:dyDescent="0.2">
      <c r="A360" s="99" t="s">
        <v>349</v>
      </c>
      <c r="B360" s="56"/>
      <c r="C360" s="57"/>
      <c r="D360" s="57"/>
      <c r="E360" s="57"/>
      <c r="F360" s="59" t="e">
        <f t="shared" si="156"/>
        <v>#REF!</v>
      </c>
      <c r="G360" s="202"/>
      <c r="H360" s="64"/>
      <c r="I360" s="57"/>
      <c r="J360" s="57"/>
      <c r="K360" s="57"/>
      <c r="L360" s="57"/>
      <c r="M360" s="57"/>
      <c r="N360" s="64"/>
      <c r="O360" s="57"/>
      <c r="P360" s="57"/>
      <c r="Q360" s="57"/>
      <c r="R360" s="78"/>
      <c r="S360" s="89"/>
      <c r="T360" s="33"/>
      <c r="U360" s="57"/>
      <c r="V360" s="64"/>
      <c r="W360" s="202"/>
      <c r="X360" s="202"/>
      <c r="Y360" s="57"/>
      <c r="Z360" s="64"/>
      <c r="AA360" s="57"/>
      <c r="AB360" s="57"/>
    </row>
    <row r="361" spans="1:33" hidden="1" outlineLevel="1" x14ac:dyDescent="0.2">
      <c r="A361" s="99" t="s">
        <v>350</v>
      </c>
      <c r="B361" s="56"/>
      <c r="C361" s="57"/>
      <c r="D361" s="57"/>
      <c r="E361" s="57"/>
      <c r="F361" s="59" t="e">
        <f t="shared" si="156"/>
        <v>#REF!</v>
      </c>
      <c r="G361" s="202"/>
      <c r="H361" s="64"/>
      <c r="I361" s="57"/>
      <c r="J361" s="57"/>
      <c r="K361" s="57"/>
      <c r="L361" s="57"/>
      <c r="M361" s="57"/>
      <c r="N361" s="64"/>
      <c r="O361" s="57"/>
      <c r="P361" s="57"/>
      <c r="Q361" s="57"/>
      <c r="R361" s="78"/>
      <c r="S361" s="89"/>
      <c r="T361" s="33"/>
      <c r="U361" s="57"/>
      <c r="V361" s="64"/>
      <c r="W361" s="202"/>
      <c r="X361" s="202"/>
      <c r="Y361" s="57"/>
      <c r="Z361" s="64"/>
      <c r="AA361" s="57"/>
      <c r="AB361" s="57"/>
    </row>
    <row r="362" spans="1:33" hidden="1" outlineLevel="1" x14ac:dyDescent="0.2">
      <c r="A362" s="99" t="s">
        <v>351</v>
      </c>
      <c r="B362" s="56"/>
      <c r="C362" s="57"/>
      <c r="D362" s="57"/>
      <c r="E362" s="57"/>
      <c r="F362" s="59" t="e">
        <f t="shared" si="156"/>
        <v>#REF!</v>
      </c>
      <c r="G362" s="202"/>
      <c r="H362" s="64"/>
      <c r="I362" s="57"/>
      <c r="J362" s="57"/>
      <c r="K362" s="57"/>
      <c r="L362" s="57"/>
      <c r="M362" s="57"/>
      <c r="N362" s="64"/>
      <c r="O362" s="57"/>
      <c r="P362" s="57"/>
      <c r="Q362" s="57"/>
      <c r="R362" s="78"/>
      <c r="S362" s="89"/>
      <c r="T362" s="33"/>
      <c r="U362" s="57"/>
      <c r="V362" s="64"/>
      <c r="W362" s="202"/>
      <c r="X362" s="202"/>
      <c r="Y362" s="57"/>
      <c r="Z362" s="64"/>
      <c r="AA362" s="57"/>
      <c r="AB362" s="57"/>
    </row>
    <row r="363" spans="1:33" collapsed="1" x14ac:dyDescent="0.2">
      <c r="A363">
        <v>310.2</v>
      </c>
      <c r="B363" s="56">
        <v>310.2</v>
      </c>
      <c r="C363" s="57"/>
      <c r="D363" s="57" t="s">
        <v>57</v>
      </c>
      <c r="E363" s="57"/>
      <c r="F363" s="59" t="e">
        <f>+SUBTOTAL(9,F355:F362)</f>
        <v>#REF!</v>
      </c>
      <c r="G363" s="202"/>
      <c r="H363" s="64"/>
      <c r="I363" s="57"/>
      <c r="J363" s="57"/>
      <c r="K363" s="57"/>
      <c r="L363" s="57"/>
      <c r="M363" s="57"/>
      <c r="N363" s="64"/>
      <c r="O363" s="57"/>
      <c r="P363" s="57"/>
      <c r="Q363" s="57"/>
      <c r="R363" s="78"/>
      <c r="S363" s="89"/>
      <c r="T363" s="33"/>
      <c r="U363" s="57"/>
      <c r="V363" s="64"/>
      <c r="W363" s="202"/>
      <c r="X363" s="202"/>
      <c r="Y363" s="57"/>
      <c r="Z363" s="64"/>
      <c r="AA363" s="57"/>
      <c r="AB363" s="57"/>
      <c r="AC363" s="104" t="e">
        <f>+SUMIF(#REF!,$A363*100,#REF!)</f>
        <v>#REF!</v>
      </c>
      <c r="AD363" s="104" t="e">
        <f>+SUMIF(#REF!,$A363*100,#REF!)</f>
        <v>#REF!</v>
      </c>
      <c r="AE363" s="104"/>
      <c r="AF363" s="104" t="e">
        <f>+AC363-#REF!</f>
        <v>#REF!</v>
      </c>
      <c r="AG363" s="104" t="e">
        <f>+AD363+#REF!</f>
        <v>#REF!</v>
      </c>
    </row>
    <row r="364" spans="1:33" hidden="1" outlineLevel="1" x14ac:dyDescent="0.2">
      <c r="A364" s="99" t="s">
        <v>352</v>
      </c>
      <c r="B364" s="56"/>
      <c r="C364" s="57"/>
      <c r="D364" s="57"/>
      <c r="E364" s="57"/>
      <c r="F364" s="59" t="e">
        <f t="shared" si="156"/>
        <v>#REF!</v>
      </c>
      <c r="G364" s="202"/>
      <c r="H364" s="64"/>
      <c r="I364" s="57"/>
      <c r="J364" s="57"/>
      <c r="K364" s="57"/>
      <c r="L364" s="57"/>
      <c r="M364" s="57"/>
      <c r="N364" s="64"/>
      <c r="O364" s="57"/>
      <c r="P364" s="57"/>
      <c r="Q364" s="57"/>
      <c r="R364" s="78"/>
      <c r="S364" s="89"/>
      <c r="T364" s="33"/>
      <c r="U364" s="57"/>
      <c r="V364" s="64"/>
      <c r="W364" s="202"/>
      <c r="X364" s="202"/>
      <c r="Y364" s="57"/>
      <c r="Z364" s="64"/>
      <c r="AA364" s="57"/>
      <c r="AB364" s="57"/>
    </row>
    <row r="365" spans="1:33" hidden="1" outlineLevel="1" x14ac:dyDescent="0.2">
      <c r="A365" s="99" t="s">
        <v>353</v>
      </c>
      <c r="B365" s="56"/>
      <c r="C365" s="57"/>
      <c r="D365" s="57"/>
      <c r="E365" s="57"/>
      <c r="F365" s="59" t="e">
        <f t="shared" si="156"/>
        <v>#REF!</v>
      </c>
      <c r="G365" s="202"/>
      <c r="H365" s="64"/>
      <c r="I365" s="57"/>
      <c r="J365" s="57"/>
      <c r="K365" s="57"/>
      <c r="L365" s="57"/>
      <c r="M365" s="57"/>
      <c r="N365" s="64"/>
      <c r="O365" s="57"/>
      <c r="P365" s="57"/>
      <c r="Q365" s="57"/>
      <c r="R365" s="78"/>
      <c r="S365" s="89"/>
      <c r="T365" s="33"/>
      <c r="U365" s="57"/>
      <c r="V365" s="64"/>
      <c r="W365" s="202"/>
      <c r="X365" s="202"/>
      <c r="Y365" s="57"/>
      <c r="Z365" s="64"/>
      <c r="AA365" s="57"/>
      <c r="AB365" s="57"/>
    </row>
    <row r="366" spans="1:33" collapsed="1" x14ac:dyDescent="0.2">
      <c r="A366">
        <v>340.2</v>
      </c>
      <c r="B366" s="56">
        <v>340.2</v>
      </c>
      <c r="C366" s="57"/>
      <c r="D366" s="57" t="s">
        <v>57</v>
      </c>
      <c r="E366" s="57"/>
      <c r="F366" s="59" t="e">
        <f>+SUBTOTAL(9,F364:F365)</f>
        <v>#REF!</v>
      </c>
      <c r="G366" s="202"/>
      <c r="H366" s="64"/>
      <c r="I366" s="57"/>
      <c r="J366" s="57"/>
      <c r="K366" s="57"/>
      <c r="L366" s="57"/>
      <c r="M366" s="57"/>
      <c r="N366" s="64"/>
      <c r="O366" s="57"/>
      <c r="P366" s="57"/>
      <c r="Q366" s="57"/>
      <c r="R366" s="78"/>
      <c r="S366" s="89"/>
      <c r="T366" s="33"/>
      <c r="U366" s="57"/>
      <c r="V366" s="64"/>
      <c r="W366" s="202"/>
      <c r="X366" s="202"/>
      <c r="Y366" s="57"/>
      <c r="Z366" s="64"/>
      <c r="AA366" s="57"/>
      <c r="AB366" s="57"/>
      <c r="AC366" s="104" t="e">
        <f>+SUMIF(#REF!,$A366*100,#REF!)</f>
        <v>#REF!</v>
      </c>
      <c r="AD366" s="104" t="e">
        <f>+SUMIF(#REF!,$A366*100,#REF!)</f>
        <v>#REF!</v>
      </c>
      <c r="AE366" s="104"/>
      <c r="AF366" s="104" t="e">
        <f>+AC366-#REF!</f>
        <v>#REF!</v>
      </c>
      <c r="AG366" s="104" t="e">
        <f>+AD366+#REF!</f>
        <v>#REF!</v>
      </c>
    </row>
    <row r="367" spans="1:33" x14ac:dyDescent="0.2">
      <c r="A367">
        <v>350.2</v>
      </c>
      <c r="B367" s="56">
        <v>350.2</v>
      </c>
      <c r="C367" s="57"/>
      <c r="D367" s="57" t="s">
        <v>57</v>
      </c>
      <c r="E367" s="57"/>
      <c r="F367" s="59" t="e">
        <f t="shared" si="156"/>
        <v>#REF!</v>
      </c>
      <c r="G367" s="202"/>
      <c r="H367" s="64"/>
      <c r="I367" s="57"/>
      <c r="J367" s="57"/>
      <c r="K367" s="57"/>
      <c r="L367" s="57"/>
      <c r="M367" s="57"/>
      <c r="N367" s="64"/>
      <c r="O367" s="57"/>
      <c r="P367" s="57"/>
      <c r="Q367" s="57"/>
      <c r="R367" s="78"/>
      <c r="S367" s="89"/>
      <c r="T367" s="33"/>
      <c r="U367" s="57"/>
      <c r="V367" s="64"/>
      <c r="W367" s="202"/>
      <c r="X367" s="202"/>
      <c r="Y367" s="57"/>
      <c r="Z367" s="64"/>
      <c r="AA367" s="57"/>
      <c r="AB367" s="57"/>
      <c r="AC367" s="104" t="e">
        <f>+SUMIF(#REF!,$A367*100,#REF!)</f>
        <v>#REF!</v>
      </c>
      <c r="AD367" s="104" t="e">
        <f>+SUMIF(#REF!,$A367*100,#REF!)</f>
        <v>#REF!</v>
      </c>
      <c r="AE367" s="104"/>
      <c r="AF367" s="104" t="e">
        <f>+AC367-#REF!</f>
        <v>#REF!</v>
      </c>
      <c r="AG367" s="104" t="e">
        <f>+AD367+#REF!</f>
        <v>#REF!</v>
      </c>
    </row>
    <row r="368" spans="1:33" x14ac:dyDescent="0.2">
      <c r="A368">
        <v>360.2</v>
      </c>
      <c r="B368" s="56">
        <v>360.2</v>
      </c>
      <c r="C368" s="57"/>
      <c r="D368" s="57" t="s">
        <v>58</v>
      </c>
      <c r="E368" s="57"/>
      <c r="F368" s="59" t="e">
        <f t="shared" si="156"/>
        <v>#REF!</v>
      </c>
      <c r="G368" s="202"/>
      <c r="H368" s="64"/>
      <c r="I368" s="57"/>
      <c r="J368" s="57"/>
      <c r="K368" s="57"/>
      <c r="L368" s="57"/>
      <c r="M368" s="57"/>
      <c r="N368" s="64"/>
      <c r="O368" s="57"/>
      <c r="P368" s="57"/>
      <c r="Q368" s="57"/>
      <c r="R368" s="78"/>
      <c r="S368" s="89"/>
      <c r="T368" s="33"/>
      <c r="U368" s="57"/>
      <c r="V368" s="64"/>
      <c r="W368" s="202"/>
      <c r="X368" s="202"/>
      <c r="Y368" s="57"/>
      <c r="Z368" s="64"/>
      <c r="AA368" s="57"/>
      <c r="AB368" s="57"/>
      <c r="AC368" s="104" t="e">
        <f>+SUMIF(#REF!,$A368*100,#REF!)</f>
        <v>#REF!</v>
      </c>
      <c r="AD368" s="104" t="e">
        <f>+SUMIF(#REF!,$A368*100,#REF!)</f>
        <v>#REF!</v>
      </c>
      <c r="AE368" s="104"/>
      <c r="AF368" s="104" t="e">
        <f>+AC368-#REF!</f>
        <v>#REF!</v>
      </c>
      <c r="AG368" s="104" t="e">
        <f>+AD368+#REF!</f>
        <v>#REF!</v>
      </c>
    </row>
    <row r="369" spans="1:33" x14ac:dyDescent="0.2">
      <c r="A369" s="53">
        <v>389.2</v>
      </c>
      <c r="B369" s="56">
        <v>389.2</v>
      </c>
      <c r="C369" s="57"/>
      <c r="D369" s="57" t="s">
        <v>58</v>
      </c>
      <c r="E369" s="57"/>
      <c r="F369" s="77" t="e">
        <f t="shared" si="156"/>
        <v>#REF!</v>
      </c>
      <c r="G369" s="202"/>
      <c r="H369" s="71"/>
      <c r="I369" s="57"/>
      <c r="J369" s="57"/>
      <c r="K369" s="57"/>
      <c r="L369" s="57"/>
      <c r="M369" s="57"/>
      <c r="N369" s="64"/>
      <c r="O369" s="57"/>
      <c r="P369" s="57"/>
      <c r="Q369" s="57"/>
      <c r="R369" s="78"/>
      <c r="S369" s="89"/>
      <c r="T369" s="33"/>
      <c r="U369" s="57"/>
      <c r="V369" s="64"/>
      <c r="W369" s="202"/>
      <c r="X369" s="202"/>
      <c r="Y369" s="57"/>
      <c r="Z369" s="64"/>
      <c r="AA369" s="57"/>
      <c r="AB369" s="57"/>
      <c r="AC369" s="104" t="e">
        <f>+SUMIF(#REF!,$A369*100,#REF!)</f>
        <v>#REF!</v>
      </c>
      <c r="AD369" s="104" t="e">
        <f>+SUMIF(#REF!,$A369*100,#REF!)</f>
        <v>#REF!</v>
      </c>
      <c r="AE369" s="104"/>
      <c r="AF369" s="104" t="e">
        <f>+AC369-#REF!</f>
        <v>#REF!</v>
      </c>
      <c r="AG369" s="104" t="e">
        <f>+AD369+#REF!</f>
        <v>#REF!</v>
      </c>
    </row>
    <row r="370" spans="1:33" x14ac:dyDescent="0.2">
      <c r="A370" s="53"/>
      <c r="B370" s="56"/>
      <c r="C370" s="57"/>
      <c r="D370" s="57"/>
      <c r="E370" s="57"/>
      <c r="F370" s="59"/>
      <c r="G370" s="202"/>
      <c r="H370" s="71"/>
      <c r="I370" s="57"/>
      <c r="J370" s="57"/>
      <c r="K370" s="57"/>
      <c r="L370" s="57"/>
      <c r="M370" s="57"/>
      <c r="N370" s="64"/>
      <c r="O370" s="57"/>
      <c r="P370" s="57"/>
      <c r="Q370" s="57"/>
      <c r="R370" s="78"/>
      <c r="S370" s="89"/>
      <c r="T370" s="33"/>
      <c r="U370" s="57"/>
      <c r="V370" s="64"/>
      <c r="W370" s="202"/>
      <c r="X370" s="202"/>
      <c r="Y370" s="57"/>
      <c r="Z370" s="64"/>
      <c r="AA370" s="57"/>
      <c r="AB370" s="57"/>
    </row>
    <row r="371" spans="1:33" ht="15.75" x14ac:dyDescent="0.25">
      <c r="A371" s="53"/>
      <c r="B371" s="62"/>
      <c r="C371" s="57"/>
      <c r="D371" s="80" t="s">
        <v>59</v>
      </c>
      <c r="E371" s="57"/>
      <c r="F371" s="196" t="e">
        <f>+SUBTOTAL(9,F354:F370)</f>
        <v>#REF!</v>
      </c>
      <c r="G371" s="203"/>
      <c r="H371" s="204"/>
      <c r="I371" s="57"/>
      <c r="J371" s="57"/>
      <c r="K371" s="57"/>
      <c r="L371" s="57"/>
      <c r="M371" s="57"/>
      <c r="N371" s="57"/>
      <c r="O371" s="57"/>
      <c r="P371" s="57"/>
      <c r="Q371" s="57"/>
      <c r="R371" s="89"/>
      <c r="S371" s="89"/>
      <c r="T371" s="33"/>
      <c r="U371" s="57"/>
      <c r="V371" s="61"/>
      <c r="W371" s="203"/>
      <c r="X371" s="202"/>
      <c r="Y371" s="57"/>
      <c r="Z371" s="57"/>
      <c r="AA371" s="57"/>
      <c r="AB371" s="57"/>
      <c r="AC371" s="101" t="e">
        <f>+SUBTOTAL(9,AC354:AC370)</f>
        <v>#REF!</v>
      </c>
      <c r="AD371" s="101" t="e">
        <f>+SUBTOTAL(9,AD354:AD370)</f>
        <v>#REF!</v>
      </c>
      <c r="AF371" s="101" t="e">
        <f>+SUBTOTAL(9,AF354:AF370)</f>
        <v>#REF!</v>
      </c>
      <c r="AG371" s="101" t="e">
        <f>+SUBTOTAL(9,AG354:AG370)</f>
        <v>#REF!</v>
      </c>
    </row>
    <row r="372" spans="1:33" s="53" customFormat="1" x14ac:dyDescent="0.2">
      <c r="B372" s="88"/>
      <c r="C372" s="173"/>
      <c r="D372" s="58"/>
      <c r="E372" s="173"/>
      <c r="F372" s="175"/>
      <c r="G372" s="205"/>
      <c r="H372" s="206"/>
      <c r="I372" s="173"/>
      <c r="J372" s="173"/>
      <c r="K372" s="173"/>
      <c r="L372" s="173"/>
      <c r="M372" s="173"/>
      <c r="N372" s="173"/>
      <c r="O372" s="173"/>
      <c r="P372" s="97"/>
      <c r="Q372" s="173"/>
      <c r="R372" s="207"/>
      <c r="S372" s="207"/>
      <c r="T372" s="182"/>
      <c r="U372" s="173"/>
      <c r="V372" s="176"/>
      <c r="W372" s="205"/>
      <c r="X372" s="208"/>
      <c r="Y372" s="173"/>
      <c r="Z372" s="173"/>
      <c r="AA372" s="173"/>
      <c r="AB372" s="173"/>
    </row>
    <row r="373" spans="1:33" ht="16.5" thickBot="1" x14ac:dyDescent="0.3">
      <c r="B373" s="62"/>
      <c r="C373" s="57"/>
      <c r="D373" s="80" t="s">
        <v>53</v>
      </c>
      <c r="E373" s="57"/>
      <c r="F373" s="83" t="e">
        <f>+SUBTOTAL(9,F19:F372)</f>
        <v>#REF!</v>
      </c>
      <c r="G373" s="203"/>
      <c r="H373" s="204" t="e">
        <f>+SUBTOTAL(9,H19:H372)</f>
        <v>#REF!</v>
      </c>
      <c r="I373" s="57"/>
      <c r="J373" s="57"/>
      <c r="K373" s="57"/>
      <c r="L373" s="57"/>
      <c r="M373" s="57"/>
      <c r="N373" s="57"/>
      <c r="O373" s="57"/>
      <c r="P373" s="57"/>
      <c r="Q373" s="57"/>
      <c r="R373" s="89"/>
      <c r="S373" s="89"/>
      <c r="T373" s="33"/>
      <c r="U373" s="57"/>
      <c r="V373" s="204" t="e">
        <f>+SUBTOTAL(9,V19:V372)</f>
        <v>#REF!</v>
      </c>
      <c r="W373" s="203"/>
      <c r="X373" s="202"/>
      <c r="Y373" s="57"/>
      <c r="Z373" s="199" t="e">
        <f>+SUBTOTAL(9,Z19:Z372)</f>
        <v>#REF!</v>
      </c>
      <c r="AA373" s="57"/>
      <c r="AB373" s="57"/>
      <c r="AC373" s="40" t="e">
        <f>+SUBTOTAL(9,AC28:AC372)</f>
        <v>#REF!</v>
      </c>
      <c r="AD373" s="55" t="e">
        <f>+SUBTOTAL(9,AD28:AD372)</f>
        <v>#REF!</v>
      </c>
      <c r="AF373" s="40" t="e">
        <f>+SUBTOTAL(9,AF28:AF372)</f>
        <v>#REF!</v>
      </c>
      <c r="AG373" s="55" t="e">
        <f>+SUBTOTAL(9,AG28:AG372)</f>
        <v>#REF!</v>
      </c>
    </row>
    <row r="374" spans="1:33" ht="16.5" thickTop="1" x14ac:dyDescent="0.25">
      <c r="B374" s="62"/>
      <c r="C374" s="57"/>
      <c r="D374" s="80"/>
      <c r="E374" s="57"/>
      <c r="F374" s="209"/>
      <c r="G374" s="203"/>
      <c r="H374" s="210"/>
      <c r="I374" s="57"/>
      <c r="J374" s="57"/>
      <c r="K374" s="57"/>
      <c r="L374" s="57"/>
      <c r="M374" s="57"/>
      <c r="N374" s="57"/>
      <c r="O374" s="57"/>
      <c r="P374" s="57"/>
      <c r="Q374" s="57"/>
      <c r="R374" s="89"/>
      <c r="S374" s="89"/>
      <c r="T374" s="33"/>
      <c r="U374" s="57"/>
      <c r="V374" s="210"/>
      <c r="W374" s="203"/>
      <c r="X374" s="202"/>
      <c r="Y374" s="57"/>
      <c r="Z374" s="57"/>
      <c r="AA374" s="57"/>
      <c r="AB374" s="57"/>
    </row>
    <row r="375" spans="1:33" ht="15.75" x14ac:dyDescent="0.25">
      <c r="B375" s="62"/>
      <c r="C375" s="57"/>
      <c r="D375" s="80"/>
      <c r="E375" s="57"/>
      <c r="F375" s="211"/>
      <c r="G375" s="203"/>
      <c r="H375" s="61"/>
      <c r="I375" s="57"/>
      <c r="J375" s="57"/>
      <c r="K375" s="57"/>
      <c r="L375" s="57"/>
      <c r="M375" s="57"/>
      <c r="N375" s="57"/>
      <c r="O375" s="57"/>
      <c r="P375" s="57"/>
      <c r="Q375" s="57"/>
      <c r="R375" s="89"/>
      <c r="S375" s="89"/>
      <c r="T375" s="33"/>
      <c r="U375" s="57"/>
      <c r="V375" s="61"/>
      <c r="W375" s="203"/>
      <c r="X375" s="202"/>
      <c r="Y375" s="57"/>
      <c r="Z375" s="57"/>
      <c r="AA375" s="57"/>
      <c r="AB375" s="57"/>
    </row>
    <row r="376" spans="1:33" ht="15.75" x14ac:dyDescent="0.25">
      <c r="B376" s="168" t="s">
        <v>60</v>
      </c>
      <c r="C376" s="57"/>
      <c r="D376" s="80"/>
      <c r="E376" s="57"/>
      <c r="F376" s="212"/>
      <c r="G376" s="203"/>
      <c r="H376" s="212"/>
      <c r="I376" s="57"/>
      <c r="J376" s="57"/>
      <c r="K376" s="57"/>
      <c r="L376" s="57"/>
      <c r="M376" s="57"/>
      <c r="N376" s="57"/>
      <c r="O376" s="57"/>
      <c r="P376" s="57"/>
      <c r="Q376" s="57"/>
      <c r="R376" s="89"/>
      <c r="S376" s="89"/>
      <c r="T376" s="33"/>
      <c r="U376" s="57"/>
      <c r="V376" s="61"/>
      <c r="W376" s="203"/>
      <c r="X376" s="202"/>
      <c r="Y376" s="57"/>
      <c r="Z376" s="57"/>
      <c r="AA376" s="57"/>
      <c r="AB376" s="57"/>
    </row>
    <row r="377" spans="1:33" x14ac:dyDescent="0.2">
      <c r="B377" s="62"/>
      <c r="C377" s="57"/>
      <c r="D377" s="57"/>
      <c r="E377" s="57"/>
      <c r="F377" s="56"/>
      <c r="G377" s="202"/>
      <c r="H377" s="64"/>
      <c r="I377" s="57"/>
      <c r="J377" s="57"/>
      <c r="K377" s="57"/>
      <c r="L377" s="57"/>
      <c r="M377" s="57"/>
      <c r="N377" s="57"/>
      <c r="O377" s="57"/>
      <c r="P377" s="57"/>
      <c r="Q377" s="57"/>
      <c r="R377" s="89"/>
      <c r="S377" s="89"/>
      <c r="T377" s="33"/>
      <c r="U377" s="57"/>
      <c r="V377" s="64"/>
      <c r="W377" s="202"/>
      <c r="X377" s="202"/>
      <c r="Y377" s="57"/>
      <c r="Z377" s="57"/>
      <c r="AA377" s="57"/>
      <c r="AB377" s="57"/>
    </row>
    <row r="378" spans="1:33" x14ac:dyDescent="0.2">
      <c r="B378" s="62"/>
      <c r="C378" s="62"/>
      <c r="D378" s="62"/>
      <c r="E378" s="62"/>
      <c r="F378" s="202"/>
      <c r="G378" s="202"/>
      <c r="H378" s="64"/>
      <c r="I378" s="62"/>
      <c r="J378" s="62"/>
      <c r="K378" s="62"/>
      <c r="L378" s="62"/>
      <c r="M378" s="62"/>
      <c r="N378" s="62"/>
      <c r="O378" s="62"/>
      <c r="P378" s="62"/>
      <c r="Q378" s="62"/>
      <c r="R378" s="89"/>
      <c r="S378" s="89"/>
      <c r="T378" s="33"/>
      <c r="U378" s="62"/>
      <c r="V378" s="64"/>
      <c r="W378" s="202"/>
      <c r="X378" s="202"/>
      <c r="Y378" s="62"/>
      <c r="Z378" s="57"/>
      <c r="AA378" s="57"/>
      <c r="AB378" s="57"/>
    </row>
    <row r="379" spans="1:33" x14ac:dyDescent="0.2">
      <c r="B379" s="57"/>
      <c r="C379" s="57"/>
      <c r="D379" s="57"/>
      <c r="E379" s="57"/>
      <c r="F379" s="202"/>
      <c r="G379" s="202"/>
      <c r="H379" s="64"/>
      <c r="I379" s="57"/>
      <c r="J379" s="57"/>
      <c r="K379" s="57"/>
      <c r="L379" s="57"/>
      <c r="M379" s="57"/>
      <c r="N379" s="57"/>
      <c r="O379" s="57"/>
      <c r="P379" s="57"/>
      <c r="Q379" s="57"/>
      <c r="R379" s="89"/>
      <c r="S379" s="89"/>
      <c r="T379" s="33"/>
      <c r="U379" s="57"/>
      <c r="V379" s="64"/>
      <c r="W379" s="202"/>
      <c r="X379" s="202"/>
      <c r="Y379" s="57"/>
      <c r="Z379" s="57"/>
      <c r="AA379" s="57"/>
      <c r="AB379" s="57"/>
    </row>
    <row r="380" spans="1:33" x14ac:dyDescent="0.2">
      <c r="B380" s="57"/>
      <c r="C380" s="57"/>
      <c r="D380" s="57"/>
      <c r="E380" s="57"/>
      <c r="F380" s="57"/>
      <c r="G380" s="57"/>
      <c r="H380" s="163"/>
      <c r="I380" s="57"/>
      <c r="J380" s="57"/>
      <c r="K380" s="57"/>
      <c r="L380" s="57"/>
      <c r="M380" s="57"/>
      <c r="N380" s="57"/>
      <c r="O380" s="57"/>
      <c r="P380" s="57"/>
      <c r="Q380" s="57"/>
      <c r="R380" s="89"/>
      <c r="S380" s="89"/>
      <c r="T380" s="33"/>
      <c r="U380" s="57"/>
      <c r="V380" s="163"/>
      <c r="W380" s="57"/>
      <c r="X380" s="57"/>
      <c r="Y380" s="57"/>
      <c r="Z380" s="57"/>
      <c r="AA380" s="57"/>
      <c r="AB380" s="57"/>
    </row>
    <row r="381" spans="1:33" ht="15.75" hidden="1" outlineLevel="1" x14ac:dyDescent="0.25">
      <c r="B381" s="57"/>
      <c r="C381" s="57"/>
      <c r="D381" s="140" t="s">
        <v>362</v>
      </c>
      <c r="E381" s="57"/>
      <c r="F381" s="57"/>
      <c r="G381" s="57"/>
      <c r="H381" s="163"/>
      <c r="I381" s="57"/>
      <c r="J381" s="57"/>
      <c r="K381" s="57"/>
      <c r="L381" s="57"/>
      <c r="M381" s="57"/>
      <c r="N381" s="57"/>
      <c r="O381" s="57"/>
      <c r="P381" s="57"/>
      <c r="Q381" s="57"/>
      <c r="R381" s="89"/>
      <c r="S381" s="89"/>
      <c r="T381" s="33"/>
      <c r="U381" s="57"/>
      <c r="V381" s="163"/>
      <c r="W381" s="57"/>
      <c r="X381" s="57"/>
      <c r="Y381" s="57"/>
      <c r="Z381" s="57"/>
      <c r="AA381" s="57"/>
      <c r="AB381" s="57"/>
    </row>
    <row r="382" spans="1:33" hidden="1" outlineLevel="1" x14ac:dyDescent="0.2">
      <c r="B382" s="57"/>
      <c r="C382" s="57"/>
      <c r="D382" s="57"/>
      <c r="E382" s="57"/>
      <c r="F382" s="57"/>
      <c r="G382" s="57"/>
      <c r="H382" s="163"/>
      <c r="I382" s="57"/>
      <c r="J382" s="57"/>
      <c r="K382" s="57"/>
      <c r="L382" s="57"/>
      <c r="M382" s="57"/>
      <c r="N382" s="57"/>
      <c r="O382" s="57"/>
      <c r="P382" s="57"/>
      <c r="Q382" s="57"/>
      <c r="R382" s="89"/>
      <c r="S382" s="89"/>
      <c r="T382" s="33"/>
      <c r="U382" s="57"/>
      <c r="V382" s="163"/>
      <c r="W382" s="57"/>
      <c r="X382" s="57"/>
      <c r="Y382" s="57"/>
      <c r="Z382" s="57"/>
      <c r="AA382" s="57"/>
      <c r="AB382" s="57"/>
    </row>
    <row r="383" spans="1:33" hidden="1" outlineLevel="1" x14ac:dyDescent="0.2">
      <c r="A383" s="14">
        <v>5615</v>
      </c>
      <c r="B383" s="57"/>
      <c r="C383" s="57"/>
      <c r="D383" s="97" t="str">
        <f>+UPPER(VLOOKUP(A383,RetiredUnitReserve,2,0))</f>
        <v>GREEN RIVER UNITS 1 AND 2</v>
      </c>
      <c r="E383" s="57"/>
      <c r="F383" s="59">
        <v>0</v>
      </c>
      <c r="G383" s="202"/>
      <c r="H383" s="59">
        <f>-VLOOKUP($A383,RetiredUnitReserve,3,0)</f>
        <v>20</v>
      </c>
      <c r="I383" s="57"/>
      <c r="J383" s="57"/>
      <c r="K383" s="57"/>
      <c r="L383" s="57"/>
      <c r="M383" s="57"/>
      <c r="N383" s="57"/>
      <c r="O383" s="57"/>
      <c r="P383" s="57"/>
      <c r="Q383" s="57"/>
      <c r="R383" s="78"/>
      <c r="S383" s="89"/>
      <c r="T383" s="33"/>
      <c r="U383" s="57"/>
      <c r="V383" s="163"/>
      <c r="W383" s="57"/>
      <c r="X383" s="57"/>
      <c r="Y383" s="57"/>
      <c r="Z383" s="57"/>
      <c r="AA383" s="57"/>
      <c r="AB383" s="57"/>
    </row>
    <row r="384" spans="1:33" hidden="1" outlineLevel="1" x14ac:dyDescent="0.2">
      <c r="A384" s="14">
        <v>5643</v>
      </c>
      <c r="B384" s="56"/>
      <c r="C384" s="57"/>
      <c r="D384" s="97" t="str">
        <f>+UPPER(VLOOKUP(A384,RetiredUnitReserve,2,0))</f>
        <v>PINEVILLE UNIT 3</v>
      </c>
      <c r="E384" s="57"/>
      <c r="F384" s="59">
        <v>0</v>
      </c>
      <c r="G384" s="202"/>
      <c r="H384" s="59">
        <f>-VLOOKUP($A384,RetiredUnitReserve,3,0)</f>
        <v>622439</v>
      </c>
      <c r="I384" s="57"/>
      <c r="J384" s="57"/>
      <c r="K384" s="57"/>
      <c r="L384" s="57"/>
      <c r="M384" s="57"/>
      <c r="N384" s="57"/>
      <c r="O384" s="57"/>
      <c r="P384" s="57"/>
      <c r="Q384" s="57"/>
      <c r="R384" s="78"/>
      <c r="S384" s="89"/>
      <c r="T384" s="33"/>
      <c r="U384" s="57"/>
      <c r="V384" s="64"/>
      <c r="W384" s="202"/>
      <c r="X384" s="202"/>
      <c r="Y384" s="57"/>
      <c r="Z384" s="57"/>
      <c r="AA384" s="57"/>
      <c r="AB384" s="57"/>
    </row>
    <row r="385" spans="1:28" hidden="1" outlineLevel="1" x14ac:dyDescent="0.2">
      <c r="A385" s="14">
        <v>5644</v>
      </c>
      <c r="B385" s="56"/>
      <c r="C385" s="57"/>
      <c r="D385" s="97" t="str">
        <f>+UPPER(VLOOKUP(A385,RetiredUnitReserve,2,0))</f>
        <v>PINEVILLE UNITS 1 AND 2</v>
      </c>
      <c r="E385" s="57"/>
      <c r="F385" s="59">
        <v>0</v>
      </c>
      <c r="G385" s="202"/>
      <c r="H385" s="59">
        <f>-VLOOKUP($A385,RetiredUnitReserve,3,0)</f>
        <v>254230</v>
      </c>
      <c r="I385" s="57"/>
      <c r="J385" s="57"/>
      <c r="K385" s="57"/>
      <c r="L385" s="57"/>
      <c r="M385" s="57"/>
      <c r="N385" s="57"/>
      <c r="O385" s="57"/>
      <c r="P385" s="57"/>
      <c r="Q385" s="57"/>
      <c r="R385" s="78"/>
      <c r="S385" s="89"/>
      <c r="T385" s="33"/>
      <c r="U385" s="57"/>
      <c r="V385" s="64"/>
      <c r="W385" s="202"/>
      <c r="X385" s="202"/>
      <c r="Y385" s="57"/>
      <c r="Z385" s="57"/>
      <c r="AA385" s="57"/>
      <c r="AB385" s="57"/>
    </row>
    <row r="386" spans="1:28" hidden="1" outlineLevel="1" x14ac:dyDescent="0.2">
      <c r="A386" s="14">
        <f>+B386</f>
        <v>374.05</v>
      </c>
      <c r="B386" s="57">
        <v>374.05</v>
      </c>
      <c r="C386" s="57"/>
      <c r="D386" s="62" t="s">
        <v>355</v>
      </c>
      <c r="E386" s="57"/>
      <c r="F386" s="59" t="e">
        <f>+SUMIF(#REF!,$A386*100,#REF!)</f>
        <v>#REF!</v>
      </c>
      <c r="G386" s="74"/>
      <c r="H386" s="75" t="e">
        <f>-SUMIF(#REF!,$A386*100,#REF!)</f>
        <v>#REF!</v>
      </c>
      <c r="I386" s="57"/>
      <c r="J386" s="57"/>
      <c r="K386" s="57"/>
      <c r="L386" s="57"/>
      <c r="M386" s="57"/>
      <c r="N386" s="57"/>
      <c r="O386" s="57"/>
      <c r="P386" s="57"/>
      <c r="Q386" s="57"/>
      <c r="R386" s="89"/>
      <c r="S386" s="89"/>
      <c r="T386" s="33"/>
      <c r="U386" s="57"/>
      <c r="V386" s="163"/>
      <c r="W386" s="57"/>
      <c r="X386" s="57"/>
      <c r="Y386" s="57"/>
      <c r="Z386" s="57"/>
      <c r="AA386" s="57"/>
      <c r="AB386" s="57"/>
    </row>
    <row r="387" spans="1:28" hidden="1" outlineLevel="1" x14ac:dyDescent="0.2">
      <c r="A387" s="14">
        <v>374.07</v>
      </c>
      <c r="B387">
        <v>374.07</v>
      </c>
      <c r="D387" s="14" t="s">
        <v>605</v>
      </c>
      <c r="E387" s="57"/>
      <c r="F387" s="59" t="e">
        <f>+SUMIF(#REF!,$A387*100,#REF!)</f>
        <v>#REF!</v>
      </c>
      <c r="G387" s="74"/>
      <c r="H387" s="75" t="e">
        <f>-SUMIF(#REF!,$A387*100,#REF!)</f>
        <v>#REF!</v>
      </c>
      <c r="I387" s="57"/>
      <c r="J387" s="57"/>
      <c r="K387" s="57"/>
      <c r="L387" s="57"/>
      <c r="M387" s="57"/>
      <c r="N387" s="57"/>
      <c r="O387" s="57"/>
      <c r="P387" s="57"/>
      <c r="Q387" s="57"/>
      <c r="R387" s="89"/>
      <c r="S387" s="89"/>
      <c r="T387" s="33"/>
      <c r="U387" s="57"/>
      <c r="V387" s="163"/>
      <c r="W387" s="57"/>
      <c r="X387" s="57"/>
      <c r="Y387" s="57"/>
      <c r="Z387" s="57"/>
      <c r="AA387" s="57"/>
      <c r="AB387" s="57"/>
    </row>
    <row r="388" spans="1:28" hidden="1" outlineLevel="1" x14ac:dyDescent="0.2">
      <c r="A388" s="14">
        <f t="shared" ref="A388:A392" si="157">+B388</f>
        <v>337.07</v>
      </c>
      <c r="B388" s="57">
        <v>337.07</v>
      </c>
      <c r="C388" s="57"/>
      <c r="D388" s="62" t="s">
        <v>356</v>
      </c>
      <c r="E388" s="57"/>
      <c r="F388" s="59" t="e">
        <f>+SUMIF(#REF!,$A388*100,#REF!)</f>
        <v>#REF!</v>
      </c>
      <c r="G388" s="74"/>
      <c r="H388" s="75" t="e">
        <f>-SUMIF(#REF!,$A388*100,#REF!)</f>
        <v>#REF!</v>
      </c>
      <c r="I388" s="57"/>
      <c r="J388" s="57"/>
      <c r="K388" s="57"/>
      <c r="L388" s="57"/>
      <c r="M388" s="57"/>
      <c r="N388" s="57"/>
      <c r="O388" s="57"/>
      <c r="P388" s="57"/>
      <c r="Q388" s="57"/>
      <c r="R388" s="89"/>
      <c r="S388" s="89"/>
      <c r="T388" s="33"/>
      <c r="U388" s="57"/>
      <c r="V388" s="163"/>
      <c r="W388" s="57"/>
      <c r="X388" s="57"/>
      <c r="Y388" s="57"/>
      <c r="Z388" s="57"/>
      <c r="AA388" s="57"/>
      <c r="AB388" s="57"/>
    </row>
    <row r="389" spans="1:28" hidden="1" outlineLevel="1" x14ac:dyDescent="0.2">
      <c r="A389" s="14">
        <f t="shared" si="157"/>
        <v>347.07</v>
      </c>
      <c r="B389" s="57">
        <v>347.07</v>
      </c>
      <c r="C389" s="57"/>
      <c r="D389" s="62" t="s">
        <v>357</v>
      </c>
      <c r="E389" s="57"/>
      <c r="F389" s="59" t="e">
        <f>+SUMIF(#REF!,$A389*100,#REF!)</f>
        <v>#REF!</v>
      </c>
      <c r="G389" s="74"/>
      <c r="H389" s="75" t="e">
        <f>-SUMIF(#REF!,$A389*100,#REF!)</f>
        <v>#REF!</v>
      </c>
      <c r="I389" s="57"/>
      <c r="J389" s="57"/>
      <c r="K389" s="57"/>
      <c r="L389" s="57"/>
      <c r="M389" s="57"/>
      <c r="N389" s="57"/>
      <c r="O389" s="57"/>
      <c r="P389" s="57"/>
      <c r="Q389" s="57"/>
      <c r="R389" s="89"/>
      <c r="S389" s="89"/>
      <c r="T389" s="33"/>
      <c r="U389" s="57"/>
      <c r="V389" s="163"/>
      <c r="W389" s="57"/>
      <c r="X389" s="57"/>
      <c r="Y389" s="57"/>
      <c r="Z389" s="57"/>
      <c r="AA389" s="57"/>
      <c r="AB389" s="57"/>
    </row>
    <row r="390" spans="1:28" hidden="1" outlineLevel="1" x14ac:dyDescent="0.2">
      <c r="A390" s="14">
        <f t="shared" si="157"/>
        <v>317.07</v>
      </c>
      <c r="B390" s="57">
        <v>317.07</v>
      </c>
      <c r="C390" s="57"/>
      <c r="D390" s="62" t="s">
        <v>358</v>
      </c>
      <c r="E390" s="57"/>
      <c r="F390" s="59" t="e">
        <f>+SUMIF(#REF!,$A390*100,#REF!)</f>
        <v>#REF!</v>
      </c>
      <c r="G390" s="74"/>
      <c r="H390" s="75" t="e">
        <f>-SUMIF(#REF!,$A390*100,#REF!)</f>
        <v>#REF!</v>
      </c>
      <c r="I390" s="57"/>
      <c r="J390" s="57"/>
      <c r="K390" s="57"/>
      <c r="L390" s="57"/>
      <c r="M390" s="57"/>
      <c r="N390" s="57"/>
      <c r="O390" s="57"/>
      <c r="P390" s="57"/>
      <c r="Q390" s="57"/>
      <c r="R390" s="89"/>
      <c r="S390" s="89"/>
      <c r="T390" s="33"/>
      <c r="U390" s="57"/>
      <c r="V390" s="163"/>
      <c r="W390" s="57"/>
      <c r="X390" s="57"/>
      <c r="Y390" s="57"/>
      <c r="Z390" s="57"/>
      <c r="AA390" s="57"/>
      <c r="AB390" s="57"/>
    </row>
    <row r="391" spans="1:28" hidden="1" outlineLevel="1" x14ac:dyDescent="0.2">
      <c r="A391" s="14">
        <f t="shared" si="157"/>
        <v>359.15</v>
      </c>
      <c r="B391" s="57">
        <v>359.15</v>
      </c>
      <c r="C391" s="57"/>
      <c r="D391" s="62" t="s">
        <v>359</v>
      </c>
      <c r="E391" s="57"/>
      <c r="F391" s="59" t="e">
        <f>+SUMIF(#REF!,$A391*100,#REF!)</f>
        <v>#REF!</v>
      </c>
      <c r="G391" s="74"/>
      <c r="H391" s="75" t="e">
        <f>-SUMIF(#REF!,$A391*100,#REF!)</f>
        <v>#REF!</v>
      </c>
      <c r="I391" s="57"/>
      <c r="J391" s="57"/>
      <c r="K391" s="57"/>
      <c r="L391" s="57"/>
      <c r="M391" s="57"/>
      <c r="N391" s="57"/>
      <c r="O391" s="57"/>
      <c r="P391" s="57"/>
      <c r="Q391" s="57"/>
      <c r="R391" s="89"/>
      <c r="S391" s="89"/>
      <c r="T391" s="33"/>
      <c r="U391" s="57"/>
      <c r="V391" s="163"/>
      <c r="W391" s="57"/>
      <c r="X391" s="57"/>
      <c r="Y391" s="57"/>
      <c r="Z391" s="57"/>
      <c r="AA391" s="57"/>
      <c r="AB391" s="57"/>
    </row>
    <row r="392" spans="1:28" hidden="1" outlineLevel="1" x14ac:dyDescent="0.2">
      <c r="A392" s="14">
        <f t="shared" si="157"/>
        <v>359.17</v>
      </c>
      <c r="B392" s="57">
        <v>359.17</v>
      </c>
      <c r="C392" s="57"/>
      <c r="D392" s="62" t="s">
        <v>360</v>
      </c>
      <c r="E392" s="57"/>
      <c r="F392" s="77" t="e">
        <f>+SUMIF(#REF!,$A392*100,#REF!)</f>
        <v>#REF!</v>
      </c>
      <c r="G392" s="74"/>
      <c r="H392" s="192" t="e">
        <f>-SUMIF(#REF!,$A392*100,#REF!)</f>
        <v>#REF!</v>
      </c>
      <c r="I392" s="57"/>
      <c r="J392" s="57"/>
      <c r="K392" s="57"/>
      <c r="L392" s="57"/>
      <c r="M392" s="57"/>
      <c r="N392" s="57"/>
      <c r="O392" s="57"/>
      <c r="P392" s="57"/>
      <c r="Q392" s="57"/>
      <c r="R392" s="89"/>
      <c r="S392" s="89"/>
      <c r="T392" s="33"/>
      <c r="U392" s="57"/>
      <c r="V392" s="163"/>
      <c r="W392" s="57"/>
      <c r="X392" s="57"/>
      <c r="Y392" s="57"/>
      <c r="Z392" s="57"/>
      <c r="AA392" s="57"/>
      <c r="AB392" s="57"/>
    </row>
    <row r="393" spans="1:28" hidden="1" outlineLevel="1" x14ac:dyDescent="0.2">
      <c r="A393" s="14"/>
      <c r="B393" s="57"/>
      <c r="C393" s="57"/>
      <c r="D393" s="62"/>
      <c r="E393" s="57"/>
      <c r="F393" s="59"/>
      <c r="G393" s="74"/>
      <c r="H393" s="75"/>
      <c r="I393" s="57"/>
      <c r="J393" s="57"/>
      <c r="K393" s="57"/>
      <c r="L393" s="57"/>
      <c r="M393" s="57"/>
      <c r="N393" s="57"/>
      <c r="O393" s="57"/>
      <c r="P393" s="57"/>
      <c r="Q393" s="57"/>
      <c r="R393" s="89"/>
      <c r="S393" s="89"/>
      <c r="T393" s="33"/>
      <c r="U393" s="57"/>
      <c r="V393" s="163"/>
      <c r="W393" s="57"/>
      <c r="X393" s="57"/>
      <c r="Y393" s="57"/>
      <c r="Z393" s="57"/>
      <c r="AA393" s="57"/>
      <c r="AB393" s="57"/>
    </row>
    <row r="394" spans="1:28" ht="15.75" hidden="1" outlineLevel="1" x14ac:dyDescent="0.25">
      <c r="B394" s="57"/>
      <c r="C394" s="57"/>
      <c r="D394" s="140" t="s">
        <v>363</v>
      </c>
      <c r="E394" s="57"/>
      <c r="F394" s="213" t="e">
        <f>+SUBTOTAL(9,F382:F392)</f>
        <v>#REF!</v>
      </c>
      <c r="G394" s="74"/>
      <c r="H394" s="214" t="e">
        <f>+SUBTOTAL(9,H382:H392)</f>
        <v>#REF!</v>
      </c>
      <c r="I394" s="57"/>
      <c r="J394" s="57"/>
      <c r="K394" s="57"/>
      <c r="L394" s="57"/>
      <c r="M394" s="57"/>
      <c r="N394" s="57"/>
      <c r="O394" s="57"/>
      <c r="P394" s="57"/>
      <c r="Q394" s="57"/>
      <c r="R394" s="89"/>
      <c r="S394" s="89"/>
      <c r="T394" s="33"/>
      <c r="U394" s="57"/>
      <c r="V394" s="163"/>
      <c r="W394" s="57"/>
      <c r="X394" s="57"/>
      <c r="Y394" s="57"/>
      <c r="Z394" s="57"/>
      <c r="AA394" s="57"/>
      <c r="AB394" s="57"/>
    </row>
    <row r="395" spans="1:28" hidden="1" outlineLevel="1" x14ac:dyDescent="0.2">
      <c r="B395" s="57"/>
      <c r="C395" s="57"/>
      <c r="D395" s="57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89"/>
      <c r="S395" s="89"/>
      <c r="T395" s="33"/>
      <c r="U395" s="57"/>
      <c r="V395" s="163"/>
      <c r="W395" s="57"/>
      <c r="X395" s="57"/>
      <c r="Y395" s="57"/>
      <c r="Z395" s="57"/>
      <c r="AA395" s="57"/>
      <c r="AB395" s="57"/>
    </row>
    <row r="396" spans="1:28" hidden="1" outlineLevel="1" x14ac:dyDescent="0.2">
      <c r="B396" s="57"/>
      <c r="C396" s="57"/>
      <c r="D396" s="57"/>
      <c r="E396" s="57"/>
      <c r="F396" s="57"/>
      <c r="G396" s="57"/>
      <c r="H396" s="163"/>
      <c r="I396" s="57"/>
      <c r="J396" s="57"/>
      <c r="K396" s="57"/>
      <c r="L396" s="57"/>
      <c r="M396" s="57"/>
      <c r="N396" s="57"/>
      <c r="O396" s="57"/>
      <c r="P396" s="57"/>
      <c r="Q396" s="57"/>
      <c r="R396" s="89"/>
      <c r="S396" s="89"/>
      <c r="T396" s="167"/>
      <c r="U396" s="57"/>
      <c r="V396" s="163"/>
      <c r="W396" s="57"/>
      <c r="X396" s="57"/>
      <c r="Y396" s="57"/>
      <c r="Z396" s="57"/>
      <c r="AA396" s="57"/>
      <c r="AB396" s="57"/>
    </row>
    <row r="397" spans="1:28" ht="15.75" hidden="1" outlineLevel="2" x14ac:dyDescent="0.25">
      <c r="B397" s="140" t="s">
        <v>364</v>
      </c>
      <c r="C397" s="57"/>
      <c r="D397" s="57"/>
      <c r="E397" s="57"/>
      <c r="F397" s="215" t="e">
        <f>+SUBTOTAL(9,F19:F395)</f>
        <v>#REF!</v>
      </c>
      <c r="G397" s="57"/>
      <c r="H397" s="215" t="e">
        <f>+SUBTOTAL(9,H19:H395)</f>
        <v>#REF!</v>
      </c>
      <c r="I397" s="57"/>
      <c r="J397" s="57"/>
      <c r="K397" s="57"/>
      <c r="L397" s="57"/>
      <c r="M397" s="57"/>
      <c r="N397" s="57"/>
      <c r="O397" s="57"/>
      <c r="P397" s="57"/>
      <c r="Q397" s="57"/>
      <c r="R397" s="89"/>
      <c r="S397" s="89"/>
      <c r="T397" s="33"/>
      <c r="U397" s="57"/>
      <c r="V397" s="163"/>
      <c r="W397" s="57"/>
      <c r="X397" s="57"/>
      <c r="Y397" s="57"/>
      <c r="Z397" s="57"/>
      <c r="AA397" s="57"/>
      <c r="AB397" s="57"/>
    </row>
    <row r="398" spans="1:28" hidden="1" outlineLevel="2" x14ac:dyDescent="0.2">
      <c r="B398" s="57"/>
      <c r="C398" s="57"/>
      <c r="D398" s="57"/>
      <c r="E398" s="57"/>
      <c r="F398" s="57"/>
      <c r="G398" s="57"/>
      <c r="H398" s="163"/>
      <c r="I398" s="57"/>
      <c r="J398" s="57"/>
      <c r="K398" s="57"/>
      <c r="L398" s="57"/>
      <c r="M398" s="57"/>
      <c r="N398" s="57"/>
      <c r="O398" s="57"/>
      <c r="P398" s="57"/>
      <c r="Q398" s="57"/>
      <c r="R398" s="89"/>
      <c r="S398" s="89"/>
      <c r="T398" s="33"/>
      <c r="U398" s="57"/>
      <c r="V398" s="163"/>
      <c r="W398" s="57"/>
      <c r="X398" s="57"/>
      <c r="Y398" s="57"/>
      <c r="Z398" s="57"/>
      <c r="AA398" s="57"/>
      <c r="AB398" s="57"/>
    </row>
    <row r="399" spans="1:28" hidden="1" outlineLevel="3" x14ac:dyDescent="0.2">
      <c r="B399" s="97" t="s">
        <v>361</v>
      </c>
      <c r="C399" s="57"/>
      <c r="D399" s="57"/>
      <c r="E399" s="57"/>
      <c r="F399" s="104" t="e">
        <f>+#REF!</f>
        <v>#REF!</v>
      </c>
      <c r="G399" s="104"/>
      <c r="H399" s="104" t="e">
        <f>+#REF!</f>
        <v>#REF!</v>
      </c>
      <c r="I399" s="57"/>
      <c r="J399" s="57"/>
      <c r="K399" s="57"/>
      <c r="L399" s="57"/>
      <c r="M399" s="57"/>
      <c r="N399" s="57"/>
      <c r="O399" s="57"/>
      <c r="P399" s="57"/>
      <c r="Q399" s="57"/>
      <c r="R399" s="89"/>
      <c r="S399" s="89"/>
      <c r="T399" s="33"/>
      <c r="U399" s="57"/>
      <c r="V399" s="163"/>
      <c r="W399" s="57"/>
      <c r="X399" s="57"/>
      <c r="Y399" s="57"/>
      <c r="Z399" s="57"/>
      <c r="AA399" s="57"/>
      <c r="AB399" s="57"/>
    </row>
    <row r="400" spans="1:28" hidden="1" outlineLevel="3" x14ac:dyDescent="0.2">
      <c r="B400" s="57"/>
      <c r="C400" s="57"/>
      <c r="D400" s="57"/>
      <c r="E400" s="57"/>
      <c r="F400" s="165" t="e">
        <f>+F399-F397</f>
        <v>#REF!</v>
      </c>
      <c r="G400" s="57"/>
      <c r="H400" s="165" t="e">
        <f>+H399+H397</f>
        <v>#REF!</v>
      </c>
      <c r="I400" s="57"/>
      <c r="J400" s="57"/>
      <c r="K400" s="57"/>
      <c r="L400" s="57"/>
      <c r="M400" s="57"/>
      <c r="N400" s="57"/>
      <c r="O400" s="57"/>
      <c r="P400" s="57"/>
      <c r="Q400" s="57"/>
      <c r="R400" s="89"/>
      <c r="S400" s="89"/>
      <c r="T400" s="33"/>
      <c r="U400" s="57"/>
      <c r="V400" s="163"/>
      <c r="W400" s="57"/>
      <c r="X400" s="57"/>
      <c r="Y400" s="57"/>
      <c r="Z400" s="57"/>
      <c r="AA400" s="57"/>
      <c r="AB400" s="57"/>
    </row>
    <row r="401" spans="2:28" hidden="1" outlineLevel="3" collapsed="1" x14ac:dyDescent="0.2">
      <c r="B401" s="57"/>
      <c r="C401" s="57"/>
      <c r="D401" s="57"/>
      <c r="E401" s="57"/>
      <c r="F401" s="216" t="s">
        <v>370</v>
      </c>
      <c r="G401" s="57"/>
      <c r="H401" s="216" t="s">
        <v>371</v>
      </c>
      <c r="I401" s="57"/>
      <c r="J401" s="57"/>
      <c r="K401" s="57"/>
      <c r="L401" s="57"/>
      <c r="M401" s="57"/>
      <c r="N401" s="57"/>
      <c r="O401" s="57"/>
      <c r="P401" s="57"/>
      <c r="Q401" s="57"/>
      <c r="R401" s="89"/>
      <c r="S401" s="89"/>
      <c r="T401" s="167"/>
      <c r="U401" s="57"/>
      <c r="V401" s="217"/>
      <c r="W401" s="57"/>
      <c r="X401" s="57"/>
      <c r="Y401" s="57"/>
      <c r="Z401" s="57"/>
      <c r="AA401" s="57"/>
      <c r="AB401" s="57"/>
    </row>
    <row r="402" spans="2:28" collapsed="1" x14ac:dyDescent="0.2">
      <c r="B402" s="57"/>
      <c r="C402" s="57"/>
      <c r="D402" s="57"/>
      <c r="E402" s="57"/>
      <c r="F402" s="217"/>
      <c r="G402" s="57"/>
      <c r="H402" s="217"/>
      <c r="I402" s="57"/>
      <c r="J402" s="57"/>
      <c r="K402" s="57"/>
      <c r="L402" s="57"/>
      <c r="M402" s="57"/>
      <c r="N402" s="57"/>
      <c r="O402" s="57"/>
      <c r="P402" s="57"/>
      <c r="Q402" s="57"/>
      <c r="R402" s="89"/>
      <c r="S402" s="89"/>
      <c r="T402" s="167"/>
      <c r="U402" s="57"/>
      <c r="V402" s="217"/>
      <c r="W402" s="57"/>
      <c r="X402" s="57"/>
      <c r="Y402" s="57"/>
      <c r="Z402" s="57"/>
      <c r="AA402" s="57"/>
      <c r="AB402" s="57"/>
    </row>
    <row r="403" spans="2:28" x14ac:dyDescent="0.2">
      <c r="B403" s="57"/>
      <c r="C403" s="57"/>
      <c r="D403" s="57"/>
      <c r="E403" s="57"/>
      <c r="F403" s="57"/>
      <c r="G403" s="57"/>
      <c r="H403" s="163"/>
      <c r="I403" s="57"/>
      <c r="J403" s="57"/>
      <c r="K403" s="57"/>
      <c r="L403" s="57"/>
      <c r="M403" s="57"/>
      <c r="N403" s="57"/>
      <c r="O403" s="57"/>
      <c r="P403" s="57"/>
      <c r="Q403" s="57"/>
      <c r="R403" s="89"/>
      <c r="S403" s="89"/>
      <c r="T403" s="167"/>
      <c r="U403" s="57"/>
      <c r="V403" s="163"/>
      <c r="W403" s="57"/>
      <c r="X403" s="57"/>
      <c r="Y403" s="57"/>
      <c r="Z403" s="57"/>
      <c r="AA403" s="57"/>
      <c r="AB403" s="57"/>
    </row>
    <row r="404" spans="2:28" x14ac:dyDescent="0.2">
      <c r="B404" s="57"/>
      <c r="C404" s="57"/>
      <c r="D404" s="57"/>
      <c r="E404" s="57"/>
      <c r="F404" s="57"/>
      <c r="G404" s="57"/>
      <c r="H404" s="163"/>
      <c r="I404" s="57"/>
      <c r="J404" s="57"/>
      <c r="K404" s="57"/>
      <c r="L404" s="57"/>
      <c r="M404" s="57"/>
      <c r="N404" s="57"/>
      <c r="O404" s="57"/>
      <c r="P404" s="57"/>
      <c r="Q404" s="57"/>
      <c r="R404" s="89"/>
      <c r="S404" s="89"/>
      <c r="T404" s="167"/>
      <c r="U404" s="57"/>
      <c r="V404" s="163"/>
      <c r="W404" s="57"/>
      <c r="X404" s="57"/>
      <c r="Y404" s="57"/>
      <c r="Z404" s="57"/>
      <c r="AA404" s="57"/>
      <c r="AB404" s="57"/>
    </row>
    <row r="405" spans="2:28" x14ac:dyDescent="0.2">
      <c r="B405" s="57"/>
      <c r="C405" s="57"/>
      <c r="D405" s="57"/>
      <c r="E405" s="57"/>
      <c r="F405" s="57"/>
      <c r="G405" s="57"/>
      <c r="H405" s="163"/>
      <c r="I405" s="57"/>
      <c r="J405" s="57"/>
      <c r="K405" s="57"/>
      <c r="L405" s="57"/>
      <c r="M405" s="57"/>
      <c r="N405" s="57"/>
      <c r="O405" s="57"/>
      <c r="P405" s="57"/>
      <c r="Q405" s="57"/>
      <c r="R405" s="89"/>
      <c r="S405" s="89"/>
      <c r="T405" s="167"/>
      <c r="U405" s="57"/>
      <c r="V405" s="163"/>
      <c r="W405" s="57"/>
      <c r="X405" s="57"/>
      <c r="Y405" s="57"/>
      <c r="Z405" s="57"/>
      <c r="AA405" s="57"/>
      <c r="AB405" s="57"/>
    </row>
    <row r="406" spans="2:28" x14ac:dyDescent="0.2">
      <c r="B406" s="57"/>
      <c r="C406" s="57"/>
      <c r="D406" s="57"/>
      <c r="E406" s="57"/>
      <c r="F406" s="57"/>
      <c r="G406" s="57"/>
      <c r="H406" s="163"/>
      <c r="I406" s="57"/>
      <c r="J406" s="57"/>
      <c r="K406" s="57"/>
      <c r="L406" s="57"/>
      <c r="M406" s="57"/>
      <c r="N406" s="57"/>
      <c r="O406" s="57"/>
      <c r="P406" s="57"/>
      <c r="Q406" s="57"/>
      <c r="R406" s="89"/>
      <c r="S406" s="89"/>
      <c r="T406" s="167"/>
      <c r="U406" s="57"/>
      <c r="V406" s="163"/>
      <c r="W406" s="57"/>
      <c r="X406" s="57"/>
      <c r="Y406" s="57"/>
      <c r="Z406" s="57"/>
      <c r="AA406" s="57"/>
      <c r="AB406" s="57"/>
    </row>
    <row r="407" spans="2:28" x14ac:dyDescent="0.2">
      <c r="B407" s="57"/>
      <c r="C407" s="57"/>
      <c r="D407" s="57"/>
      <c r="E407" s="57"/>
      <c r="F407" s="57"/>
      <c r="G407" s="57"/>
      <c r="H407" s="163"/>
      <c r="I407" s="57"/>
      <c r="J407" s="57"/>
      <c r="K407" s="57"/>
      <c r="L407" s="57"/>
      <c r="M407" s="57"/>
      <c r="N407" s="57"/>
      <c r="O407" s="57"/>
      <c r="P407" s="57"/>
      <c r="Q407" s="57"/>
      <c r="R407" s="89"/>
      <c r="S407" s="89"/>
      <c r="T407" s="167"/>
      <c r="U407" s="57"/>
      <c r="V407" s="163"/>
      <c r="W407" s="57"/>
      <c r="X407" s="57"/>
      <c r="Y407" s="57"/>
      <c r="Z407" s="57"/>
      <c r="AA407" s="57"/>
      <c r="AB407" s="57"/>
    </row>
    <row r="408" spans="2:28" x14ac:dyDescent="0.2">
      <c r="B408" s="57"/>
      <c r="C408" s="57"/>
      <c r="D408" s="57"/>
      <c r="E408" s="57"/>
      <c r="F408" s="57"/>
      <c r="G408" s="57"/>
      <c r="H408" s="163"/>
      <c r="I408" s="57"/>
      <c r="J408" s="57"/>
      <c r="K408" s="57"/>
      <c r="L408" s="57"/>
      <c r="M408" s="57"/>
      <c r="N408" s="57"/>
      <c r="O408" s="57"/>
      <c r="P408" s="57"/>
      <c r="Q408" s="57"/>
      <c r="R408" s="89"/>
      <c r="S408" s="89"/>
      <c r="T408" s="167"/>
      <c r="U408" s="57"/>
      <c r="V408" s="163"/>
      <c r="W408" s="57"/>
      <c r="X408" s="57"/>
      <c r="Y408" s="57"/>
      <c r="Z408" s="57"/>
      <c r="AA408" s="57"/>
      <c r="AB408" s="57"/>
    </row>
    <row r="409" spans="2:28" x14ac:dyDescent="0.2">
      <c r="B409" s="57"/>
      <c r="C409" s="57"/>
      <c r="D409" s="57"/>
      <c r="E409" s="57"/>
      <c r="F409" s="57"/>
      <c r="G409" s="57"/>
      <c r="H409" s="163"/>
      <c r="I409" s="57"/>
      <c r="J409" s="57"/>
      <c r="K409" s="57"/>
      <c r="L409" s="57"/>
      <c r="M409" s="57"/>
      <c r="N409" s="57"/>
      <c r="O409" s="57"/>
      <c r="P409" s="57"/>
      <c r="Q409" s="57"/>
      <c r="R409" s="89"/>
      <c r="S409" s="89"/>
      <c r="T409" s="167"/>
      <c r="U409" s="57"/>
      <c r="V409" s="163"/>
      <c r="W409" s="57"/>
      <c r="X409" s="57"/>
      <c r="Y409" s="57"/>
      <c r="Z409" s="57"/>
      <c r="AA409" s="57"/>
      <c r="AB409" s="57"/>
    </row>
    <row r="410" spans="2:28" x14ac:dyDescent="0.2">
      <c r="B410" s="57"/>
      <c r="C410" s="57"/>
      <c r="D410" s="57"/>
      <c r="E410" s="57"/>
      <c r="F410" s="57"/>
      <c r="G410" s="57"/>
      <c r="H410" s="163"/>
      <c r="I410" s="57"/>
      <c r="J410" s="57"/>
      <c r="K410" s="57"/>
      <c r="L410" s="57"/>
      <c r="M410" s="57"/>
      <c r="N410" s="57"/>
      <c r="O410" s="57"/>
      <c r="P410" s="57"/>
      <c r="Q410" s="57"/>
      <c r="R410" s="89"/>
      <c r="S410" s="89"/>
      <c r="T410" s="167"/>
      <c r="U410" s="57"/>
      <c r="V410" s="163"/>
      <c r="W410" s="57"/>
      <c r="X410" s="57"/>
      <c r="Y410" s="57"/>
      <c r="Z410" s="57"/>
      <c r="AA410" s="57"/>
      <c r="AB410" s="57"/>
    </row>
    <row r="411" spans="2:28" x14ac:dyDescent="0.2">
      <c r="B411" s="57"/>
      <c r="C411" s="57"/>
      <c r="D411" s="57"/>
      <c r="E411" s="57"/>
      <c r="F411" s="57"/>
      <c r="G411" s="57"/>
      <c r="H411" s="163"/>
      <c r="I411" s="57"/>
      <c r="J411" s="57"/>
      <c r="K411" s="57"/>
      <c r="L411" s="57"/>
      <c r="M411" s="57"/>
      <c r="N411" s="57"/>
      <c r="O411" s="57"/>
      <c r="P411" s="57"/>
      <c r="Q411" s="57"/>
      <c r="R411" s="89"/>
      <c r="S411" s="89"/>
      <c r="T411" s="167"/>
      <c r="U411" s="57"/>
      <c r="V411" s="163"/>
      <c r="W411" s="57"/>
      <c r="X411" s="57"/>
      <c r="Y411" s="57"/>
      <c r="Z411" s="57"/>
      <c r="AA411" s="57"/>
      <c r="AB411" s="57"/>
    </row>
    <row r="412" spans="2:28" x14ac:dyDescent="0.2">
      <c r="B412" s="57"/>
      <c r="C412" s="57"/>
      <c r="D412" s="57"/>
      <c r="E412" s="57"/>
      <c r="F412" s="57"/>
      <c r="G412" s="57"/>
      <c r="H412" s="163"/>
      <c r="I412" s="57"/>
      <c r="J412" s="57"/>
      <c r="K412" s="57"/>
      <c r="L412" s="57"/>
      <c r="M412" s="57"/>
      <c r="N412" s="57"/>
      <c r="O412" s="57"/>
      <c r="P412" s="57"/>
      <c r="Q412" s="57"/>
      <c r="R412" s="89"/>
      <c r="S412" s="89"/>
      <c r="T412" s="167"/>
      <c r="U412" s="57"/>
      <c r="V412" s="163"/>
      <c r="W412" s="57"/>
      <c r="X412" s="57"/>
      <c r="Y412" s="57"/>
      <c r="Z412" s="57"/>
      <c r="AA412" s="57"/>
      <c r="AB412" s="57"/>
    </row>
    <row r="413" spans="2:28" x14ac:dyDescent="0.2">
      <c r="B413" s="57"/>
      <c r="C413" s="57"/>
      <c r="D413" s="57"/>
      <c r="E413" s="57"/>
      <c r="F413" s="57"/>
      <c r="G413" s="57"/>
      <c r="H413" s="163"/>
      <c r="I413" s="57"/>
      <c r="J413" s="57"/>
      <c r="K413" s="57"/>
      <c r="L413" s="57"/>
      <c r="M413" s="57"/>
      <c r="N413" s="57"/>
      <c r="O413" s="57"/>
      <c r="P413" s="57"/>
      <c r="Q413" s="57"/>
      <c r="R413" s="89"/>
      <c r="S413" s="89"/>
      <c r="T413" s="167"/>
      <c r="U413" s="57"/>
      <c r="V413" s="163"/>
      <c r="W413" s="57"/>
      <c r="X413" s="57"/>
      <c r="Y413" s="57"/>
      <c r="Z413" s="57"/>
      <c r="AA413" s="57"/>
      <c r="AB413" s="57"/>
    </row>
    <row r="414" spans="2:28" x14ac:dyDescent="0.2">
      <c r="B414" s="57"/>
      <c r="C414" s="57"/>
      <c r="D414" s="57"/>
      <c r="E414" s="57"/>
      <c r="F414" s="57"/>
      <c r="G414" s="57"/>
      <c r="H414" s="163"/>
      <c r="I414" s="57"/>
      <c r="J414" s="57"/>
      <c r="K414" s="57"/>
      <c r="L414" s="57"/>
      <c r="M414" s="57"/>
      <c r="N414" s="57"/>
      <c r="O414" s="57"/>
      <c r="P414" s="57"/>
      <c r="Q414" s="57"/>
      <c r="R414" s="89"/>
      <c r="S414" s="89"/>
      <c r="T414" s="167"/>
      <c r="U414" s="57"/>
      <c r="V414" s="163"/>
      <c r="W414" s="57"/>
      <c r="X414" s="57"/>
      <c r="Y414" s="57"/>
      <c r="Z414" s="57"/>
      <c r="AA414" s="57"/>
      <c r="AB414" s="57"/>
    </row>
    <row r="415" spans="2:28" x14ac:dyDescent="0.2">
      <c r="B415" s="57"/>
      <c r="C415" s="57"/>
      <c r="D415" s="57"/>
      <c r="E415" s="57"/>
      <c r="F415" s="57"/>
      <c r="G415" s="57"/>
      <c r="H415" s="163"/>
      <c r="I415" s="57"/>
      <c r="J415" s="57"/>
      <c r="K415" s="57"/>
      <c r="L415" s="57"/>
      <c r="M415" s="57"/>
      <c r="N415" s="57"/>
      <c r="O415" s="57"/>
      <c r="P415" s="57"/>
      <c r="Q415" s="57"/>
      <c r="R415" s="89"/>
      <c r="S415" s="89"/>
      <c r="T415" s="167"/>
      <c r="U415" s="57"/>
      <c r="V415" s="163"/>
      <c r="W415" s="57"/>
      <c r="X415" s="57"/>
      <c r="Y415" s="57"/>
      <c r="Z415" s="57"/>
      <c r="AA415" s="57"/>
      <c r="AB415" s="57"/>
    </row>
    <row r="416" spans="2:28" x14ac:dyDescent="0.2">
      <c r="B416" s="57"/>
      <c r="C416" s="57"/>
      <c r="D416" s="57"/>
      <c r="E416" s="57"/>
      <c r="F416" s="57"/>
      <c r="G416" s="57"/>
      <c r="H416" s="163"/>
      <c r="I416" s="57"/>
      <c r="J416" s="57"/>
      <c r="K416" s="57"/>
      <c r="L416" s="57"/>
      <c r="M416" s="57"/>
      <c r="N416" s="57"/>
      <c r="O416" s="57"/>
      <c r="P416" s="57"/>
      <c r="Q416" s="57"/>
      <c r="R416" s="89"/>
      <c r="S416" s="89"/>
      <c r="T416" s="167"/>
      <c r="U416" s="57"/>
      <c r="V416" s="163"/>
      <c r="W416" s="57"/>
      <c r="X416" s="57"/>
      <c r="Y416" s="57"/>
      <c r="Z416" s="57"/>
      <c r="AA416" s="57"/>
      <c r="AB416" s="57"/>
    </row>
    <row r="417" spans="2:28" x14ac:dyDescent="0.2">
      <c r="B417" s="57"/>
      <c r="C417" s="57"/>
      <c r="D417" s="57"/>
      <c r="E417" s="57"/>
      <c r="F417" s="57"/>
      <c r="G417" s="57"/>
      <c r="H417" s="163"/>
      <c r="I417" s="57"/>
      <c r="J417" s="57"/>
      <c r="K417" s="57"/>
      <c r="L417" s="57"/>
      <c r="M417" s="57"/>
      <c r="N417" s="57"/>
      <c r="O417" s="57"/>
      <c r="P417" s="57"/>
      <c r="Q417" s="57"/>
      <c r="R417" s="89"/>
      <c r="S417" s="89"/>
      <c r="T417" s="167"/>
      <c r="U417" s="57"/>
      <c r="V417" s="163"/>
      <c r="W417" s="57"/>
      <c r="X417" s="57"/>
      <c r="Y417" s="57"/>
      <c r="Z417" s="57"/>
      <c r="AA417" s="57"/>
      <c r="AB417" s="57"/>
    </row>
    <row r="418" spans="2:28" x14ac:dyDescent="0.2">
      <c r="B418" s="57"/>
      <c r="C418" s="57"/>
      <c r="D418" s="57"/>
      <c r="E418" s="57"/>
      <c r="F418" s="57"/>
      <c r="G418" s="57"/>
      <c r="H418" s="163"/>
      <c r="I418" s="57"/>
      <c r="J418" s="57"/>
      <c r="K418" s="57"/>
      <c r="L418" s="57"/>
      <c r="M418" s="57"/>
      <c r="N418" s="57"/>
      <c r="O418" s="57"/>
      <c r="P418" s="57"/>
      <c r="Q418" s="57"/>
      <c r="R418" s="89"/>
      <c r="S418" s="89"/>
      <c r="T418" s="167"/>
      <c r="U418" s="57"/>
      <c r="V418" s="163"/>
      <c r="W418" s="57"/>
      <c r="X418" s="57"/>
      <c r="Y418" s="57"/>
      <c r="Z418" s="57"/>
      <c r="AA418" s="57"/>
      <c r="AB418" s="57"/>
    </row>
    <row r="419" spans="2:28" x14ac:dyDescent="0.2">
      <c r="B419" s="57"/>
      <c r="C419" s="57"/>
      <c r="D419" s="57"/>
      <c r="E419" s="57"/>
      <c r="F419" s="57"/>
      <c r="G419" s="57"/>
      <c r="H419" s="163"/>
      <c r="I419" s="57"/>
      <c r="J419" s="57"/>
      <c r="K419" s="57"/>
      <c r="L419" s="57"/>
      <c r="M419" s="57"/>
      <c r="N419" s="57"/>
      <c r="O419" s="57"/>
      <c r="P419" s="57"/>
      <c r="Q419" s="57"/>
      <c r="R419" s="89"/>
      <c r="S419" s="89"/>
      <c r="T419" s="167"/>
      <c r="U419" s="57"/>
      <c r="V419" s="163"/>
      <c r="W419" s="57"/>
      <c r="X419" s="57"/>
      <c r="Y419" s="57"/>
      <c r="Z419" s="57"/>
      <c r="AA419" s="57"/>
      <c r="AB419" s="57"/>
    </row>
    <row r="420" spans="2:28" x14ac:dyDescent="0.2">
      <c r="B420" s="57"/>
      <c r="C420" s="57"/>
      <c r="D420" s="57"/>
      <c r="E420" s="57"/>
      <c r="F420" s="57"/>
      <c r="G420" s="57"/>
      <c r="H420" s="163"/>
      <c r="I420" s="57"/>
      <c r="J420" s="57"/>
      <c r="K420" s="57"/>
      <c r="L420" s="57"/>
      <c r="M420" s="57"/>
      <c r="N420" s="57"/>
      <c r="O420" s="57"/>
      <c r="P420" s="57"/>
      <c r="Q420" s="57"/>
      <c r="R420" s="89"/>
      <c r="S420" s="89"/>
      <c r="T420" s="167"/>
      <c r="U420" s="57"/>
      <c r="V420" s="163"/>
      <c r="W420" s="57"/>
      <c r="X420" s="57"/>
      <c r="Y420" s="57"/>
      <c r="Z420" s="57"/>
      <c r="AA420" s="57"/>
      <c r="AB420" s="57"/>
    </row>
    <row r="421" spans="2:28" x14ac:dyDescent="0.2">
      <c r="B421" s="57"/>
      <c r="C421" s="57"/>
      <c r="D421" s="57"/>
      <c r="E421" s="57"/>
      <c r="F421" s="57"/>
      <c r="G421" s="57"/>
      <c r="H421" s="163"/>
      <c r="I421" s="57"/>
      <c r="J421" s="57"/>
      <c r="K421" s="57"/>
      <c r="L421" s="57"/>
      <c r="M421" s="57"/>
      <c r="N421" s="57"/>
      <c r="O421" s="57"/>
      <c r="P421" s="57"/>
      <c r="Q421" s="57"/>
      <c r="R421" s="89"/>
      <c r="S421" s="89"/>
      <c r="T421" s="167"/>
      <c r="U421" s="57"/>
      <c r="V421" s="163"/>
      <c r="W421" s="57"/>
      <c r="X421" s="57"/>
      <c r="Y421" s="57"/>
      <c r="Z421" s="57"/>
      <c r="AA421" s="57"/>
      <c r="AB421" s="57"/>
    </row>
    <row r="422" spans="2:28" x14ac:dyDescent="0.2">
      <c r="B422" s="57"/>
      <c r="C422" s="57"/>
      <c r="D422" s="57"/>
      <c r="E422" s="57"/>
      <c r="F422" s="57"/>
      <c r="G422" s="57"/>
      <c r="H422" s="163"/>
      <c r="I422" s="57"/>
      <c r="J422" s="57"/>
      <c r="K422" s="57"/>
      <c r="L422" s="57"/>
      <c r="M422" s="57"/>
      <c r="N422" s="57"/>
      <c r="O422" s="57"/>
      <c r="P422" s="57"/>
      <c r="Q422" s="57"/>
      <c r="R422" s="89"/>
      <c r="S422" s="89"/>
      <c r="T422" s="167"/>
      <c r="U422" s="57"/>
      <c r="V422" s="163"/>
      <c r="W422" s="57"/>
      <c r="X422" s="57"/>
      <c r="Y422" s="57"/>
      <c r="Z422" s="57"/>
      <c r="AA422" s="57"/>
      <c r="AB422" s="57"/>
    </row>
    <row r="423" spans="2:28" x14ac:dyDescent="0.2">
      <c r="B423" s="57"/>
      <c r="C423" s="57"/>
      <c r="D423" s="57"/>
      <c r="E423" s="57"/>
      <c r="F423" s="57"/>
      <c r="G423" s="57"/>
      <c r="H423" s="163"/>
      <c r="I423" s="57"/>
      <c r="J423" s="57"/>
      <c r="K423" s="57"/>
      <c r="L423" s="57"/>
      <c r="M423" s="57"/>
      <c r="N423" s="57"/>
      <c r="O423" s="57"/>
      <c r="P423" s="57"/>
      <c r="Q423" s="57"/>
      <c r="R423" s="89"/>
      <c r="S423" s="89"/>
      <c r="T423" s="167"/>
      <c r="U423" s="57"/>
      <c r="V423" s="163"/>
      <c r="W423" s="57"/>
      <c r="X423" s="57"/>
      <c r="Y423" s="57"/>
      <c r="Z423" s="57"/>
      <c r="AA423" s="57"/>
      <c r="AB423" s="57"/>
    </row>
    <row r="424" spans="2:28" x14ac:dyDescent="0.2">
      <c r="B424" s="57"/>
      <c r="C424" s="57"/>
      <c r="D424" s="57"/>
      <c r="E424" s="57"/>
      <c r="F424" s="57"/>
      <c r="G424" s="57"/>
      <c r="H424" s="163"/>
      <c r="I424" s="57"/>
      <c r="J424" s="57"/>
      <c r="K424" s="57"/>
      <c r="L424" s="57"/>
      <c r="M424" s="57"/>
      <c r="N424" s="57"/>
      <c r="O424" s="57"/>
      <c r="P424" s="57"/>
      <c r="Q424" s="57"/>
      <c r="R424" s="89"/>
      <c r="S424" s="89"/>
      <c r="T424" s="167"/>
      <c r="U424" s="57"/>
      <c r="V424" s="163"/>
      <c r="W424" s="57"/>
      <c r="X424" s="57"/>
      <c r="Y424" s="57"/>
      <c r="Z424" s="57"/>
      <c r="AA424" s="57"/>
      <c r="AB424" s="57"/>
    </row>
    <row r="425" spans="2:28" x14ac:dyDescent="0.2">
      <c r="B425" s="57"/>
      <c r="C425" s="57"/>
      <c r="D425" s="57"/>
      <c r="E425" s="57"/>
      <c r="F425" s="57"/>
      <c r="G425" s="57"/>
      <c r="H425" s="163"/>
      <c r="I425" s="57"/>
      <c r="J425" s="57"/>
      <c r="K425" s="57"/>
      <c r="L425" s="57"/>
      <c r="M425" s="57"/>
      <c r="N425" s="57"/>
      <c r="O425" s="57"/>
      <c r="P425" s="57"/>
      <c r="Q425" s="57"/>
      <c r="R425" s="89"/>
      <c r="S425" s="89"/>
      <c r="T425" s="167"/>
      <c r="U425" s="57"/>
      <c r="V425" s="163"/>
      <c r="W425" s="57"/>
      <c r="X425" s="57"/>
      <c r="Y425" s="57"/>
      <c r="Z425" s="57"/>
      <c r="AA425" s="57"/>
      <c r="AB425" s="57"/>
    </row>
    <row r="426" spans="2:28" x14ac:dyDescent="0.2">
      <c r="B426" s="57"/>
      <c r="C426" s="57"/>
      <c r="D426" s="57"/>
      <c r="E426" s="57"/>
      <c r="F426" s="57"/>
      <c r="G426" s="57"/>
      <c r="H426" s="163"/>
      <c r="I426" s="57"/>
      <c r="J426" s="57"/>
      <c r="K426" s="57"/>
      <c r="L426" s="57"/>
      <c r="M426" s="57"/>
      <c r="N426" s="57"/>
      <c r="O426" s="57"/>
      <c r="P426" s="57"/>
      <c r="Q426" s="57"/>
      <c r="R426" s="89"/>
      <c r="S426" s="89"/>
      <c r="T426" s="167"/>
      <c r="U426" s="57"/>
      <c r="V426" s="163"/>
      <c r="W426" s="57"/>
      <c r="X426" s="57"/>
      <c r="Y426" s="57"/>
      <c r="Z426" s="57"/>
      <c r="AA426" s="57"/>
      <c r="AB426" s="57"/>
    </row>
    <row r="427" spans="2:28" x14ac:dyDescent="0.2">
      <c r="B427" s="57"/>
      <c r="C427" s="57"/>
      <c r="D427" s="57"/>
      <c r="E427" s="57"/>
      <c r="F427" s="57"/>
      <c r="G427" s="57"/>
      <c r="H427" s="163"/>
      <c r="I427" s="57"/>
      <c r="J427" s="57"/>
      <c r="K427" s="57"/>
      <c r="L427" s="57"/>
      <c r="M427" s="57"/>
      <c r="N427" s="57"/>
      <c r="O427" s="57"/>
      <c r="P427" s="57"/>
      <c r="Q427" s="57"/>
      <c r="R427" s="89"/>
      <c r="S427" s="89"/>
      <c r="T427" s="167"/>
      <c r="U427" s="57"/>
      <c r="V427" s="163"/>
      <c r="W427" s="57"/>
      <c r="X427" s="57"/>
      <c r="Y427" s="57"/>
      <c r="Z427" s="57"/>
      <c r="AA427" s="57"/>
      <c r="AB427" s="57"/>
    </row>
    <row r="428" spans="2:28" x14ac:dyDescent="0.2">
      <c r="B428" s="57"/>
      <c r="C428" s="57"/>
      <c r="D428" s="57"/>
      <c r="E428" s="57"/>
      <c r="F428" s="57"/>
      <c r="G428" s="57"/>
      <c r="H428" s="163"/>
      <c r="I428" s="57"/>
      <c r="J428" s="57"/>
      <c r="K428" s="57"/>
      <c r="L428" s="57"/>
      <c r="M428" s="57"/>
      <c r="N428" s="57"/>
      <c r="O428" s="57"/>
      <c r="P428" s="57"/>
      <c r="Q428" s="57"/>
      <c r="R428" s="89"/>
      <c r="S428" s="89"/>
      <c r="T428" s="167"/>
      <c r="U428" s="57"/>
      <c r="V428" s="163"/>
      <c r="W428" s="57"/>
      <c r="X428" s="57"/>
      <c r="Y428" s="57"/>
      <c r="Z428" s="57"/>
      <c r="AA428" s="57"/>
      <c r="AB428" s="57"/>
    </row>
    <row r="429" spans="2:28" x14ac:dyDescent="0.2">
      <c r="B429" s="57"/>
      <c r="C429" s="57"/>
      <c r="D429" s="57"/>
      <c r="E429" s="57"/>
      <c r="F429" s="57"/>
      <c r="G429" s="57"/>
      <c r="H429" s="163"/>
      <c r="I429" s="57"/>
      <c r="J429" s="57"/>
      <c r="K429" s="57"/>
      <c r="L429" s="57"/>
      <c r="M429" s="57"/>
      <c r="N429" s="57"/>
      <c r="O429" s="57"/>
      <c r="P429" s="57"/>
      <c r="Q429" s="57"/>
      <c r="R429" s="89"/>
      <c r="S429" s="89"/>
      <c r="T429" s="167"/>
      <c r="U429" s="57"/>
      <c r="V429" s="163"/>
      <c r="W429" s="57"/>
      <c r="X429" s="57"/>
      <c r="Y429" s="57"/>
      <c r="Z429" s="57"/>
      <c r="AA429" s="57"/>
      <c r="AB429" s="57"/>
    </row>
    <row r="430" spans="2:28" x14ac:dyDescent="0.2">
      <c r="B430" s="57"/>
      <c r="C430" s="57"/>
      <c r="D430" s="57"/>
      <c r="E430" s="57"/>
      <c r="F430" s="57"/>
      <c r="G430" s="57"/>
      <c r="H430" s="163"/>
      <c r="I430" s="57"/>
      <c r="J430" s="57"/>
      <c r="K430" s="57"/>
      <c r="L430" s="57"/>
      <c r="M430" s="57"/>
      <c r="N430" s="57"/>
      <c r="O430" s="57"/>
      <c r="P430" s="57"/>
      <c r="Q430" s="57"/>
      <c r="R430" s="89"/>
      <c r="S430" s="89"/>
      <c r="T430" s="167"/>
      <c r="U430" s="57"/>
      <c r="V430" s="163"/>
      <c r="W430" s="57"/>
      <c r="X430" s="57"/>
      <c r="Y430" s="57"/>
      <c r="Z430" s="57"/>
      <c r="AA430" s="57"/>
      <c r="AB430" s="57"/>
    </row>
    <row r="431" spans="2:28" x14ac:dyDescent="0.2">
      <c r="B431" s="57"/>
      <c r="C431" s="57"/>
      <c r="D431" s="57"/>
      <c r="E431" s="57"/>
      <c r="F431" s="57"/>
      <c r="G431" s="57"/>
      <c r="H431" s="163"/>
      <c r="I431" s="57"/>
      <c r="J431" s="57"/>
      <c r="K431" s="57"/>
      <c r="L431" s="57"/>
      <c r="M431" s="57"/>
      <c r="N431" s="57"/>
      <c r="O431" s="57"/>
      <c r="P431" s="57"/>
      <c r="Q431" s="57"/>
      <c r="R431" s="89"/>
      <c r="S431" s="89"/>
      <c r="T431" s="167"/>
      <c r="U431" s="57"/>
      <c r="V431" s="163"/>
      <c r="W431" s="57"/>
      <c r="X431" s="57"/>
      <c r="Y431" s="57"/>
      <c r="Z431" s="57"/>
      <c r="AA431" s="57"/>
      <c r="AB431" s="57"/>
    </row>
  </sheetData>
  <pageMargins left="0.5" right="0.5" top="0.68" bottom="0.5" header="0.5" footer="0.5"/>
  <pageSetup scale="44" fitToHeight="0" orientation="landscape" r:id="rId1"/>
  <headerFooter alignWithMargins="0"/>
  <rowBreaks count="6" manualBreakCount="6">
    <brk id="74" min="1" max="25" man="1"/>
    <brk id="133" min="1" max="29" man="1"/>
    <brk id="173" min="1" max="25" man="1"/>
    <brk id="231" min="1" max="25" man="1"/>
    <brk id="276" min="1" max="25" man="1"/>
    <brk id="313" min="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8"/>
  <sheetViews>
    <sheetView zoomScale="85" zoomScaleNormal="85" workbookViewId="0">
      <selection activeCell="E32" sqref="E32"/>
    </sheetView>
  </sheetViews>
  <sheetFormatPr defaultRowHeight="15" x14ac:dyDescent="0.2"/>
  <cols>
    <col min="1" max="1" width="15.6640625" bestFit="1" customWidth="1"/>
    <col min="4" max="4" width="19.21875" style="104" bestFit="1" customWidth="1"/>
    <col min="5" max="5" width="4.44140625" customWidth="1"/>
    <col min="8" max="8" width="15" bestFit="1" customWidth="1"/>
    <col min="9" max="9" width="14.33203125" bestFit="1" customWidth="1"/>
    <col min="13" max="13" width="17.5546875" bestFit="1" customWidth="1"/>
    <col min="14" max="14" width="14.33203125" bestFit="1" customWidth="1"/>
    <col min="16" max="17" width="14.33203125" bestFit="1" customWidth="1"/>
  </cols>
  <sheetData>
    <row r="1" spans="1:17" x14ac:dyDescent="0.2">
      <c r="A1" s="93" t="s">
        <v>615</v>
      </c>
      <c r="B1" s="103" t="s">
        <v>354</v>
      </c>
      <c r="C1" s="103" t="s">
        <v>606</v>
      </c>
      <c r="D1" s="220" t="s">
        <v>607</v>
      </c>
      <c r="E1" s="14"/>
      <c r="F1" s="14"/>
      <c r="G1" s="14"/>
      <c r="H1" s="106">
        <f>+SUMIF(H2:H265,0,D2:D265)</f>
        <v>0</v>
      </c>
      <c r="I1" s="94">
        <f>+SUM(N4:N7)</f>
        <v>-876689</v>
      </c>
      <c r="J1" s="14"/>
      <c r="K1" s="14"/>
      <c r="L1" s="103" t="s">
        <v>372</v>
      </c>
      <c r="M1" s="14"/>
      <c r="N1" s="14"/>
    </row>
    <row r="2" spans="1:17" x14ac:dyDescent="0.2">
      <c r="A2" t="str">
        <f>+TEXT(B2/100,"###.00")&amp;" "&amp;C2&amp;"         "</f>
        <v xml:space="preserve">301.00 NoGp         </v>
      </c>
      <c r="B2" s="18" t="s">
        <v>610</v>
      </c>
      <c r="C2" s="14" t="s">
        <v>609</v>
      </c>
      <c r="D2" s="106">
        <v>0</v>
      </c>
      <c r="E2" s="14"/>
      <c r="F2" s="14"/>
      <c r="H2" t="e">
        <f>+COUNTIF('KU-2015'!#REF!,IF(C2="NoGp",B2/100,A2))</f>
        <v>#REF!</v>
      </c>
      <c r="I2" s="14"/>
      <c r="J2" s="14"/>
      <c r="K2" s="14"/>
      <c r="L2" s="14"/>
      <c r="M2" s="14"/>
      <c r="N2" s="14"/>
    </row>
    <row r="3" spans="1:17" x14ac:dyDescent="0.2">
      <c r="A3" t="str">
        <f t="shared" ref="A3:A66" si="0">+TEXT(B3/100,"###.00")&amp;" "&amp;C3&amp;"         "</f>
        <v xml:space="preserve">302.00 NoGp         </v>
      </c>
      <c r="B3" s="18" t="s">
        <v>611</v>
      </c>
      <c r="C3" s="14" t="s">
        <v>609</v>
      </c>
      <c r="D3" s="106">
        <v>21074</v>
      </c>
      <c r="E3" s="14"/>
      <c r="F3" s="14"/>
      <c r="G3" s="14"/>
      <c r="H3" t="e">
        <f>+COUNTIF('KU-2015'!#REF!,IF(C3="NoGp",B3/100,A3))</f>
        <v>#REF!</v>
      </c>
      <c r="I3" s="14"/>
      <c r="J3" s="14"/>
      <c r="K3" s="14"/>
      <c r="L3" s="14"/>
      <c r="M3" s="14"/>
      <c r="N3" s="14"/>
    </row>
    <row r="4" spans="1:17" x14ac:dyDescent="0.2">
      <c r="A4" t="str">
        <f t="shared" si="0"/>
        <v xml:space="preserve">303.00 NoGp         </v>
      </c>
      <c r="B4" s="18" t="s">
        <v>612</v>
      </c>
      <c r="C4" s="14" t="s">
        <v>609</v>
      </c>
      <c r="D4" s="106">
        <v>7484852</v>
      </c>
      <c r="E4" s="14"/>
      <c r="F4" s="14"/>
      <c r="G4" s="14"/>
      <c r="H4" t="e">
        <f>+COUNTIF('KU-2015'!#REF!,IF(C4="NoGp",B4/100,A4))</f>
        <v>#REF!</v>
      </c>
      <c r="I4" s="14"/>
      <c r="J4" s="14"/>
      <c r="K4" s="14"/>
      <c r="L4" s="14">
        <v>5615</v>
      </c>
      <c r="M4" s="103" t="s">
        <v>374</v>
      </c>
      <c r="N4" s="106">
        <f>-SUMIFS(D:D,C:C,L4,F:F,"No Plant")</f>
        <v>-20</v>
      </c>
    </row>
    <row r="5" spans="1:17" x14ac:dyDescent="0.2">
      <c r="A5" t="str">
        <f t="shared" si="0"/>
        <v xml:space="preserve">303.10 NoGp         </v>
      </c>
      <c r="B5" s="18" t="s">
        <v>613</v>
      </c>
      <c r="C5" s="14" t="s">
        <v>609</v>
      </c>
      <c r="D5" s="106">
        <v>10240838</v>
      </c>
      <c r="E5" s="14"/>
      <c r="F5" s="14"/>
      <c r="G5" s="14"/>
      <c r="H5" t="e">
        <f>+COUNTIF('KU-2015'!#REF!,IF(C5="NoGp",B5/100,A5))</f>
        <v>#REF!</v>
      </c>
      <c r="I5" s="14"/>
      <c r="J5" s="14"/>
      <c r="K5" s="14"/>
      <c r="L5" s="14">
        <v>5643</v>
      </c>
      <c r="M5" s="103" t="s">
        <v>375</v>
      </c>
      <c r="N5" s="106">
        <f>-SUMIFS(D:D,C:C,L5,F:F,"No Plant")</f>
        <v>-622439</v>
      </c>
    </row>
    <row r="6" spans="1:17" x14ac:dyDescent="0.2">
      <c r="A6" t="str">
        <f t="shared" si="0"/>
        <v xml:space="preserve">310.20 NoGp         </v>
      </c>
      <c r="B6" s="18" t="s">
        <v>373</v>
      </c>
      <c r="C6" s="14" t="s">
        <v>609</v>
      </c>
      <c r="D6" s="106">
        <v>0</v>
      </c>
      <c r="E6" s="14"/>
      <c r="F6" s="14"/>
      <c r="G6" s="14"/>
      <c r="H6" t="e">
        <f>+COUNTIF('KU-2015'!#REF!,IF(C6="NoGp",B6/100,A6))</f>
        <v>#REF!</v>
      </c>
      <c r="I6" s="14"/>
      <c r="J6" s="14"/>
      <c r="K6" s="14"/>
      <c r="L6" s="14">
        <v>5644</v>
      </c>
      <c r="M6" s="103" t="s">
        <v>376</v>
      </c>
      <c r="N6" s="106">
        <f>-SUMIFS(D:D,C:C,L6,F:F,"No Plant")</f>
        <v>-254230</v>
      </c>
    </row>
    <row r="7" spans="1:17" x14ac:dyDescent="0.2">
      <c r="A7" t="str">
        <f t="shared" si="0"/>
        <v xml:space="preserve">310.20 5603         </v>
      </c>
      <c r="B7" s="18" t="s">
        <v>373</v>
      </c>
      <c r="C7" s="14" t="s">
        <v>465</v>
      </c>
      <c r="D7" s="106">
        <v>0</v>
      </c>
      <c r="E7" s="14"/>
      <c r="F7" s="14"/>
      <c r="G7" s="14"/>
      <c r="H7" t="e">
        <f>+COUNTIF('KU-2015'!#REF!,IF(C7="NoGp",B7/100,A7))</f>
        <v>#REF!</v>
      </c>
      <c r="I7" s="14"/>
      <c r="J7" s="14"/>
      <c r="K7" s="14"/>
      <c r="L7" s="14">
        <v>5660</v>
      </c>
      <c r="M7" s="103" t="s">
        <v>377</v>
      </c>
      <c r="N7" s="106">
        <f>-SUMIFS(D:D,C:C,L7,F:F,"No Plant")</f>
        <v>0</v>
      </c>
      <c r="P7" s="104">
        <v>23659763</v>
      </c>
      <c r="Q7" s="95">
        <f>+P7+N7</f>
        <v>23659763</v>
      </c>
    </row>
    <row r="8" spans="1:17" x14ac:dyDescent="0.2">
      <c r="A8" t="str">
        <f t="shared" si="0"/>
        <v xml:space="preserve">310.20 5615         </v>
      </c>
      <c r="B8" s="18" t="s">
        <v>373</v>
      </c>
      <c r="C8" s="14" t="s">
        <v>469</v>
      </c>
      <c r="D8" s="106">
        <v>0</v>
      </c>
      <c r="E8" s="14"/>
      <c r="F8" s="14"/>
      <c r="G8" s="14"/>
      <c r="H8" t="e">
        <f>+COUNTIF('KU-2015'!#REF!,IF(C8="NoGp",B8/100,A8))</f>
        <v>#REF!</v>
      </c>
      <c r="I8" s="14"/>
      <c r="J8" s="14"/>
      <c r="K8" s="14"/>
      <c r="L8" s="14"/>
      <c r="M8" s="14"/>
      <c r="N8" s="14"/>
    </row>
    <row r="9" spans="1:17" x14ac:dyDescent="0.2">
      <c r="A9" t="str">
        <f t="shared" si="0"/>
        <v xml:space="preserve">310.20 5621         </v>
      </c>
      <c r="B9" s="18" t="s">
        <v>373</v>
      </c>
      <c r="C9" s="14" t="s">
        <v>470</v>
      </c>
      <c r="D9" s="106">
        <v>0</v>
      </c>
      <c r="E9" s="14"/>
      <c r="F9" s="14"/>
      <c r="G9" s="14"/>
      <c r="H9" t="e">
        <f>+COUNTIF('KU-2015'!#REF!,IF(C9="NoGp",B9/100,A9))</f>
        <v>#REF!</v>
      </c>
      <c r="I9" s="14"/>
      <c r="J9" s="14"/>
      <c r="K9" s="14"/>
      <c r="L9" s="14"/>
      <c r="M9" s="14"/>
      <c r="N9" s="14"/>
    </row>
    <row r="10" spans="1:17" x14ac:dyDescent="0.2">
      <c r="A10" t="str">
        <f t="shared" si="0"/>
        <v xml:space="preserve">310.20 5623         </v>
      </c>
      <c r="B10" s="18" t="s">
        <v>373</v>
      </c>
      <c r="C10" s="14" t="s">
        <v>472</v>
      </c>
      <c r="D10" s="106">
        <v>0</v>
      </c>
      <c r="E10" s="14"/>
      <c r="F10" s="14"/>
      <c r="G10" s="14"/>
      <c r="H10" t="e">
        <f>+COUNTIF('KU-2015'!#REF!,IF(C10="NoGp",B10/100,A10))</f>
        <v>#REF!</v>
      </c>
      <c r="I10" s="14"/>
      <c r="J10" s="14"/>
      <c r="K10" s="14"/>
      <c r="L10" s="14"/>
      <c r="M10" s="14"/>
      <c r="N10" s="14"/>
    </row>
    <row r="11" spans="1:17" x14ac:dyDescent="0.2">
      <c r="A11" t="str">
        <f t="shared" si="0"/>
        <v xml:space="preserve">310.20 5643         </v>
      </c>
      <c r="B11" s="18" t="s">
        <v>373</v>
      </c>
      <c r="C11" s="14" t="s">
        <v>481</v>
      </c>
      <c r="D11" s="106">
        <v>0</v>
      </c>
      <c r="E11" s="14"/>
      <c r="F11" s="14"/>
      <c r="G11" s="14"/>
      <c r="H11" t="e">
        <f>+COUNTIF('KU-2015'!#REF!,IF(C11="NoGp",B11/100,A11))</f>
        <v>#REF!</v>
      </c>
      <c r="I11" s="14"/>
      <c r="J11" s="14"/>
      <c r="K11" s="14"/>
      <c r="L11" s="14"/>
      <c r="M11" s="14"/>
      <c r="N11" s="14"/>
    </row>
    <row r="12" spans="1:17" x14ac:dyDescent="0.2">
      <c r="A12" t="str">
        <f t="shared" si="0"/>
        <v xml:space="preserve">310.20 5644         </v>
      </c>
      <c r="B12" s="18" t="s">
        <v>373</v>
      </c>
      <c r="C12" s="14" t="s">
        <v>614</v>
      </c>
      <c r="D12" s="106">
        <v>0</v>
      </c>
      <c r="E12" s="14"/>
      <c r="F12" s="14"/>
      <c r="G12" s="14"/>
      <c r="H12" t="e">
        <f>+COUNTIF('KU-2015'!#REF!,IF(C12="NoGp",B12/100,A12))</f>
        <v>#REF!</v>
      </c>
      <c r="I12" s="14"/>
      <c r="J12" s="14"/>
      <c r="K12" s="14"/>
      <c r="L12" s="14"/>
      <c r="M12" s="14"/>
      <c r="N12" s="14"/>
    </row>
    <row r="13" spans="1:17" x14ac:dyDescent="0.2">
      <c r="A13" t="str">
        <f t="shared" si="0"/>
        <v xml:space="preserve">310.20 5651         </v>
      </c>
      <c r="B13" s="18" t="s">
        <v>373</v>
      </c>
      <c r="C13" s="14" t="s">
        <v>484</v>
      </c>
      <c r="D13" s="106">
        <v>0</v>
      </c>
      <c r="E13" s="14"/>
      <c r="F13" s="14"/>
      <c r="G13" s="14"/>
      <c r="H13" t="e">
        <f>+COUNTIF('KU-2015'!#REF!,IF(C13="NoGp",B13/100,A13))</f>
        <v>#REF!</v>
      </c>
      <c r="I13" s="14"/>
      <c r="J13" s="14"/>
      <c r="K13" s="14"/>
      <c r="L13" s="14"/>
      <c r="M13" s="14"/>
      <c r="N13" s="14"/>
    </row>
    <row r="14" spans="1:17" x14ac:dyDescent="0.2">
      <c r="A14" t="str">
        <f t="shared" si="0"/>
        <v xml:space="preserve">311.00 NoGp         </v>
      </c>
      <c r="B14" s="18" t="s">
        <v>378</v>
      </c>
      <c r="C14" s="14" t="s">
        <v>609</v>
      </c>
      <c r="D14" s="106">
        <v>0</v>
      </c>
      <c r="E14" s="14"/>
      <c r="F14" s="14"/>
      <c r="G14" s="14"/>
      <c r="H14" t="e">
        <f>+COUNTIF('KU-2015'!#REF!,IF(C14="NoGp",B14/100,A14))</f>
        <v>#REF!</v>
      </c>
      <c r="I14" s="14"/>
      <c r="J14" s="14"/>
      <c r="K14" s="14"/>
      <c r="L14" s="14"/>
      <c r="M14" s="14"/>
      <c r="N14" s="14"/>
    </row>
    <row r="15" spans="1:17" x14ac:dyDescent="0.2">
      <c r="A15" t="str">
        <f t="shared" si="0"/>
        <v xml:space="preserve">311.00 0321         </v>
      </c>
      <c r="B15" s="18" t="s">
        <v>378</v>
      </c>
      <c r="C15" s="14" t="s">
        <v>455</v>
      </c>
      <c r="D15" s="106">
        <v>18699136</v>
      </c>
      <c r="E15" s="14"/>
      <c r="F15" s="14"/>
      <c r="G15" s="14"/>
      <c r="H15" t="e">
        <f>+COUNTIF('KU-2015'!#REF!,IF(C15="NoGp",B15/100,A15))</f>
        <v>#REF!</v>
      </c>
      <c r="I15" s="14"/>
      <c r="J15" s="14"/>
      <c r="K15" s="14"/>
      <c r="L15" s="14"/>
      <c r="M15" s="14"/>
      <c r="N15" s="14"/>
    </row>
    <row r="16" spans="1:17" x14ac:dyDescent="0.2">
      <c r="A16" t="str">
        <f t="shared" si="0"/>
        <v xml:space="preserve">311.00 0322         </v>
      </c>
      <c r="B16" s="18" t="s">
        <v>378</v>
      </c>
      <c r="C16" s="14" t="s">
        <v>456</v>
      </c>
      <c r="D16" s="106">
        <v>2689746</v>
      </c>
      <c r="E16" s="14"/>
      <c r="F16" s="14"/>
      <c r="G16" s="14"/>
      <c r="H16" t="e">
        <f>+COUNTIF('KU-2015'!#REF!,IF(C16="NoGp",B16/100,A16))</f>
        <v>#REF!</v>
      </c>
      <c r="I16" s="14"/>
      <c r="J16" s="14"/>
      <c r="K16" s="14"/>
      <c r="L16" s="14"/>
      <c r="M16" s="14"/>
      <c r="N16" s="14"/>
    </row>
    <row r="17" spans="1:14" x14ac:dyDescent="0.2">
      <c r="A17" t="str">
        <f t="shared" si="0"/>
        <v xml:space="preserve">311.00 5591         </v>
      </c>
      <c r="B17" s="18" t="s">
        <v>378</v>
      </c>
      <c r="C17" s="14" t="s">
        <v>464</v>
      </c>
      <c r="D17" s="106">
        <v>609422</v>
      </c>
      <c r="E17" s="14"/>
      <c r="F17" s="14"/>
      <c r="G17" s="14"/>
      <c r="H17" t="e">
        <f>+COUNTIF('KU-2015'!#REF!,IF(C17="NoGp",B17/100,A17))</f>
        <v>#REF!</v>
      </c>
      <c r="I17" s="14"/>
      <c r="J17" s="14"/>
      <c r="K17" s="14"/>
      <c r="L17" s="14"/>
      <c r="M17" s="14"/>
      <c r="N17" s="14"/>
    </row>
    <row r="18" spans="1:14" x14ac:dyDescent="0.2">
      <c r="A18" t="str">
        <f t="shared" si="0"/>
        <v xml:space="preserve">311.00 5603         </v>
      </c>
      <c r="B18" s="18" t="s">
        <v>378</v>
      </c>
      <c r="C18" s="14" t="s">
        <v>465</v>
      </c>
      <c r="D18" s="106">
        <v>6504699</v>
      </c>
      <c r="E18" s="14"/>
      <c r="F18" s="14"/>
      <c r="G18" s="14"/>
      <c r="H18" t="e">
        <f>+COUNTIF('KU-2015'!#REF!,IF(C18="NoGp",B18/100,A18))</f>
        <v>#REF!</v>
      </c>
      <c r="I18" s="14"/>
      <c r="J18" s="14"/>
      <c r="K18" s="14"/>
      <c r="L18" s="14"/>
      <c r="M18" s="14"/>
      <c r="N18" s="14"/>
    </row>
    <row r="19" spans="1:14" x14ac:dyDescent="0.2">
      <c r="A19" t="str">
        <f t="shared" si="0"/>
        <v xml:space="preserve">311.00 5604         </v>
      </c>
      <c r="B19" s="18" t="s">
        <v>378</v>
      </c>
      <c r="C19" s="14" t="s">
        <v>466</v>
      </c>
      <c r="D19" s="106">
        <v>524285</v>
      </c>
      <c r="E19" s="14"/>
      <c r="F19" s="14"/>
      <c r="G19" s="14"/>
      <c r="H19" t="e">
        <f>+COUNTIF('KU-2015'!#REF!,IF(C19="NoGp",B19/100,A19))</f>
        <v>#REF!</v>
      </c>
      <c r="I19" s="14"/>
      <c r="J19" s="14"/>
      <c r="K19" s="14"/>
      <c r="L19" s="14"/>
      <c r="M19" s="14"/>
      <c r="N19" s="14"/>
    </row>
    <row r="20" spans="1:14" x14ac:dyDescent="0.2">
      <c r="A20" t="str">
        <f t="shared" si="0"/>
        <v xml:space="preserve">311.00 5613         </v>
      </c>
      <c r="B20" s="18" t="s">
        <v>378</v>
      </c>
      <c r="C20" s="14" t="s">
        <v>467</v>
      </c>
      <c r="D20" s="106">
        <v>3202661</v>
      </c>
      <c r="E20" s="14"/>
      <c r="F20" s="14"/>
      <c r="G20" s="14"/>
      <c r="H20" t="e">
        <f>+COUNTIF('KU-2015'!#REF!,IF(C20="NoGp",B20/100,A20))</f>
        <v>#REF!</v>
      </c>
      <c r="I20" s="14"/>
      <c r="J20" s="14"/>
      <c r="K20" s="14"/>
      <c r="L20" s="14"/>
      <c r="M20" s="14"/>
      <c r="N20" s="14"/>
    </row>
    <row r="21" spans="1:14" x14ac:dyDescent="0.2">
      <c r="A21" t="str">
        <f t="shared" si="0"/>
        <v xml:space="preserve">311.00 5614         </v>
      </c>
      <c r="B21" s="18" t="s">
        <v>378</v>
      </c>
      <c r="C21" s="14" t="s">
        <v>468</v>
      </c>
      <c r="D21" s="106">
        <v>3029403</v>
      </c>
      <c r="E21" s="14"/>
      <c r="F21" s="14"/>
      <c r="G21" s="14"/>
      <c r="H21" t="e">
        <f>+COUNTIF('KU-2015'!#REF!,IF(C21="NoGp",B21/100,A21))</f>
        <v>#REF!</v>
      </c>
      <c r="I21" s="14"/>
      <c r="J21" s="14"/>
      <c r="K21" s="14"/>
      <c r="L21" s="14"/>
      <c r="M21" s="14"/>
      <c r="N21" s="14"/>
    </row>
    <row r="22" spans="1:14" x14ac:dyDescent="0.2">
      <c r="A22" t="str">
        <f t="shared" si="0"/>
        <v xml:space="preserve">311.00 5615         </v>
      </c>
      <c r="B22" s="18" t="s">
        <v>378</v>
      </c>
      <c r="C22" s="14" t="s">
        <v>469</v>
      </c>
      <c r="D22" s="106">
        <v>3366613</v>
      </c>
      <c r="E22" s="14"/>
      <c r="F22" s="14"/>
      <c r="G22" s="14"/>
      <c r="H22" t="e">
        <f>+COUNTIF('KU-2015'!#REF!,IF(C22="NoGp",B22/100,A22))</f>
        <v>#REF!</v>
      </c>
      <c r="I22" s="14"/>
      <c r="J22" s="14"/>
      <c r="K22" s="14"/>
      <c r="L22" s="14"/>
      <c r="M22" s="14"/>
      <c r="N22" s="14"/>
    </row>
    <row r="23" spans="1:14" x14ac:dyDescent="0.2">
      <c r="A23" t="str">
        <f t="shared" si="0"/>
        <v xml:space="preserve">311.00 5621         </v>
      </c>
      <c r="B23" s="18" t="s">
        <v>378</v>
      </c>
      <c r="C23" s="14" t="s">
        <v>470</v>
      </c>
      <c r="D23" s="106">
        <v>4861747</v>
      </c>
      <c r="E23" s="14"/>
      <c r="F23" s="14"/>
      <c r="G23" s="14"/>
      <c r="H23" t="e">
        <f>+COUNTIF('KU-2015'!#REF!,IF(C23="NoGp",B23/100,A23))</f>
        <v>#REF!</v>
      </c>
      <c r="I23" s="14"/>
      <c r="J23" s="14"/>
      <c r="K23" s="14"/>
      <c r="L23" s="14"/>
      <c r="M23" s="14"/>
      <c r="N23" s="14"/>
    </row>
    <row r="24" spans="1:14" x14ac:dyDescent="0.2">
      <c r="A24" t="str">
        <f t="shared" si="0"/>
        <v xml:space="preserve">311.00 5622         </v>
      </c>
      <c r="B24" s="18" t="s">
        <v>378</v>
      </c>
      <c r="C24" s="14" t="s">
        <v>471</v>
      </c>
      <c r="D24" s="106">
        <v>2028873</v>
      </c>
      <c r="E24" s="14"/>
      <c r="F24" s="14"/>
      <c r="G24" s="14"/>
      <c r="H24" t="e">
        <f>+COUNTIF('KU-2015'!#REF!,IF(C24="NoGp",B24/100,A24))</f>
        <v>#REF!</v>
      </c>
      <c r="I24" s="14"/>
      <c r="J24" s="14"/>
      <c r="K24" s="14"/>
      <c r="L24" s="14"/>
      <c r="M24" s="14"/>
      <c r="N24" s="14"/>
    </row>
    <row r="25" spans="1:14" x14ac:dyDescent="0.2">
      <c r="A25" t="str">
        <f t="shared" si="0"/>
        <v xml:space="preserve">311.00 5623         </v>
      </c>
      <c r="B25" s="18" t="s">
        <v>378</v>
      </c>
      <c r="C25" s="14" t="s">
        <v>472</v>
      </c>
      <c r="D25" s="106">
        <v>14064263</v>
      </c>
      <c r="E25" s="14"/>
      <c r="F25" s="14"/>
      <c r="G25" s="14"/>
      <c r="H25" t="e">
        <f>+COUNTIF('KU-2015'!#REF!,IF(C25="NoGp",B25/100,A25))</f>
        <v>#REF!</v>
      </c>
      <c r="I25" s="14"/>
      <c r="J25" s="14"/>
      <c r="K25" s="14"/>
      <c r="L25" s="14"/>
      <c r="M25" s="14"/>
      <c r="N25" s="14"/>
    </row>
    <row r="26" spans="1:14" x14ac:dyDescent="0.2">
      <c r="A26" t="str">
        <f t="shared" si="0"/>
        <v xml:space="preserve">311.00 5630         </v>
      </c>
      <c r="B26" s="18" t="s">
        <v>378</v>
      </c>
      <c r="C26" s="14" t="s">
        <v>473</v>
      </c>
      <c r="D26" s="106">
        <v>1760616</v>
      </c>
      <c r="E26" s="14"/>
      <c r="F26" s="14"/>
      <c r="G26" s="14"/>
      <c r="H26" t="e">
        <f>+COUNTIF('KU-2015'!#REF!,IF(C26="NoGp",B26/100,A26))</f>
        <v>#REF!</v>
      </c>
      <c r="I26" s="14"/>
      <c r="J26" s="14"/>
      <c r="K26" s="14"/>
      <c r="L26" s="14"/>
      <c r="M26" s="14"/>
      <c r="N26" s="14"/>
    </row>
    <row r="27" spans="1:14" x14ac:dyDescent="0.2">
      <c r="A27" t="str">
        <f t="shared" si="0"/>
        <v xml:space="preserve">311.00 5643         </v>
      </c>
      <c r="B27" s="18" t="s">
        <v>378</v>
      </c>
      <c r="C27" s="14" t="s">
        <v>481</v>
      </c>
      <c r="D27" s="106">
        <v>442830</v>
      </c>
      <c r="E27" s="14"/>
      <c r="F27" s="14"/>
      <c r="G27" s="14"/>
      <c r="H27" t="e">
        <f>+COUNTIF('KU-2015'!#REF!,IF(C27="NoGp",B27/100,A27))</f>
        <v>#REF!</v>
      </c>
      <c r="I27" s="14"/>
      <c r="J27" s="14"/>
      <c r="K27" s="14"/>
      <c r="L27" s="14"/>
      <c r="M27" s="14"/>
      <c r="N27" s="14"/>
    </row>
    <row r="28" spans="1:14" x14ac:dyDescent="0.2">
      <c r="A28" t="str">
        <f t="shared" si="0"/>
        <v xml:space="preserve">311.00 5644         </v>
      </c>
      <c r="B28" s="18" t="s">
        <v>378</v>
      </c>
      <c r="C28" s="14" t="s">
        <v>614</v>
      </c>
      <c r="D28" s="106">
        <v>163065</v>
      </c>
      <c r="E28" s="14"/>
      <c r="F28" s="14" t="s">
        <v>379</v>
      </c>
      <c r="G28" s="14"/>
      <c r="H28" t="e">
        <f>+COUNTIF('KU-2015'!#REF!,IF(C28="NoGp",B28/100,A28))</f>
        <v>#REF!</v>
      </c>
      <c r="I28" s="14"/>
      <c r="J28" s="14"/>
      <c r="K28" s="14"/>
      <c r="L28" s="14"/>
      <c r="M28" s="14"/>
      <c r="N28" s="14"/>
    </row>
    <row r="29" spans="1:14" x14ac:dyDescent="0.2">
      <c r="A29" t="str">
        <f t="shared" si="0"/>
        <v xml:space="preserve">311.00 5650         </v>
      </c>
      <c r="B29" s="18" t="s">
        <v>378</v>
      </c>
      <c r="C29" s="14" t="s">
        <v>483</v>
      </c>
      <c r="D29" s="106">
        <v>6985454</v>
      </c>
      <c r="E29" s="14"/>
      <c r="F29" s="14"/>
      <c r="G29" s="14"/>
      <c r="H29" t="e">
        <f>+COUNTIF('KU-2015'!#REF!,IF(C29="NoGp",B29/100,A29))</f>
        <v>#REF!</v>
      </c>
      <c r="I29" s="14"/>
      <c r="J29" s="14"/>
      <c r="K29" s="14"/>
      <c r="L29" s="14"/>
      <c r="M29" s="14"/>
      <c r="N29" s="14"/>
    </row>
    <row r="30" spans="1:14" x14ac:dyDescent="0.2">
      <c r="A30" t="str">
        <f t="shared" si="0"/>
        <v xml:space="preserve">311.00 5651         </v>
      </c>
      <c r="B30" s="18" t="s">
        <v>378</v>
      </c>
      <c r="C30" s="14" t="s">
        <v>484</v>
      </c>
      <c r="D30" s="106">
        <v>18621064</v>
      </c>
      <c r="E30" s="126"/>
      <c r="F30" s="14"/>
      <c r="G30" s="14"/>
      <c r="H30" t="e">
        <f>+COUNTIF('KU-2015'!#REF!,IF(C30="NoGp",B30/100,A30))</f>
        <v>#REF!</v>
      </c>
      <c r="I30" s="14"/>
      <c r="J30" s="14"/>
      <c r="K30" s="14"/>
      <c r="L30" s="14"/>
      <c r="M30" s="14"/>
      <c r="N30" s="14"/>
    </row>
    <row r="31" spans="1:14" x14ac:dyDescent="0.2">
      <c r="A31" t="str">
        <f t="shared" si="0"/>
        <v xml:space="preserve">311.00 5652         </v>
      </c>
      <c r="B31" s="18" t="s">
        <v>378</v>
      </c>
      <c r="C31" s="14" t="s">
        <v>485</v>
      </c>
      <c r="D31" s="106">
        <v>14142566</v>
      </c>
      <c r="E31" s="14"/>
      <c r="F31" s="14"/>
      <c r="G31" s="14"/>
      <c r="H31" t="e">
        <f>+COUNTIF('KU-2015'!#REF!,IF(C31="NoGp",B31/100,A31))</f>
        <v>#REF!</v>
      </c>
      <c r="I31" s="14"/>
      <c r="J31" s="14"/>
      <c r="K31" s="14"/>
      <c r="L31" s="14"/>
      <c r="M31" s="14"/>
      <c r="N31" s="14"/>
    </row>
    <row r="32" spans="1:14" x14ac:dyDescent="0.2">
      <c r="A32" t="str">
        <f t="shared" si="0"/>
        <v xml:space="preserve">311.00 5653         </v>
      </c>
      <c r="B32" s="18" t="s">
        <v>378</v>
      </c>
      <c r="C32" s="14" t="s">
        <v>486</v>
      </c>
      <c r="D32" s="106">
        <v>30851643</v>
      </c>
      <c r="E32" s="14"/>
      <c r="F32" s="14"/>
      <c r="G32" s="14"/>
      <c r="H32" t="e">
        <f>+COUNTIF('KU-2015'!#REF!,IF(C32="NoGp",B32/100,A32))</f>
        <v>#REF!</v>
      </c>
      <c r="I32" s="14"/>
      <c r="J32" s="14"/>
      <c r="K32" s="14"/>
      <c r="L32" s="14"/>
      <c r="M32" s="14"/>
      <c r="N32" s="14"/>
    </row>
    <row r="33" spans="1:14" x14ac:dyDescent="0.2">
      <c r="A33" t="str">
        <f t="shared" si="0"/>
        <v xml:space="preserve">311.00 5654         </v>
      </c>
      <c r="B33" s="18" t="s">
        <v>378</v>
      </c>
      <c r="C33" s="14" t="s">
        <v>487</v>
      </c>
      <c r="D33" s="106">
        <v>14920226</v>
      </c>
      <c r="E33" s="14"/>
      <c r="F33" s="14"/>
      <c r="G33" s="14"/>
      <c r="H33" t="e">
        <f>+COUNTIF('KU-2015'!#REF!,IF(C33="NoGp",B33/100,A33))</f>
        <v>#REF!</v>
      </c>
      <c r="I33" s="14"/>
      <c r="J33" s="14"/>
      <c r="K33" s="14"/>
      <c r="L33" s="14"/>
      <c r="M33" s="14"/>
      <c r="N33" s="14"/>
    </row>
    <row r="34" spans="1:14" x14ac:dyDescent="0.2">
      <c r="A34" t="str">
        <f t="shared" si="0"/>
        <v xml:space="preserve">311.00 5658         </v>
      </c>
      <c r="B34" s="18" t="s">
        <v>378</v>
      </c>
      <c r="C34" s="14" t="s">
        <v>488</v>
      </c>
      <c r="D34" s="106">
        <v>12919945</v>
      </c>
      <c r="E34" s="14"/>
      <c r="F34" s="14"/>
      <c r="G34" s="14"/>
      <c r="H34" t="e">
        <f>+COUNTIF('KU-2015'!#REF!,IF(C34="NoGp",B34/100,A34))</f>
        <v>#REF!</v>
      </c>
      <c r="I34" s="14"/>
      <c r="J34" s="14"/>
      <c r="K34" s="14"/>
      <c r="L34" s="14"/>
      <c r="M34" s="14"/>
      <c r="N34" s="14"/>
    </row>
    <row r="35" spans="1:14" x14ac:dyDescent="0.2">
      <c r="A35" t="str">
        <f t="shared" si="0"/>
        <v xml:space="preserve">311.00 5660         </v>
      </c>
      <c r="B35" s="18" t="s">
        <v>378</v>
      </c>
      <c r="C35" s="14" t="s">
        <v>489</v>
      </c>
      <c r="D35" s="106">
        <v>0</v>
      </c>
      <c r="E35" s="14"/>
      <c r="F35" s="14"/>
      <c r="G35" s="14"/>
      <c r="H35" t="e">
        <f>+COUNTIF('KU-2015'!#REF!,IF(C35="NoGp",B35/100,A35))</f>
        <v>#REF!</v>
      </c>
      <c r="I35" s="14"/>
      <c r="J35" s="14"/>
      <c r="K35" s="14"/>
      <c r="L35" s="14"/>
      <c r="M35" s="14"/>
      <c r="N35" s="14"/>
    </row>
    <row r="36" spans="1:14" x14ac:dyDescent="0.2">
      <c r="A36" t="str">
        <f t="shared" si="0"/>
        <v xml:space="preserve">311.00 5661         </v>
      </c>
      <c r="B36" s="18" t="s">
        <v>378</v>
      </c>
      <c r="C36" s="14" t="s">
        <v>490</v>
      </c>
      <c r="D36" s="106">
        <v>0</v>
      </c>
      <c r="E36" s="14"/>
      <c r="F36" s="14"/>
      <c r="G36" s="14"/>
      <c r="H36" t="e">
        <f>+COUNTIF('KU-2015'!#REF!,IF(C36="NoGp",B36/100,A36))</f>
        <v>#REF!</v>
      </c>
      <c r="I36" s="14"/>
      <c r="J36" s="14"/>
      <c r="K36" s="14"/>
      <c r="L36" s="14"/>
      <c r="M36" s="14"/>
      <c r="N36" s="14"/>
    </row>
    <row r="37" spans="1:14" x14ac:dyDescent="0.2">
      <c r="A37" t="str">
        <f t="shared" si="0"/>
        <v xml:space="preserve">312.00 NoGp         </v>
      </c>
      <c r="B37" s="18" t="s">
        <v>380</v>
      </c>
      <c r="C37" s="14" t="s">
        <v>609</v>
      </c>
      <c r="D37" s="106">
        <v>0</v>
      </c>
      <c r="E37" s="14"/>
      <c r="F37" s="14"/>
      <c r="G37" s="14"/>
      <c r="H37" t="e">
        <f>+COUNTIF('KU-2015'!#REF!,IF(C37="NoGp",B37/100,A37))</f>
        <v>#REF!</v>
      </c>
      <c r="I37" s="14"/>
      <c r="J37" s="14"/>
      <c r="K37" s="14"/>
      <c r="L37" s="14"/>
      <c r="M37" s="14"/>
      <c r="N37" s="14"/>
    </row>
    <row r="38" spans="1:14" x14ac:dyDescent="0.2">
      <c r="A38" t="str">
        <f t="shared" si="0"/>
        <v xml:space="preserve">312.00 0321         </v>
      </c>
      <c r="B38" s="18" t="s">
        <v>380</v>
      </c>
      <c r="C38" s="14" t="s">
        <v>455</v>
      </c>
      <c r="D38" s="106">
        <v>44042332</v>
      </c>
      <c r="E38" s="14"/>
      <c r="F38" s="14"/>
      <c r="G38" s="14"/>
      <c r="H38" t="e">
        <f>+COUNTIF('KU-2015'!#REF!,IF(C38="NoGp",B38/100,A38))</f>
        <v>#REF!</v>
      </c>
      <c r="I38" s="14"/>
      <c r="J38" s="14"/>
      <c r="K38" s="14"/>
      <c r="L38" s="14"/>
      <c r="M38" s="14"/>
      <c r="N38" s="14"/>
    </row>
    <row r="39" spans="1:14" x14ac:dyDescent="0.2">
      <c r="A39" t="str">
        <f t="shared" si="0"/>
        <v xml:space="preserve">312.00 0322         </v>
      </c>
      <c r="B39" s="18" t="s">
        <v>380</v>
      </c>
      <c r="C39" s="14" t="s">
        <v>456</v>
      </c>
      <c r="D39" s="106">
        <v>11271211</v>
      </c>
      <c r="E39" s="14"/>
      <c r="F39" s="14"/>
      <c r="G39" s="14"/>
      <c r="H39" t="e">
        <f>+COUNTIF('KU-2015'!#REF!,IF(C39="NoGp",B39/100,A39))</f>
        <v>#REF!</v>
      </c>
      <c r="I39" s="14"/>
      <c r="J39" s="14"/>
      <c r="K39" s="14"/>
      <c r="L39" s="14"/>
      <c r="M39" s="14"/>
      <c r="N39" s="14"/>
    </row>
    <row r="40" spans="1:14" x14ac:dyDescent="0.2">
      <c r="A40" t="str">
        <f t="shared" si="0"/>
        <v xml:space="preserve">312.00 5603         </v>
      </c>
      <c r="B40" s="18" t="s">
        <v>380</v>
      </c>
      <c r="C40" s="14" t="s">
        <v>465</v>
      </c>
      <c r="D40" s="106">
        <v>10624185</v>
      </c>
      <c r="E40" s="14"/>
      <c r="F40" s="14"/>
      <c r="G40" s="14"/>
      <c r="H40" t="e">
        <f>+COUNTIF('KU-2015'!#REF!,IF(C40="NoGp",B40/100,A40))</f>
        <v>#REF!</v>
      </c>
      <c r="I40" s="14"/>
      <c r="J40" s="14"/>
      <c r="K40" s="14"/>
      <c r="L40" s="14"/>
      <c r="M40" s="14"/>
      <c r="N40" s="14"/>
    </row>
    <row r="41" spans="1:14" x14ac:dyDescent="0.2">
      <c r="A41" t="str">
        <f t="shared" si="0"/>
        <v xml:space="preserve">312.00 5604         </v>
      </c>
      <c r="B41" s="18" t="s">
        <v>380</v>
      </c>
      <c r="C41" s="14" t="s">
        <v>466</v>
      </c>
      <c r="D41" s="106">
        <v>943582</v>
      </c>
      <c r="E41" s="14"/>
      <c r="F41" s="14"/>
      <c r="G41" s="14"/>
      <c r="H41" t="e">
        <f>+COUNTIF('KU-2015'!#REF!,IF(C41="NoGp",B41/100,A41))</f>
        <v>#REF!</v>
      </c>
      <c r="I41" s="14"/>
      <c r="J41" s="14"/>
      <c r="K41" s="14"/>
      <c r="L41" s="14"/>
      <c r="M41" s="14"/>
      <c r="N41" s="14"/>
    </row>
    <row r="42" spans="1:14" x14ac:dyDescent="0.2">
      <c r="A42" t="str">
        <f t="shared" si="0"/>
        <v xml:space="preserve">312.00 5613         </v>
      </c>
      <c r="B42" s="18" t="s">
        <v>380</v>
      </c>
      <c r="C42" s="14" t="s">
        <v>467</v>
      </c>
      <c r="D42" s="106">
        <v>9308492</v>
      </c>
      <c r="E42" s="14"/>
      <c r="F42" s="14"/>
      <c r="G42" s="14"/>
      <c r="H42" t="e">
        <f>+COUNTIF('KU-2015'!#REF!,IF(C42="NoGp",B42/100,A42))</f>
        <v>#REF!</v>
      </c>
      <c r="I42" s="14"/>
      <c r="J42" s="14"/>
      <c r="K42" s="14"/>
      <c r="L42" s="14"/>
      <c r="M42" s="14"/>
      <c r="N42" s="14"/>
    </row>
    <row r="43" spans="1:14" x14ac:dyDescent="0.2">
      <c r="A43" t="str">
        <f t="shared" si="0"/>
        <v xml:space="preserve">312.00 5614         </v>
      </c>
      <c r="B43" s="18" t="s">
        <v>380</v>
      </c>
      <c r="C43" s="14" t="s">
        <v>468</v>
      </c>
      <c r="D43" s="106">
        <v>21248339</v>
      </c>
      <c r="E43" s="14"/>
      <c r="F43" s="14"/>
      <c r="G43" s="14"/>
      <c r="H43" t="e">
        <f>+COUNTIF('KU-2015'!#REF!,IF(C43="NoGp",B43/100,A43))</f>
        <v>#REF!</v>
      </c>
      <c r="I43" s="14"/>
      <c r="J43" s="14"/>
      <c r="K43" s="14"/>
      <c r="L43" s="14"/>
      <c r="M43" s="14"/>
      <c r="N43" s="14"/>
    </row>
    <row r="44" spans="1:14" x14ac:dyDescent="0.2">
      <c r="A44" t="str">
        <f t="shared" si="0"/>
        <v xml:space="preserve">312.00 5615         </v>
      </c>
      <c r="B44" s="18" t="s">
        <v>380</v>
      </c>
      <c r="C44" s="14" t="s">
        <v>469</v>
      </c>
      <c r="D44" s="106">
        <v>-736948</v>
      </c>
      <c r="E44" s="14"/>
      <c r="F44" s="14"/>
      <c r="G44" s="14"/>
      <c r="H44" t="e">
        <f>+COUNTIF('KU-2015'!#REF!,IF(C44="NoGp",B44/100,A44))</f>
        <v>#REF!</v>
      </c>
      <c r="I44" s="14"/>
      <c r="J44" s="14"/>
      <c r="K44" s="14"/>
      <c r="L44" s="14"/>
      <c r="M44" s="14"/>
      <c r="N44" s="14"/>
    </row>
    <row r="45" spans="1:14" x14ac:dyDescent="0.2">
      <c r="A45" t="str">
        <f t="shared" si="0"/>
        <v xml:space="preserve">312.00 5621         </v>
      </c>
      <c r="B45" s="18" t="s">
        <v>380</v>
      </c>
      <c r="C45" s="14" t="s">
        <v>470</v>
      </c>
      <c r="D45" s="106">
        <v>26739197</v>
      </c>
      <c r="E45" s="14"/>
      <c r="F45" s="14"/>
      <c r="G45" s="14"/>
      <c r="H45" t="e">
        <f>+COUNTIF('KU-2015'!#REF!,IF(C45="NoGp",B45/100,A45))</f>
        <v>#REF!</v>
      </c>
      <c r="I45" s="14"/>
      <c r="J45" s="14"/>
      <c r="K45" s="14"/>
      <c r="L45" s="14"/>
      <c r="M45" s="14"/>
      <c r="N45" s="14"/>
    </row>
    <row r="46" spans="1:14" x14ac:dyDescent="0.2">
      <c r="A46" t="str">
        <f t="shared" si="0"/>
        <v xml:space="preserve">312.00 5622         </v>
      </c>
      <c r="B46" s="18" t="s">
        <v>380</v>
      </c>
      <c r="C46" s="14" t="s">
        <v>471</v>
      </c>
      <c r="D46" s="106">
        <v>19641359</v>
      </c>
      <c r="E46" s="14"/>
      <c r="F46" s="14"/>
      <c r="G46" s="14"/>
      <c r="H46" t="e">
        <f>+COUNTIF('KU-2015'!#REF!,IF(C46="NoGp",B46/100,A46))</f>
        <v>#REF!</v>
      </c>
      <c r="I46" s="14"/>
      <c r="J46" s="14"/>
      <c r="K46" s="14"/>
      <c r="L46" s="14"/>
      <c r="M46" s="14"/>
      <c r="N46" s="14"/>
    </row>
    <row r="47" spans="1:14" x14ac:dyDescent="0.2">
      <c r="A47" t="str">
        <f t="shared" si="0"/>
        <v xml:space="preserve">312.00 5623         </v>
      </c>
      <c r="B47" s="18" t="s">
        <v>380</v>
      </c>
      <c r="C47" s="14" t="s">
        <v>472</v>
      </c>
      <c r="D47" s="106">
        <v>71929055</v>
      </c>
      <c r="E47" s="14"/>
      <c r="F47" s="14"/>
      <c r="G47" s="14"/>
      <c r="H47" t="e">
        <f>+COUNTIF('KU-2015'!#REF!,IF(C47="NoGp",B47/100,A47))</f>
        <v>#REF!</v>
      </c>
      <c r="I47" s="14"/>
      <c r="J47" s="14"/>
      <c r="K47" s="14"/>
      <c r="L47" s="14"/>
      <c r="M47" s="14"/>
      <c r="N47" s="14"/>
    </row>
    <row r="48" spans="1:14" x14ac:dyDescent="0.2">
      <c r="A48" t="str">
        <f t="shared" si="0"/>
        <v xml:space="preserve">312.00 5630         </v>
      </c>
      <c r="B48" s="18" t="s">
        <v>380</v>
      </c>
      <c r="C48" s="14" t="s">
        <v>473</v>
      </c>
      <c r="D48" s="106">
        <v>18469817</v>
      </c>
      <c r="E48" s="14"/>
      <c r="F48" s="14"/>
      <c r="G48" s="14"/>
      <c r="H48" t="e">
        <f>+COUNTIF('KU-2015'!#REF!,IF(C48="NoGp",B48/100,A48))</f>
        <v>#REF!</v>
      </c>
      <c r="I48" s="14"/>
      <c r="J48" s="14"/>
      <c r="K48" s="14"/>
      <c r="L48" s="14"/>
      <c r="M48" s="14"/>
      <c r="N48" s="14"/>
    </row>
    <row r="49" spans="1:14" x14ac:dyDescent="0.2">
      <c r="A49" t="str">
        <f t="shared" si="0"/>
        <v xml:space="preserve">312.00 5643         </v>
      </c>
      <c r="B49" s="18" t="s">
        <v>380</v>
      </c>
      <c r="C49" s="14" t="s">
        <v>481</v>
      </c>
      <c r="D49" s="106">
        <v>677167</v>
      </c>
      <c r="E49" s="14"/>
      <c r="F49" s="14"/>
      <c r="G49" s="14"/>
      <c r="H49" t="e">
        <f>+COUNTIF('KU-2015'!#REF!,IF(C49="NoGp",B49/100,A49))</f>
        <v>#REF!</v>
      </c>
      <c r="I49" s="14"/>
      <c r="J49" s="14"/>
      <c r="K49" s="14"/>
      <c r="L49" s="14"/>
      <c r="M49" s="14"/>
      <c r="N49" s="14"/>
    </row>
    <row r="50" spans="1:14" x14ac:dyDescent="0.2">
      <c r="A50" t="str">
        <f t="shared" si="0"/>
        <v xml:space="preserve">312.00 5644         </v>
      </c>
      <c r="B50" s="18" t="s">
        <v>380</v>
      </c>
      <c r="C50" s="14" t="s">
        <v>614</v>
      </c>
      <c r="D50" s="106">
        <v>42127</v>
      </c>
      <c r="E50" s="14"/>
      <c r="F50" s="14" t="s">
        <v>379</v>
      </c>
      <c r="G50" s="14"/>
      <c r="H50" t="e">
        <f>+COUNTIF('KU-2015'!#REF!,IF(C50="NoGp",B50/100,A50))</f>
        <v>#REF!</v>
      </c>
      <c r="I50" s="14"/>
      <c r="J50" s="14"/>
      <c r="K50" s="14"/>
      <c r="L50" s="14"/>
      <c r="M50" s="14"/>
      <c r="N50" s="14"/>
    </row>
    <row r="51" spans="1:14" x14ac:dyDescent="0.2">
      <c r="A51" t="str">
        <f t="shared" si="0"/>
        <v xml:space="preserve">312.00 5650         </v>
      </c>
      <c r="B51" s="18" t="s">
        <v>380</v>
      </c>
      <c r="C51" s="14" t="s">
        <v>483</v>
      </c>
      <c r="D51" s="106">
        <v>34075530</v>
      </c>
      <c r="E51" s="14"/>
      <c r="F51" s="14"/>
      <c r="G51" s="14"/>
      <c r="H51" t="e">
        <f>+COUNTIF('KU-2015'!#REF!,IF(C51="NoGp",B51/100,A51))</f>
        <v>#REF!</v>
      </c>
      <c r="I51" s="14"/>
      <c r="J51" s="14"/>
      <c r="K51" s="14"/>
      <c r="L51" s="14"/>
      <c r="M51" s="14"/>
      <c r="N51" s="14"/>
    </row>
    <row r="52" spans="1:14" x14ac:dyDescent="0.2">
      <c r="A52" t="str">
        <f t="shared" si="0"/>
        <v xml:space="preserve">312.00 5651         </v>
      </c>
      <c r="B52" s="18" t="s">
        <v>380</v>
      </c>
      <c r="C52" s="14" t="s">
        <v>484</v>
      </c>
      <c r="D52" s="106">
        <v>96800340</v>
      </c>
      <c r="E52" s="14"/>
      <c r="F52" s="14"/>
      <c r="G52" s="14"/>
      <c r="H52" t="e">
        <f>+COUNTIF('KU-2015'!#REF!,IF(C52="NoGp",B52/100,A52))</f>
        <v>#REF!</v>
      </c>
      <c r="I52" s="14"/>
      <c r="J52" s="14"/>
      <c r="K52" s="14"/>
      <c r="L52" s="14"/>
      <c r="M52" s="14"/>
      <c r="N52" s="14"/>
    </row>
    <row r="53" spans="1:14" x14ac:dyDescent="0.2">
      <c r="A53" t="str">
        <f t="shared" si="0"/>
        <v xml:space="preserve">312.00 5652         </v>
      </c>
      <c r="B53" s="18" t="s">
        <v>380</v>
      </c>
      <c r="C53" s="14" t="s">
        <v>485</v>
      </c>
      <c r="D53" s="106">
        <v>73285978</v>
      </c>
      <c r="E53" s="14"/>
      <c r="F53" s="14"/>
      <c r="G53" s="14"/>
      <c r="H53" t="e">
        <f>+COUNTIF('KU-2015'!#REF!,IF(C53="NoGp",B53/100,A53))</f>
        <v>#REF!</v>
      </c>
      <c r="I53" s="14"/>
      <c r="J53" s="14"/>
      <c r="K53" s="14"/>
      <c r="L53" s="14"/>
      <c r="M53" s="14"/>
      <c r="N53" s="14"/>
    </row>
    <row r="54" spans="1:14" x14ac:dyDescent="0.2">
      <c r="A54" t="str">
        <f t="shared" si="0"/>
        <v xml:space="preserve">312.00 5653         </v>
      </c>
      <c r="B54" s="18" t="s">
        <v>380</v>
      </c>
      <c r="C54" s="14" t="s">
        <v>486</v>
      </c>
      <c r="D54" s="106">
        <v>146662379</v>
      </c>
      <c r="E54" s="14"/>
      <c r="F54" s="14"/>
      <c r="G54" s="14"/>
      <c r="H54" t="e">
        <f>+COUNTIF('KU-2015'!#REF!,IF(C54="NoGp",B54/100,A54))</f>
        <v>#REF!</v>
      </c>
      <c r="I54" s="14"/>
      <c r="J54" s="14"/>
      <c r="K54" s="14"/>
      <c r="L54" s="14"/>
      <c r="M54" s="14"/>
      <c r="N54" s="14"/>
    </row>
    <row r="55" spans="1:14" x14ac:dyDescent="0.2">
      <c r="A55" t="str">
        <f t="shared" si="0"/>
        <v xml:space="preserve">312.00 5654         </v>
      </c>
      <c r="B55" s="18" t="s">
        <v>380</v>
      </c>
      <c r="C55" s="14" t="s">
        <v>487</v>
      </c>
      <c r="D55" s="106">
        <v>128461343</v>
      </c>
      <c r="E55" s="14"/>
      <c r="F55" s="14"/>
      <c r="G55" s="14"/>
      <c r="H55" t="e">
        <f>+COUNTIF('KU-2015'!#REF!,IF(C55="NoGp",B55/100,A55))</f>
        <v>#REF!</v>
      </c>
      <c r="I55" s="14"/>
      <c r="J55" s="14"/>
      <c r="K55" s="14"/>
      <c r="L55" s="14"/>
      <c r="M55" s="14"/>
      <c r="N55" s="14"/>
    </row>
    <row r="56" spans="1:14" x14ac:dyDescent="0.2">
      <c r="A56" t="str">
        <f t="shared" si="0"/>
        <v xml:space="preserve">312.00 5658         </v>
      </c>
      <c r="B56" s="18" t="s">
        <v>380</v>
      </c>
      <c r="C56" s="14" t="s">
        <v>488</v>
      </c>
      <c r="D56" s="106">
        <v>55024079</v>
      </c>
      <c r="E56" s="14"/>
      <c r="F56" s="14"/>
      <c r="G56" s="14"/>
      <c r="H56" t="e">
        <f>+COUNTIF('KU-2015'!#REF!,IF(C56="NoGp",B56/100,A56))</f>
        <v>#REF!</v>
      </c>
      <c r="I56" s="14"/>
      <c r="J56" s="14"/>
      <c r="K56" s="14"/>
      <c r="L56" s="14"/>
      <c r="M56" s="14"/>
      <c r="N56" s="14"/>
    </row>
    <row r="57" spans="1:14" x14ac:dyDescent="0.2">
      <c r="A57" t="str">
        <f t="shared" si="0"/>
        <v xml:space="preserve">312.00 5660         </v>
      </c>
      <c r="B57" s="18" t="s">
        <v>380</v>
      </c>
      <c r="C57" s="14" t="s">
        <v>489</v>
      </c>
      <c r="D57" s="106">
        <v>24898056</v>
      </c>
      <c r="E57" s="14"/>
      <c r="F57" s="14"/>
      <c r="G57" s="14"/>
      <c r="H57" t="e">
        <f>+COUNTIF('KU-2015'!#REF!,IF(C57="NoGp",B57/100,A57))</f>
        <v>#REF!</v>
      </c>
      <c r="I57" s="14"/>
      <c r="J57" s="14"/>
      <c r="K57" s="14"/>
      <c r="L57" s="14"/>
      <c r="M57" s="14"/>
      <c r="N57" s="14"/>
    </row>
    <row r="58" spans="1:14" x14ac:dyDescent="0.2">
      <c r="A58" t="str">
        <f t="shared" si="0"/>
        <v xml:space="preserve">312.00 5661         </v>
      </c>
      <c r="B58" s="18" t="s">
        <v>380</v>
      </c>
      <c r="C58" s="14" t="s">
        <v>490</v>
      </c>
      <c r="D58" s="106">
        <v>41271827</v>
      </c>
      <c r="E58" s="14"/>
      <c r="F58" s="14"/>
      <c r="G58" s="14"/>
      <c r="H58" t="e">
        <f>+COUNTIF('KU-2015'!#REF!,IF(C58="NoGp",B58/100,A58))</f>
        <v>#REF!</v>
      </c>
      <c r="I58" s="14"/>
      <c r="J58" s="14"/>
      <c r="K58" s="14"/>
      <c r="L58" s="14"/>
      <c r="M58" s="14"/>
      <c r="N58" s="14"/>
    </row>
    <row r="59" spans="1:14" x14ac:dyDescent="0.2">
      <c r="A59" t="str">
        <f t="shared" si="0"/>
        <v xml:space="preserve">314.00 NoGp         </v>
      </c>
      <c r="B59" s="18" t="s">
        <v>381</v>
      </c>
      <c r="C59" s="14" t="s">
        <v>609</v>
      </c>
      <c r="D59" s="106">
        <v>0</v>
      </c>
      <c r="E59" s="14"/>
      <c r="F59" s="14"/>
      <c r="G59" s="14"/>
      <c r="H59" t="e">
        <f>+COUNTIF('KU-2015'!#REF!,IF(C59="NoGp",B59/100,A59))</f>
        <v>#REF!</v>
      </c>
      <c r="I59" s="14"/>
      <c r="J59" s="14"/>
      <c r="K59" s="14"/>
      <c r="L59" s="14"/>
      <c r="M59" s="14"/>
      <c r="N59" s="14"/>
    </row>
    <row r="60" spans="1:14" x14ac:dyDescent="0.2">
      <c r="A60" t="str">
        <f t="shared" si="0"/>
        <v xml:space="preserve">314.00 0321         </v>
      </c>
      <c r="B60" s="18" t="s">
        <v>381</v>
      </c>
      <c r="C60" s="14" t="s">
        <v>455</v>
      </c>
      <c r="D60" s="106">
        <v>12471959</v>
      </c>
      <c r="E60" s="14"/>
      <c r="F60" s="14"/>
      <c r="G60" s="14"/>
      <c r="H60" t="e">
        <f>+COUNTIF('KU-2015'!#REF!,IF(C60="NoGp",B60/100,A60))</f>
        <v>#REF!</v>
      </c>
      <c r="I60" s="14"/>
      <c r="J60" s="14"/>
      <c r="K60" s="14"/>
      <c r="L60" s="14"/>
      <c r="M60" s="14"/>
      <c r="N60" s="14"/>
    </row>
    <row r="61" spans="1:14" x14ac:dyDescent="0.2">
      <c r="A61" t="str">
        <f t="shared" si="0"/>
        <v xml:space="preserve">314.00 5603         </v>
      </c>
      <c r="B61" s="18" t="s">
        <v>381</v>
      </c>
      <c r="C61" s="14" t="s">
        <v>465</v>
      </c>
      <c r="D61" s="106">
        <v>3590195</v>
      </c>
      <c r="E61" s="14"/>
      <c r="F61" s="14"/>
      <c r="G61" s="14"/>
      <c r="H61" t="e">
        <f>+COUNTIF('KU-2015'!#REF!,IF(C61="NoGp",B61/100,A61))</f>
        <v>#REF!</v>
      </c>
      <c r="I61" s="14"/>
      <c r="J61" s="14"/>
      <c r="K61" s="14"/>
      <c r="L61" s="14"/>
      <c r="M61" s="14"/>
      <c r="N61" s="14"/>
    </row>
    <row r="62" spans="1:14" x14ac:dyDescent="0.2">
      <c r="A62" t="str">
        <f t="shared" si="0"/>
        <v xml:space="preserve">314.00 5604         </v>
      </c>
      <c r="B62" s="18" t="s">
        <v>381</v>
      </c>
      <c r="C62" s="14" t="s">
        <v>466</v>
      </c>
      <c r="D62" s="106">
        <v>310587</v>
      </c>
      <c r="E62" s="14"/>
      <c r="F62" s="14"/>
      <c r="G62" s="14"/>
      <c r="H62" t="e">
        <f>+COUNTIF('KU-2015'!#REF!,IF(C62="NoGp",B62/100,A62))</f>
        <v>#REF!</v>
      </c>
      <c r="I62" s="14"/>
      <c r="J62" s="14"/>
      <c r="K62" s="14"/>
      <c r="L62" s="14"/>
      <c r="M62" s="14"/>
      <c r="N62" s="14"/>
    </row>
    <row r="63" spans="1:14" x14ac:dyDescent="0.2">
      <c r="A63" t="str">
        <f t="shared" si="0"/>
        <v xml:space="preserve">314.00 5613         </v>
      </c>
      <c r="B63" s="18" t="s">
        <v>381</v>
      </c>
      <c r="C63" s="14" t="s">
        <v>467</v>
      </c>
      <c r="D63" s="106">
        <v>3248301</v>
      </c>
      <c r="E63" s="14"/>
      <c r="F63" s="14"/>
      <c r="G63" s="14"/>
      <c r="H63" t="e">
        <f>+COUNTIF('KU-2015'!#REF!,IF(C63="NoGp",B63/100,A63))</f>
        <v>#REF!</v>
      </c>
      <c r="I63" s="14"/>
      <c r="J63" s="14"/>
      <c r="K63" s="14"/>
      <c r="L63" s="14"/>
      <c r="M63" s="14"/>
      <c r="N63" s="14"/>
    </row>
    <row r="64" spans="1:14" x14ac:dyDescent="0.2">
      <c r="A64" t="str">
        <f t="shared" si="0"/>
        <v xml:space="preserve">314.00 5614         </v>
      </c>
      <c r="B64" s="18" t="s">
        <v>381</v>
      </c>
      <c r="C64" s="14" t="s">
        <v>468</v>
      </c>
      <c r="D64" s="106">
        <v>10361463</v>
      </c>
      <c r="E64" s="14"/>
      <c r="F64" s="14"/>
      <c r="G64" s="14"/>
      <c r="H64" t="e">
        <f>+COUNTIF('KU-2015'!#REF!,IF(C64="NoGp",B64/100,A64))</f>
        <v>#REF!</v>
      </c>
      <c r="I64" s="14"/>
      <c r="J64" s="14"/>
      <c r="K64" s="14"/>
      <c r="L64" s="14"/>
      <c r="M64" s="14"/>
      <c r="N64" s="14"/>
    </row>
    <row r="65" spans="1:14" x14ac:dyDescent="0.2">
      <c r="A65" t="str">
        <f t="shared" si="0"/>
        <v xml:space="preserve">314.00 5615         </v>
      </c>
      <c r="B65" s="18" t="s">
        <v>381</v>
      </c>
      <c r="C65" s="14" t="s">
        <v>469</v>
      </c>
      <c r="D65" s="106">
        <v>-101179</v>
      </c>
      <c r="E65" s="14"/>
      <c r="F65" s="14" t="s">
        <v>379</v>
      </c>
      <c r="G65" s="14"/>
      <c r="H65" t="e">
        <f>+COUNTIF('KU-2015'!#REF!,IF(C65="NoGp",B65/100,A65))</f>
        <v>#REF!</v>
      </c>
      <c r="I65" s="14"/>
      <c r="J65" s="14"/>
      <c r="K65" s="14"/>
      <c r="L65" s="14"/>
      <c r="M65" s="14"/>
      <c r="N65" s="14"/>
    </row>
    <row r="66" spans="1:14" x14ac:dyDescent="0.2">
      <c r="A66" t="str">
        <f t="shared" si="0"/>
        <v xml:space="preserve">314.00 5621         </v>
      </c>
      <c r="B66" s="18" t="s">
        <v>381</v>
      </c>
      <c r="C66" s="14" t="s">
        <v>470</v>
      </c>
      <c r="D66" s="106">
        <v>4893897</v>
      </c>
      <c r="E66" s="14"/>
      <c r="F66" s="14"/>
      <c r="G66" s="14"/>
      <c r="H66" t="e">
        <f>+COUNTIF('KU-2015'!#REF!,IF(C66="NoGp",B66/100,A66))</f>
        <v>#REF!</v>
      </c>
      <c r="I66" s="14"/>
      <c r="J66" s="14"/>
      <c r="K66" s="14"/>
      <c r="L66" s="14"/>
      <c r="M66" s="14"/>
      <c r="N66" s="14"/>
    </row>
    <row r="67" spans="1:14" x14ac:dyDescent="0.2">
      <c r="A67" t="str">
        <f t="shared" ref="A67:A130" si="1">+TEXT(B67/100,"###.00")&amp;" "&amp;C67&amp;"         "</f>
        <v xml:space="preserve">314.00 5622         </v>
      </c>
      <c r="B67" s="18" t="s">
        <v>381</v>
      </c>
      <c r="C67" s="14" t="s">
        <v>471</v>
      </c>
      <c r="D67" s="106">
        <v>8687176</v>
      </c>
      <c r="E67" s="14"/>
      <c r="F67" s="14"/>
      <c r="G67" s="14"/>
      <c r="H67" t="e">
        <f>+COUNTIF('KU-2015'!#REF!,IF(C67="NoGp",B67/100,A67))</f>
        <v>#REF!</v>
      </c>
      <c r="I67" s="14"/>
      <c r="J67" s="14"/>
      <c r="K67" s="14"/>
      <c r="L67" s="14"/>
      <c r="M67" s="14"/>
      <c r="N67" s="14"/>
    </row>
    <row r="68" spans="1:14" x14ac:dyDescent="0.2">
      <c r="A68" t="str">
        <f t="shared" si="1"/>
        <v xml:space="preserve">314.00 5623         </v>
      </c>
      <c r="B68" s="18" t="s">
        <v>381</v>
      </c>
      <c r="C68" s="14" t="s">
        <v>472</v>
      </c>
      <c r="D68" s="106">
        <v>20414202</v>
      </c>
      <c r="E68" s="14"/>
      <c r="F68" s="14"/>
      <c r="G68" s="14"/>
      <c r="H68" t="e">
        <f>+COUNTIF('KU-2015'!#REF!,IF(C68="NoGp",B68/100,A68))</f>
        <v>#REF!</v>
      </c>
      <c r="I68" s="14"/>
      <c r="J68" s="14"/>
      <c r="K68" s="14"/>
      <c r="L68" s="14"/>
      <c r="M68" s="14"/>
      <c r="N68" s="14"/>
    </row>
    <row r="69" spans="1:14" x14ac:dyDescent="0.2">
      <c r="A69" t="str">
        <f t="shared" si="1"/>
        <v xml:space="preserve">314.00 5643         </v>
      </c>
      <c r="B69" s="18" t="s">
        <v>381</v>
      </c>
      <c r="C69" s="14" t="s">
        <v>481</v>
      </c>
      <c r="D69" s="106">
        <v>538824</v>
      </c>
      <c r="E69" s="14"/>
      <c r="F69" s="14" t="s">
        <v>379</v>
      </c>
      <c r="G69" s="14"/>
      <c r="H69" t="e">
        <f>+COUNTIF('KU-2015'!#REF!,IF(C69="NoGp",B69/100,A69))</f>
        <v>#REF!</v>
      </c>
      <c r="I69" s="14"/>
      <c r="J69" s="14"/>
      <c r="K69" s="14"/>
      <c r="L69" s="14"/>
      <c r="M69" s="14"/>
      <c r="N69" s="14"/>
    </row>
    <row r="70" spans="1:14" x14ac:dyDescent="0.2">
      <c r="A70" t="str">
        <f t="shared" si="1"/>
        <v xml:space="preserve">314.00 5644         </v>
      </c>
      <c r="B70" s="18" t="s">
        <v>381</v>
      </c>
      <c r="C70" s="14" t="s">
        <v>614</v>
      </c>
      <c r="D70" s="106">
        <v>11739</v>
      </c>
      <c r="E70" s="14"/>
      <c r="F70" s="14" t="s">
        <v>379</v>
      </c>
      <c r="G70" s="14"/>
      <c r="H70" t="e">
        <f>+COUNTIF('KU-2015'!#REF!,IF(C70="NoGp",B70/100,A70))</f>
        <v>#REF!</v>
      </c>
      <c r="I70" s="14"/>
      <c r="J70" s="14"/>
      <c r="K70" s="14"/>
      <c r="L70" s="14"/>
      <c r="M70" s="14"/>
      <c r="N70" s="14"/>
    </row>
    <row r="71" spans="1:14" x14ac:dyDescent="0.2">
      <c r="A71" t="str">
        <f t="shared" si="1"/>
        <v xml:space="preserve">314.00 5651         </v>
      </c>
      <c r="B71" s="18" t="s">
        <v>381</v>
      </c>
      <c r="C71" s="14" t="s">
        <v>484</v>
      </c>
      <c r="D71" s="106">
        <v>20194109</v>
      </c>
      <c r="E71" s="14"/>
      <c r="F71" s="14"/>
      <c r="G71" s="14"/>
      <c r="H71" t="e">
        <f>+COUNTIF('KU-2015'!#REF!,IF(C71="NoGp",B71/100,A71))</f>
        <v>#REF!</v>
      </c>
      <c r="I71" s="14"/>
      <c r="J71" s="14"/>
      <c r="K71" s="14"/>
      <c r="L71" s="14"/>
      <c r="M71" s="14"/>
      <c r="N71" s="14"/>
    </row>
    <row r="72" spans="1:14" x14ac:dyDescent="0.2">
      <c r="A72" t="str">
        <f t="shared" si="1"/>
        <v xml:space="preserve">314.00 5652         </v>
      </c>
      <c r="B72" s="18" t="s">
        <v>381</v>
      </c>
      <c r="C72" s="14" t="s">
        <v>485</v>
      </c>
      <c r="D72" s="106">
        <v>20815737</v>
      </c>
      <c r="E72" s="14"/>
      <c r="F72" s="14"/>
      <c r="G72" s="14"/>
      <c r="H72" t="e">
        <f>+COUNTIF('KU-2015'!#REF!,IF(C72="NoGp",B72/100,A72))</f>
        <v>#REF!</v>
      </c>
      <c r="I72" s="14"/>
      <c r="J72" s="14"/>
      <c r="K72" s="14"/>
      <c r="L72" s="14"/>
      <c r="M72" s="14"/>
      <c r="N72" s="14"/>
    </row>
    <row r="73" spans="1:14" x14ac:dyDescent="0.2">
      <c r="A73" t="str">
        <f t="shared" si="1"/>
        <v xml:space="preserve">314.00 5653         </v>
      </c>
      <c r="B73" s="18" t="s">
        <v>381</v>
      </c>
      <c r="C73" s="14" t="s">
        <v>486</v>
      </c>
      <c r="D73" s="106">
        <v>28152257</v>
      </c>
      <c r="E73" s="14"/>
      <c r="F73" s="14"/>
      <c r="G73" s="14"/>
      <c r="H73" t="e">
        <f>+COUNTIF('KU-2015'!#REF!,IF(C73="NoGp",B73/100,A73))</f>
        <v>#REF!</v>
      </c>
      <c r="I73" s="14"/>
      <c r="J73" s="14"/>
      <c r="K73" s="14"/>
      <c r="L73" s="14"/>
      <c r="M73" s="14"/>
      <c r="N73" s="14"/>
    </row>
    <row r="74" spans="1:14" x14ac:dyDescent="0.2">
      <c r="A74" t="str">
        <f t="shared" si="1"/>
        <v xml:space="preserve">314.00 5654         </v>
      </c>
      <c r="B74" s="18" t="s">
        <v>381</v>
      </c>
      <c r="C74" s="14" t="s">
        <v>487</v>
      </c>
      <c r="D74" s="106">
        <v>32047642</v>
      </c>
      <c r="E74" s="14"/>
      <c r="F74" s="14"/>
      <c r="G74" s="14"/>
      <c r="H74" t="e">
        <f>+COUNTIF('KU-2015'!#REF!,IF(C74="NoGp",B74/100,A74))</f>
        <v>#REF!</v>
      </c>
      <c r="I74" s="14"/>
      <c r="J74" s="14"/>
      <c r="K74" s="14"/>
      <c r="L74" s="14"/>
      <c r="M74" s="14"/>
      <c r="N74" s="14"/>
    </row>
    <row r="75" spans="1:14" x14ac:dyDescent="0.2">
      <c r="A75" t="str">
        <f t="shared" si="1"/>
        <v xml:space="preserve">315.00 NoGp         </v>
      </c>
      <c r="B75" s="18" t="s">
        <v>382</v>
      </c>
      <c r="C75" s="14" t="s">
        <v>609</v>
      </c>
      <c r="D75" s="106">
        <v>0</v>
      </c>
      <c r="E75" s="14"/>
      <c r="F75" s="14"/>
      <c r="G75" s="14"/>
      <c r="H75" t="e">
        <f>+COUNTIF('KU-2015'!#REF!,IF(C75="NoGp",B75/100,A75))</f>
        <v>#REF!</v>
      </c>
      <c r="I75" s="14"/>
      <c r="J75" s="14"/>
      <c r="K75" s="14"/>
      <c r="L75" s="14"/>
      <c r="M75" s="14"/>
      <c r="N75" s="14"/>
    </row>
    <row r="76" spans="1:14" x14ac:dyDescent="0.2">
      <c r="A76" t="str">
        <f t="shared" si="1"/>
        <v xml:space="preserve">315.00 0321         </v>
      </c>
      <c r="B76" s="18" t="s">
        <v>382</v>
      </c>
      <c r="C76" s="14" t="s">
        <v>455</v>
      </c>
      <c r="D76" s="106">
        <v>4958709</v>
      </c>
      <c r="E76" s="14"/>
      <c r="F76" s="14"/>
      <c r="G76" s="14"/>
      <c r="H76" t="e">
        <f>+COUNTIF('KU-2015'!#REF!,IF(C76="NoGp",B76/100,A76))</f>
        <v>#REF!</v>
      </c>
      <c r="I76" s="14"/>
      <c r="J76" s="14"/>
      <c r="K76" s="14"/>
      <c r="L76" s="14"/>
      <c r="M76" s="14"/>
      <c r="N76" s="14"/>
    </row>
    <row r="77" spans="1:14" x14ac:dyDescent="0.2">
      <c r="A77" t="str">
        <f t="shared" si="1"/>
        <v xml:space="preserve">315.00 0322         </v>
      </c>
      <c r="B77" s="18" t="s">
        <v>382</v>
      </c>
      <c r="C77" s="14" t="s">
        <v>456</v>
      </c>
      <c r="D77" s="106">
        <v>653351</v>
      </c>
      <c r="E77" s="14"/>
      <c r="F77" s="14"/>
      <c r="G77" s="14"/>
      <c r="H77" t="e">
        <f>+COUNTIF('KU-2015'!#REF!,IF(C77="NoGp",B77/100,A77))</f>
        <v>#REF!</v>
      </c>
      <c r="I77" s="14"/>
      <c r="J77" s="14"/>
      <c r="K77" s="14"/>
      <c r="L77" s="14"/>
      <c r="M77" s="14"/>
      <c r="N77" s="14"/>
    </row>
    <row r="78" spans="1:14" x14ac:dyDescent="0.2">
      <c r="A78" t="str">
        <f t="shared" si="1"/>
        <v xml:space="preserve">315.00 5603         </v>
      </c>
      <c r="B78" s="18" t="s">
        <v>382</v>
      </c>
      <c r="C78" s="14" t="s">
        <v>465</v>
      </c>
      <c r="D78" s="106">
        <v>971265</v>
      </c>
      <c r="E78" s="14"/>
      <c r="F78" s="14"/>
      <c r="G78" s="14"/>
      <c r="H78" t="e">
        <f>+COUNTIF('KU-2015'!#REF!,IF(C78="NoGp",B78/100,A78))</f>
        <v>#REF!</v>
      </c>
      <c r="I78" s="14"/>
      <c r="J78" s="14"/>
      <c r="K78" s="14"/>
      <c r="L78" s="14"/>
      <c r="M78" s="14"/>
      <c r="N78" s="14"/>
    </row>
    <row r="79" spans="1:14" x14ac:dyDescent="0.2">
      <c r="A79" t="str">
        <f t="shared" si="1"/>
        <v xml:space="preserve">315.00 5604         </v>
      </c>
      <c r="B79" s="18" t="s">
        <v>382</v>
      </c>
      <c r="C79" s="14" t="s">
        <v>466</v>
      </c>
      <c r="D79" s="106">
        <v>225274</v>
      </c>
      <c r="E79" s="14"/>
      <c r="F79" s="14"/>
      <c r="G79" s="14"/>
      <c r="H79" t="e">
        <f>+COUNTIF('KU-2015'!#REF!,IF(C79="NoGp",B79/100,A79))</f>
        <v>#REF!</v>
      </c>
      <c r="I79" s="14"/>
      <c r="J79" s="14"/>
      <c r="K79" s="14"/>
      <c r="L79" s="14"/>
      <c r="M79" s="14"/>
      <c r="N79" s="14"/>
    </row>
    <row r="80" spans="1:14" x14ac:dyDescent="0.2">
      <c r="A80" t="str">
        <f t="shared" si="1"/>
        <v xml:space="preserve">315.00 5613         </v>
      </c>
      <c r="B80" s="18" t="s">
        <v>382</v>
      </c>
      <c r="C80" s="14" t="s">
        <v>467</v>
      </c>
      <c r="D80" s="106">
        <v>554397</v>
      </c>
      <c r="E80" s="14"/>
      <c r="F80" s="14"/>
      <c r="G80" s="14"/>
      <c r="H80" t="e">
        <f>+COUNTIF('KU-2015'!#REF!,IF(C80="NoGp",B80/100,A80))</f>
        <v>#REF!</v>
      </c>
      <c r="I80" s="14"/>
      <c r="J80" s="14"/>
      <c r="K80" s="14"/>
      <c r="L80" s="14"/>
      <c r="M80" s="14"/>
      <c r="N80" s="14"/>
    </row>
    <row r="81" spans="1:14" x14ac:dyDescent="0.2">
      <c r="A81" t="str">
        <f t="shared" si="1"/>
        <v xml:space="preserve">315.00 5614         </v>
      </c>
      <c r="B81" s="18" t="s">
        <v>382</v>
      </c>
      <c r="C81" s="14" t="s">
        <v>468</v>
      </c>
      <c r="D81" s="106">
        <v>1846556</v>
      </c>
      <c r="E81" s="14"/>
      <c r="F81" s="14"/>
      <c r="G81" s="14"/>
      <c r="H81" t="e">
        <f>+COUNTIF('KU-2015'!#REF!,IF(C81="NoGp",B81/100,A81))</f>
        <v>#REF!</v>
      </c>
      <c r="I81" s="14"/>
      <c r="J81" s="14"/>
      <c r="K81" s="14"/>
      <c r="L81" s="14"/>
      <c r="M81" s="14"/>
      <c r="N81" s="14"/>
    </row>
    <row r="82" spans="1:14" x14ac:dyDescent="0.2">
      <c r="A82" t="str">
        <f t="shared" si="1"/>
        <v xml:space="preserve">315.00 5615         </v>
      </c>
      <c r="B82" s="18" t="s">
        <v>382</v>
      </c>
      <c r="C82" s="14" t="s">
        <v>469</v>
      </c>
      <c r="D82" s="106">
        <v>101199</v>
      </c>
      <c r="E82" s="14"/>
      <c r="F82" s="14" t="s">
        <v>379</v>
      </c>
      <c r="G82" s="14"/>
      <c r="H82" t="e">
        <f>+COUNTIF('KU-2015'!#REF!,IF(C82="NoGp",B82/100,A82))</f>
        <v>#REF!</v>
      </c>
      <c r="I82" s="14"/>
      <c r="J82" s="14"/>
      <c r="K82" s="14"/>
      <c r="L82" s="14"/>
      <c r="M82" s="14"/>
      <c r="N82" s="14"/>
    </row>
    <row r="83" spans="1:14" x14ac:dyDescent="0.2">
      <c r="A83" t="str">
        <f t="shared" si="1"/>
        <v xml:space="preserve">315.00 5621         </v>
      </c>
      <c r="B83" s="18" t="s">
        <v>382</v>
      </c>
      <c r="C83" s="14" t="s">
        <v>470</v>
      </c>
      <c r="D83" s="106">
        <v>3259464</v>
      </c>
      <c r="E83" s="14"/>
      <c r="F83" s="14"/>
      <c r="G83" s="14"/>
      <c r="H83" t="e">
        <f>+COUNTIF('KU-2015'!#REF!,IF(C83="NoGp",B83/100,A83))</f>
        <v>#REF!</v>
      </c>
      <c r="I83" s="14"/>
      <c r="J83" s="14"/>
      <c r="K83" s="14"/>
      <c r="L83" s="14"/>
      <c r="M83" s="14"/>
      <c r="N83" s="14"/>
    </row>
    <row r="84" spans="1:14" x14ac:dyDescent="0.2">
      <c r="A84" t="str">
        <f t="shared" si="1"/>
        <v xml:space="preserve">315.00 5622         </v>
      </c>
      <c r="B84" s="18" t="s">
        <v>382</v>
      </c>
      <c r="C84" s="14" t="s">
        <v>471</v>
      </c>
      <c r="D84" s="106">
        <v>1331430</v>
      </c>
      <c r="E84" s="14"/>
      <c r="F84" s="14"/>
      <c r="G84" s="14"/>
      <c r="H84" t="e">
        <f>+COUNTIF('KU-2015'!#REF!,IF(C84="NoGp",B84/100,A84))</f>
        <v>#REF!</v>
      </c>
      <c r="I84" s="14"/>
      <c r="J84" s="14"/>
      <c r="K84" s="14"/>
      <c r="L84" s="14"/>
      <c r="M84" s="14"/>
      <c r="N84" s="14"/>
    </row>
    <row r="85" spans="1:14" x14ac:dyDescent="0.2">
      <c r="A85" t="str">
        <f t="shared" si="1"/>
        <v xml:space="preserve">315.00 5623         </v>
      </c>
      <c r="B85" s="18" t="s">
        <v>382</v>
      </c>
      <c r="C85" s="14" t="s">
        <v>472</v>
      </c>
      <c r="D85" s="106">
        <v>6533915</v>
      </c>
      <c r="E85" s="14"/>
      <c r="F85" s="14"/>
      <c r="G85" s="14"/>
      <c r="H85" t="e">
        <f>+COUNTIF('KU-2015'!#REF!,IF(C85="NoGp",B85/100,A85))</f>
        <v>#REF!</v>
      </c>
      <c r="I85" s="14"/>
      <c r="J85" s="14"/>
      <c r="K85" s="14"/>
      <c r="L85" s="14"/>
      <c r="M85" s="14"/>
      <c r="N85" s="14"/>
    </row>
    <row r="86" spans="1:14" x14ac:dyDescent="0.2">
      <c r="A86" t="str">
        <f t="shared" si="1"/>
        <v xml:space="preserve">315.00 5630         </v>
      </c>
      <c r="B86" s="18" t="s">
        <v>382</v>
      </c>
      <c r="C86" s="14" t="s">
        <v>473</v>
      </c>
      <c r="D86" s="106">
        <v>1205108</v>
      </c>
      <c r="E86" s="14"/>
      <c r="F86" s="14"/>
      <c r="G86" s="14"/>
      <c r="H86" t="e">
        <f>+COUNTIF('KU-2015'!#REF!,IF(C86="NoGp",B86/100,A86))</f>
        <v>#REF!</v>
      </c>
      <c r="I86" s="14"/>
      <c r="J86" s="14"/>
      <c r="K86" s="14"/>
      <c r="L86" s="14"/>
      <c r="M86" s="14"/>
      <c r="N86" s="14"/>
    </row>
    <row r="87" spans="1:14" x14ac:dyDescent="0.2">
      <c r="A87" t="str">
        <f t="shared" si="1"/>
        <v xml:space="preserve">315.00 5643         </v>
      </c>
      <c r="B87" s="18" t="s">
        <v>382</v>
      </c>
      <c r="C87" s="14" t="s">
        <v>481</v>
      </c>
      <c r="D87" s="106">
        <v>126499</v>
      </c>
      <c r="E87" s="14"/>
      <c r="F87" s="14" t="s">
        <v>379</v>
      </c>
      <c r="G87" s="14"/>
      <c r="H87" t="e">
        <f>+COUNTIF('KU-2015'!#REF!,IF(C87="NoGp",B87/100,A87))</f>
        <v>#REF!</v>
      </c>
      <c r="I87" s="14"/>
      <c r="J87" s="14"/>
      <c r="K87" s="14"/>
      <c r="L87" s="14"/>
      <c r="M87" s="14"/>
      <c r="N87" s="14"/>
    </row>
    <row r="88" spans="1:14" x14ac:dyDescent="0.2">
      <c r="A88" t="str">
        <f t="shared" si="1"/>
        <v xml:space="preserve">315.00 5644         </v>
      </c>
      <c r="B88" s="18" t="s">
        <v>382</v>
      </c>
      <c r="C88" s="14" t="s">
        <v>614</v>
      </c>
      <c r="D88" s="106">
        <v>25050</v>
      </c>
      <c r="E88" s="14"/>
      <c r="F88" s="14" t="s">
        <v>379</v>
      </c>
      <c r="G88" s="14"/>
      <c r="H88" t="e">
        <f>+COUNTIF('KU-2015'!#REF!,IF(C88="NoGp",B88/100,A88))</f>
        <v>#REF!</v>
      </c>
      <c r="I88" s="14"/>
      <c r="J88" s="14"/>
      <c r="K88" s="14"/>
      <c r="L88" s="14"/>
      <c r="M88" s="14"/>
      <c r="N88" s="14"/>
    </row>
    <row r="89" spans="1:14" x14ac:dyDescent="0.2">
      <c r="A89" t="str">
        <f t="shared" si="1"/>
        <v xml:space="preserve">315.00 5650         </v>
      </c>
      <c r="B89" s="18" t="s">
        <v>382</v>
      </c>
      <c r="C89" s="14" t="s">
        <v>483</v>
      </c>
      <c r="D89" s="106">
        <v>3266572</v>
      </c>
      <c r="E89" s="14"/>
      <c r="F89" s="14"/>
      <c r="G89" s="14"/>
      <c r="H89" t="e">
        <f>+COUNTIF('KU-2015'!#REF!,IF(C89="NoGp",B89/100,A89))</f>
        <v>#REF!</v>
      </c>
      <c r="I89" s="14"/>
      <c r="J89" s="14"/>
      <c r="K89" s="14"/>
      <c r="L89" s="14"/>
      <c r="M89" s="14"/>
      <c r="N89" s="14"/>
    </row>
    <row r="90" spans="1:14" x14ac:dyDescent="0.2">
      <c r="A90" t="str">
        <f t="shared" si="1"/>
        <v xml:space="preserve">315.00 5651         </v>
      </c>
      <c r="B90" s="18" t="s">
        <v>382</v>
      </c>
      <c r="C90" s="14" t="s">
        <v>484</v>
      </c>
      <c r="D90" s="106">
        <v>8274863</v>
      </c>
      <c r="E90" s="14"/>
      <c r="F90" s="14"/>
      <c r="G90" s="14"/>
      <c r="H90" t="e">
        <f>+COUNTIF('KU-2015'!#REF!,IF(C90="NoGp",B90/100,A90))</f>
        <v>#REF!</v>
      </c>
      <c r="I90" s="14"/>
      <c r="J90" s="14"/>
      <c r="K90" s="14"/>
      <c r="L90" s="14"/>
      <c r="M90" s="14"/>
      <c r="N90" s="14"/>
    </row>
    <row r="91" spans="1:14" x14ac:dyDescent="0.2">
      <c r="A91" t="str">
        <f t="shared" si="1"/>
        <v xml:space="preserve">315.00 5652         </v>
      </c>
      <c r="B91" s="18" t="s">
        <v>382</v>
      </c>
      <c r="C91" s="14" t="s">
        <v>485</v>
      </c>
      <c r="D91" s="106">
        <v>10602781</v>
      </c>
      <c r="E91" s="14"/>
      <c r="F91" s="14"/>
      <c r="G91" s="14"/>
      <c r="H91" t="e">
        <f>+COUNTIF('KU-2015'!#REF!,IF(C91="NoGp",B91/100,A91))</f>
        <v>#REF!</v>
      </c>
      <c r="I91" s="14"/>
      <c r="J91" s="14"/>
      <c r="K91" s="14"/>
      <c r="L91" s="14"/>
      <c r="M91" s="14"/>
      <c r="N91" s="14"/>
    </row>
    <row r="92" spans="1:14" x14ac:dyDescent="0.2">
      <c r="A92" t="str">
        <f t="shared" si="1"/>
        <v xml:space="preserve">315.00 5653         </v>
      </c>
      <c r="B92" s="18" t="s">
        <v>382</v>
      </c>
      <c r="C92" s="14" t="s">
        <v>486</v>
      </c>
      <c r="D92" s="106">
        <v>22826297</v>
      </c>
      <c r="E92" s="14"/>
      <c r="F92" s="14"/>
      <c r="G92" s="14"/>
      <c r="H92" t="e">
        <f>+COUNTIF('KU-2015'!#REF!,IF(C92="NoGp",B92/100,A92))</f>
        <v>#REF!</v>
      </c>
      <c r="I92" s="14"/>
      <c r="J92" s="14"/>
      <c r="K92" s="14"/>
      <c r="L92" s="14"/>
      <c r="M92" s="14"/>
      <c r="N92" s="14"/>
    </row>
    <row r="93" spans="1:14" x14ac:dyDescent="0.2">
      <c r="A93" t="str">
        <f t="shared" si="1"/>
        <v xml:space="preserve">315.00 5654         </v>
      </c>
      <c r="B93" s="18" t="s">
        <v>382</v>
      </c>
      <c r="C93" s="14" t="s">
        <v>487</v>
      </c>
      <c r="D93" s="106">
        <v>16503145</v>
      </c>
      <c r="E93" s="14"/>
      <c r="F93" s="14"/>
      <c r="G93" s="14"/>
      <c r="H93" t="e">
        <f>+COUNTIF('KU-2015'!#REF!,IF(C93="NoGp",B93/100,A93))</f>
        <v>#REF!</v>
      </c>
      <c r="I93" s="14"/>
      <c r="J93" s="14"/>
      <c r="K93" s="14"/>
      <c r="L93" s="14"/>
      <c r="M93" s="14"/>
      <c r="N93" s="14"/>
    </row>
    <row r="94" spans="1:14" x14ac:dyDescent="0.2">
      <c r="A94" t="str">
        <f t="shared" si="1"/>
        <v xml:space="preserve">315.00 5658         </v>
      </c>
      <c r="B94" s="18" t="s">
        <v>382</v>
      </c>
      <c r="C94" s="14" t="s">
        <v>488</v>
      </c>
      <c r="D94" s="106">
        <v>73909</v>
      </c>
      <c r="E94" s="14"/>
      <c r="F94" s="14"/>
      <c r="G94" s="14"/>
      <c r="H94" t="e">
        <f>+COUNTIF('KU-2015'!#REF!,IF(C94="NoGp",B94/100,A94))</f>
        <v>#REF!</v>
      </c>
      <c r="I94" s="14"/>
      <c r="J94" s="14"/>
      <c r="K94" s="14"/>
      <c r="L94" s="14"/>
      <c r="M94" s="14"/>
      <c r="N94" s="14"/>
    </row>
    <row r="95" spans="1:14" x14ac:dyDescent="0.2">
      <c r="A95" t="str">
        <f t="shared" si="1"/>
        <v xml:space="preserve">315.00 5660         </v>
      </c>
      <c r="B95" s="18" t="s">
        <v>382</v>
      </c>
      <c r="C95" s="14" t="s">
        <v>489</v>
      </c>
      <c r="D95" s="106">
        <v>1992181</v>
      </c>
      <c r="E95" s="14"/>
      <c r="F95" s="14"/>
      <c r="G95" s="14"/>
      <c r="H95" t="e">
        <f>+COUNTIF('KU-2015'!#REF!,IF(C95="NoGp",B95/100,A95))</f>
        <v>#REF!</v>
      </c>
      <c r="I95" s="14"/>
      <c r="J95" s="14"/>
      <c r="K95" s="14"/>
      <c r="L95" s="14"/>
      <c r="M95" s="14"/>
      <c r="N95" s="14"/>
    </row>
    <row r="96" spans="1:14" x14ac:dyDescent="0.2">
      <c r="A96" t="str">
        <f t="shared" si="1"/>
        <v xml:space="preserve">315.00 5661         </v>
      </c>
      <c r="B96" s="18" t="s">
        <v>382</v>
      </c>
      <c r="C96" s="14" t="s">
        <v>490</v>
      </c>
      <c r="D96" s="106">
        <v>381019</v>
      </c>
      <c r="E96" s="14"/>
      <c r="F96" s="14"/>
      <c r="G96" s="14"/>
      <c r="H96" t="e">
        <f>+COUNTIF('KU-2015'!#REF!,IF(C96="NoGp",B96/100,A96))</f>
        <v>#REF!</v>
      </c>
      <c r="I96" s="14"/>
      <c r="J96" s="14"/>
      <c r="K96" s="14"/>
      <c r="L96" s="14"/>
      <c r="M96" s="14"/>
      <c r="N96" s="14"/>
    </row>
    <row r="97" spans="1:14" x14ac:dyDescent="0.2">
      <c r="A97" t="str">
        <f t="shared" si="1"/>
        <v xml:space="preserve">316.00 NoGp         </v>
      </c>
      <c r="B97" s="18" t="s">
        <v>383</v>
      </c>
      <c r="C97" s="14" t="s">
        <v>609</v>
      </c>
      <c r="D97" s="106">
        <v>0</v>
      </c>
      <c r="E97" s="14"/>
      <c r="F97" s="14"/>
      <c r="G97" s="14"/>
      <c r="H97" t="e">
        <f>+COUNTIF('KU-2015'!#REF!,IF(C97="NoGp",B97/100,A97))</f>
        <v>#REF!</v>
      </c>
      <c r="I97" s="14"/>
      <c r="J97" s="14"/>
      <c r="K97" s="14"/>
      <c r="L97" s="14"/>
      <c r="M97" s="14"/>
      <c r="N97" s="14"/>
    </row>
    <row r="98" spans="1:14" x14ac:dyDescent="0.2">
      <c r="A98" t="str">
        <f t="shared" si="1"/>
        <v xml:space="preserve">316.00 0321         </v>
      </c>
      <c r="B98" s="18" t="s">
        <v>383</v>
      </c>
      <c r="C98" s="14" t="s">
        <v>455</v>
      </c>
      <c r="D98" s="106">
        <v>126166</v>
      </c>
      <c r="E98" s="14"/>
      <c r="F98" s="14"/>
      <c r="G98" s="14"/>
      <c r="H98" t="e">
        <f>+COUNTIF('KU-2015'!#REF!,IF(C98="NoGp",B98/100,A98))</f>
        <v>#REF!</v>
      </c>
      <c r="I98" s="14"/>
      <c r="J98" s="14"/>
      <c r="K98" s="14"/>
      <c r="L98" s="14"/>
      <c r="M98" s="14"/>
      <c r="N98" s="14"/>
    </row>
    <row r="99" spans="1:14" x14ac:dyDescent="0.2">
      <c r="A99" t="str">
        <f t="shared" si="1"/>
        <v xml:space="preserve">316.00 5591         </v>
      </c>
      <c r="B99" s="18" t="s">
        <v>383</v>
      </c>
      <c r="C99" s="14" t="s">
        <v>464</v>
      </c>
      <c r="D99" s="106">
        <v>790095</v>
      </c>
      <c r="E99" s="14"/>
      <c r="F99" s="14"/>
      <c r="G99" s="14"/>
      <c r="H99" t="e">
        <f>+COUNTIF('KU-2015'!#REF!,IF(C99="NoGp",B99/100,A99))</f>
        <v>#REF!</v>
      </c>
      <c r="I99" s="14"/>
      <c r="J99" s="14"/>
      <c r="K99" s="14"/>
      <c r="L99" s="14"/>
      <c r="M99" s="14"/>
      <c r="N99" s="14"/>
    </row>
    <row r="100" spans="1:14" x14ac:dyDescent="0.2">
      <c r="A100" t="str">
        <f t="shared" si="1"/>
        <v xml:space="preserve">316.00 5603         </v>
      </c>
      <c r="B100" s="18" t="s">
        <v>383</v>
      </c>
      <c r="C100" s="14" t="s">
        <v>465</v>
      </c>
      <c r="D100" s="106">
        <v>261039</v>
      </c>
      <c r="E100" s="14"/>
      <c r="F100" s="14"/>
      <c r="G100" s="14"/>
      <c r="H100" t="e">
        <f>+COUNTIF('KU-2015'!#REF!,IF(C100="NoGp",B100/100,A100))</f>
        <v>#REF!</v>
      </c>
      <c r="I100" s="14"/>
      <c r="J100" s="14"/>
      <c r="K100" s="14"/>
      <c r="L100" s="14"/>
      <c r="M100" s="14"/>
      <c r="N100" s="14"/>
    </row>
    <row r="101" spans="1:14" x14ac:dyDescent="0.2">
      <c r="A101" t="str">
        <f t="shared" si="1"/>
        <v xml:space="preserve">316.00 5604         </v>
      </c>
      <c r="B101" s="18" t="s">
        <v>383</v>
      </c>
      <c r="C101" s="14" t="s">
        <v>466</v>
      </c>
      <c r="D101" s="106">
        <v>45825</v>
      </c>
      <c r="E101" s="14"/>
      <c r="F101" s="14"/>
      <c r="G101" s="14"/>
      <c r="H101" t="e">
        <f>+COUNTIF('KU-2015'!#REF!,IF(C101="NoGp",B101/100,A101))</f>
        <v>#REF!</v>
      </c>
      <c r="I101" s="14"/>
      <c r="J101" s="14"/>
      <c r="K101" s="14"/>
      <c r="L101" s="14"/>
      <c r="M101" s="14"/>
      <c r="N101" s="14"/>
    </row>
    <row r="102" spans="1:14" x14ac:dyDescent="0.2">
      <c r="A102" t="str">
        <f t="shared" si="1"/>
        <v xml:space="preserve">316.00 5613         </v>
      </c>
      <c r="B102" s="18" t="s">
        <v>383</v>
      </c>
      <c r="C102" s="14" t="s">
        <v>467</v>
      </c>
      <c r="D102" s="106">
        <v>97212</v>
      </c>
      <c r="E102" s="14"/>
      <c r="F102" s="14"/>
      <c r="G102" s="14"/>
      <c r="H102" t="e">
        <f>+COUNTIF('KU-2015'!#REF!,IF(C102="NoGp",B102/100,A102))</f>
        <v>#REF!</v>
      </c>
      <c r="I102" s="14"/>
      <c r="J102" s="14"/>
      <c r="K102" s="14"/>
      <c r="L102" s="14"/>
      <c r="M102" s="14"/>
      <c r="N102" s="14"/>
    </row>
    <row r="103" spans="1:14" x14ac:dyDescent="0.2">
      <c r="A103" t="str">
        <f t="shared" si="1"/>
        <v xml:space="preserve">316.00 5614         </v>
      </c>
      <c r="B103" s="18" t="s">
        <v>383</v>
      </c>
      <c r="C103" s="14" t="s">
        <v>468</v>
      </c>
      <c r="D103" s="106">
        <v>1400464</v>
      </c>
      <c r="E103" s="14"/>
      <c r="F103" s="14"/>
      <c r="G103" s="14"/>
      <c r="H103" t="e">
        <f>+COUNTIF('KU-2015'!#REF!,IF(C103="NoGp",B103/100,A103))</f>
        <v>#REF!</v>
      </c>
      <c r="I103" s="14"/>
      <c r="J103" s="14"/>
      <c r="K103" s="14"/>
      <c r="L103" s="14"/>
      <c r="M103" s="14"/>
      <c r="N103" s="14"/>
    </row>
    <row r="104" spans="1:14" x14ac:dyDescent="0.2">
      <c r="A104" t="str">
        <f t="shared" si="1"/>
        <v xml:space="preserve">316.00 5615         </v>
      </c>
      <c r="B104" s="18" t="s">
        <v>383</v>
      </c>
      <c r="C104" s="14" t="s">
        <v>469</v>
      </c>
      <c r="D104" s="106">
        <v>116207</v>
      </c>
      <c r="E104" s="14"/>
      <c r="F104" s="14"/>
      <c r="G104" s="14"/>
      <c r="H104" t="e">
        <f>+COUNTIF('KU-2015'!#REF!,IF(C104="NoGp",B104/100,A104))</f>
        <v>#REF!</v>
      </c>
      <c r="I104" s="14"/>
      <c r="J104" s="14"/>
      <c r="K104" s="14"/>
      <c r="L104" s="14"/>
      <c r="M104" s="14"/>
      <c r="N104" s="14"/>
    </row>
    <row r="105" spans="1:14" x14ac:dyDescent="0.2">
      <c r="A105" t="str">
        <f t="shared" si="1"/>
        <v xml:space="preserve">316.00 5621         </v>
      </c>
      <c r="B105" s="18" t="s">
        <v>383</v>
      </c>
      <c r="C105" s="14" t="s">
        <v>470</v>
      </c>
      <c r="D105" s="106">
        <v>351287</v>
      </c>
      <c r="E105" s="14"/>
      <c r="F105" s="14"/>
      <c r="G105" s="14"/>
      <c r="H105" t="e">
        <f>+COUNTIF('KU-2015'!#REF!,IF(C105="NoGp",B105/100,A105))</f>
        <v>#REF!</v>
      </c>
      <c r="I105" s="14"/>
      <c r="J105" s="14"/>
      <c r="K105" s="14"/>
      <c r="L105" s="14"/>
      <c r="M105" s="14"/>
      <c r="N105" s="14"/>
    </row>
    <row r="106" spans="1:14" x14ac:dyDescent="0.2">
      <c r="A106" t="str">
        <f t="shared" si="1"/>
        <v xml:space="preserve">316.00 5622         </v>
      </c>
      <c r="B106" s="18" t="s">
        <v>383</v>
      </c>
      <c r="C106" s="14" t="s">
        <v>471</v>
      </c>
      <c r="D106" s="106">
        <v>109842</v>
      </c>
      <c r="E106" s="14"/>
      <c r="F106" s="14"/>
      <c r="G106" s="14"/>
      <c r="H106" t="e">
        <f>+COUNTIF('KU-2015'!#REF!,IF(C106="NoGp",B106/100,A106))</f>
        <v>#REF!</v>
      </c>
      <c r="I106" s="14"/>
      <c r="J106" s="14"/>
      <c r="K106" s="14"/>
      <c r="L106" s="14"/>
      <c r="M106" s="14"/>
      <c r="N106" s="14"/>
    </row>
    <row r="107" spans="1:14" x14ac:dyDescent="0.2">
      <c r="A107" t="str">
        <f t="shared" si="1"/>
        <v xml:space="preserve">316.00 5623         </v>
      </c>
      <c r="B107" s="18" t="s">
        <v>383</v>
      </c>
      <c r="C107" s="14" t="s">
        <v>472</v>
      </c>
      <c r="D107" s="106">
        <v>2925174</v>
      </c>
      <c r="E107" s="14"/>
      <c r="F107" s="14"/>
      <c r="G107" s="14"/>
      <c r="H107" t="e">
        <f>+COUNTIF('KU-2015'!#REF!,IF(C107="NoGp",B107/100,A107))</f>
        <v>#REF!</v>
      </c>
      <c r="I107" s="14"/>
      <c r="J107" s="14"/>
      <c r="K107" s="14"/>
      <c r="L107" s="14"/>
      <c r="M107" s="14"/>
      <c r="N107" s="14"/>
    </row>
    <row r="108" spans="1:14" x14ac:dyDescent="0.2">
      <c r="A108" t="str">
        <f t="shared" si="1"/>
        <v xml:space="preserve">316.00 5643         </v>
      </c>
      <c r="B108" s="18" t="s">
        <v>383</v>
      </c>
      <c r="C108" s="14" t="s">
        <v>481</v>
      </c>
      <c r="D108" s="106">
        <v>-42884</v>
      </c>
      <c r="E108" s="14"/>
      <c r="F108" s="14" t="s">
        <v>379</v>
      </c>
      <c r="G108" s="14"/>
      <c r="H108" t="e">
        <f>+COUNTIF('KU-2015'!#REF!,IF(C108="NoGp",B108/100,A108))</f>
        <v>#REF!</v>
      </c>
      <c r="I108" s="14"/>
      <c r="J108" s="14"/>
      <c r="K108" s="14"/>
      <c r="L108" s="14"/>
      <c r="M108" s="14"/>
      <c r="N108" s="14"/>
    </row>
    <row r="109" spans="1:14" x14ac:dyDescent="0.2">
      <c r="A109" t="str">
        <f t="shared" si="1"/>
        <v xml:space="preserve">316.00 5644         </v>
      </c>
      <c r="B109" s="18" t="s">
        <v>383</v>
      </c>
      <c r="C109" s="14" t="s">
        <v>614</v>
      </c>
      <c r="D109" s="106">
        <v>12249</v>
      </c>
      <c r="E109" s="14"/>
      <c r="F109" s="14" t="s">
        <v>379</v>
      </c>
      <c r="G109" s="14"/>
      <c r="H109" t="e">
        <f>+COUNTIF('KU-2015'!#REF!,IF(C109="NoGp",B109/100,A109))</f>
        <v>#REF!</v>
      </c>
      <c r="I109" s="14"/>
      <c r="J109" s="14"/>
      <c r="K109" s="14"/>
      <c r="L109" s="14"/>
      <c r="M109" s="14"/>
      <c r="N109" s="14"/>
    </row>
    <row r="110" spans="1:14" x14ac:dyDescent="0.2">
      <c r="A110" t="str">
        <f t="shared" si="1"/>
        <v xml:space="preserve">316.00 5650         </v>
      </c>
      <c r="B110" s="18" t="s">
        <v>383</v>
      </c>
      <c r="C110" s="14" t="s">
        <v>483</v>
      </c>
      <c r="D110" s="106">
        <v>834195</v>
      </c>
      <c r="E110" s="14"/>
      <c r="F110" s="14"/>
      <c r="G110" s="14"/>
      <c r="H110" t="e">
        <f>+COUNTIF('KU-2015'!#REF!,IF(C110="NoGp",B110/100,A110))</f>
        <v>#REF!</v>
      </c>
      <c r="I110" s="14"/>
      <c r="J110" s="14"/>
      <c r="K110" s="14"/>
      <c r="L110" s="14"/>
      <c r="M110" s="14"/>
      <c r="N110" s="14"/>
    </row>
    <row r="111" spans="1:14" x14ac:dyDescent="0.2">
      <c r="A111" t="str">
        <f t="shared" si="1"/>
        <v xml:space="preserve">316.00 5651         </v>
      </c>
      <c r="B111" s="18" t="s">
        <v>383</v>
      </c>
      <c r="C111" s="14" t="s">
        <v>484</v>
      </c>
      <c r="D111" s="106">
        <v>1578287</v>
      </c>
      <c r="E111" s="14"/>
      <c r="F111" s="14"/>
      <c r="G111" s="14"/>
      <c r="H111" t="e">
        <f>+COUNTIF('KU-2015'!#REF!,IF(C111="NoGp",B111/100,A111))</f>
        <v>#REF!</v>
      </c>
      <c r="I111" s="14"/>
      <c r="J111" s="14"/>
      <c r="K111" s="14"/>
      <c r="L111" s="14"/>
      <c r="M111" s="14"/>
      <c r="N111" s="14"/>
    </row>
    <row r="112" spans="1:14" x14ac:dyDescent="0.2">
      <c r="A112" t="str">
        <f t="shared" si="1"/>
        <v xml:space="preserve">316.00 5652         </v>
      </c>
      <c r="B112" s="18" t="s">
        <v>383</v>
      </c>
      <c r="C112" s="14" t="s">
        <v>485</v>
      </c>
      <c r="D112" s="106">
        <v>1397086</v>
      </c>
      <c r="E112" s="14"/>
      <c r="F112" s="14"/>
      <c r="G112" s="14"/>
      <c r="H112" t="e">
        <f>+COUNTIF('KU-2015'!#REF!,IF(C112="NoGp",B112/100,A112))</f>
        <v>#REF!</v>
      </c>
      <c r="I112" s="14"/>
      <c r="J112" s="14"/>
      <c r="K112" s="14"/>
      <c r="L112" s="14"/>
      <c r="M112" s="14"/>
      <c r="N112" s="14"/>
    </row>
    <row r="113" spans="1:14" x14ac:dyDescent="0.2">
      <c r="A113" t="str">
        <f t="shared" si="1"/>
        <v xml:space="preserve">316.00 5653         </v>
      </c>
      <c r="B113" s="18" t="s">
        <v>383</v>
      </c>
      <c r="C113" s="14" t="s">
        <v>486</v>
      </c>
      <c r="D113" s="106">
        <v>2534754</v>
      </c>
      <c r="E113" s="14"/>
      <c r="F113" s="14"/>
      <c r="G113" s="14"/>
      <c r="H113" t="e">
        <f>+COUNTIF('KU-2015'!#REF!,IF(C113="NoGp",B113/100,A113))</f>
        <v>#REF!</v>
      </c>
      <c r="I113" s="14"/>
      <c r="J113" s="14"/>
      <c r="K113" s="14"/>
      <c r="L113" s="14"/>
      <c r="M113" s="14"/>
      <c r="N113" s="14"/>
    </row>
    <row r="114" spans="1:14" x14ac:dyDescent="0.2">
      <c r="A114" t="str">
        <f t="shared" si="1"/>
        <v xml:space="preserve">316.00 5654         </v>
      </c>
      <c r="B114" s="18" t="s">
        <v>383</v>
      </c>
      <c r="C114" s="14" t="s">
        <v>487</v>
      </c>
      <c r="D114" s="106">
        <v>2842039</v>
      </c>
      <c r="E114" s="14"/>
      <c r="F114" s="14"/>
      <c r="G114" s="14"/>
      <c r="H114" t="e">
        <f>+COUNTIF('KU-2015'!#REF!,IF(C114="NoGp",B114/100,A114))</f>
        <v>#REF!</v>
      </c>
      <c r="I114" s="14"/>
      <c r="J114" s="14"/>
      <c r="K114" s="14"/>
      <c r="L114" s="14"/>
      <c r="M114" s="14"/>
      <c r="N114" s="14"/>
    </row>
    <row r="115" spans="1:14" x14ac:dyDescent="0.2">
      <c r="A115" t="str">
        <f t="shared" si="1"/>
        <v xml:space="preserve">317.07 NoGp         </v>
      </c>
      <c r="B115" s="18" t="s">
        <v>384</v>
      </c>
      <c r="C115" s="14" t="s">
        <v>609</v>
      </c>
      <c r="D115" s="106">
        <v>3512620</v>
      </c>
      <c r="E115" s="14"/>
      <c r="F115" s="14" t="s">
        <v>385</v>
      </c>
      <c r="G115" s="14"/>
      <c r="H115" t="e">
        <f>+COUNTIF('KU-2015'!#REF!,IF(C115="NoGp",B115/100,A115))</f>
        <v>#REF!</v>
      </c>
      <c r="I115" s="14"/>
      <c r="J115" s="14"/>
      <c r="K115" s="14"/>
      <c r="L115" s="14"/>
      <c r="M115" s="14"/>
      <c r="N115" s="14"/>
    </row>
    <row r="116" spans="1:14" x14ac:dyDescent="0.2">
      <c r="A116" t="str">
        <f t="shared" si="1"/>
        <v xml:space="preserve">330.10 5691         </v>
      </c>
      <c r="B116" s="18" t="s">
        <v>386</v>
      </c>
      <c r="C116" s="14" t="s">
        <v>491</v>
      </c>
      <c r="D116" s="106">
        <v>934908</v>
      </c>
      <c r="E116" s="14"/>
      <c r="F116" s="14"/>
      <c r="G116" s="14"/>
      <c r="H116" t="e">
        <f>+COUNTIF('KU-2015'!#REF!,IF(C116="NoGp",B116/100,A116))</f>
        <v>#REF!</v>
      </c>
      <c r="I116" s="14"/>
      <c r="J116" s="14"/>
      <c r="K116" s="14"/>
      <c r="L116" s="14"/>
      <c r="M116" s="14"/>
      <c r="N116" s="14"/>
    </row>
    <row r="117" spans="1:14" x14ac:dyDescent="0.2">
      <c r="A117" t="str">
        <f t="shared" si="1"/>
        <v xml:space="preserve">331.00 5691         </v>
      </c>
      <c r="B117" s="18" t="s">
        <v>387</v>
      </c>
      <c r="C117" s="14" t="s">
        <v>491</v>
      </c>
      <c r="D117" s="106">
        <v>353805</v>
      </c>
      <c r="E117" s="14"/>
      <c r="F117" s="14"/>
      <c r="G117" s="14"/>
      <c r="H117" t="e">
        <f>+COUNTIF('KU-2015'!#REF!,IF(C117="NoGp",B117/100,A117))</f>
        <v>#REF!</v>
      </c>
      <c r="I117" s="14"/>
      <c r="J117" s="14"/>
      <c r="K117" s="14"/>
      <c r="L117" s="14"/>
      <c r="M117" s="14"/>
      <c r="N117" s="14"/>
    </row>
    <row r="118" spans="1:14" x14ac:dyDescent="0.2">
      <c r="A118" t="str">
        <f t="shared" si="1"/>
        <v xml:space="preserve">332.00 5691         </v>
      </c>
      <c r="B118" s="18" t="s">
        <v>388</v>
      </c>
      <c r="C118" s="14" t="s">
        <v>491</v>
      </c>
      <c r="D118" s="106">
        <v>6653142</v>
      </c>
      <c r="E118" s="14"/>
      <c r="F118" s="14"/>
      <c r="G118" s="14"/>
      <c r="H118" t="e">
        <f>+COUNTIF('KU-2015'!#REF!,IF(C118="NoGp",B118/100,A118))</f>
        <v>#REF!</v>
      </c>
      <c r="I118" s="14"/>
      <c r="J118" s="14"/>
      <c r="K118" s="14"/>
      <c r="L118" s="14"/>
      <c r="M118" s="14"/>
      <c r="N118" s="14"/>
    </row>
    <row r="119" spans="1:14" x14ac:dyDescent="0.2">
      <c r="A119" t="str">
        <f t="shared" si="1"/>
        <v xml:space="preserve">333.00 5691         </v>
      </c>
      <c r="B119" s="18" t="s">
        <v>389</v>
      </c>
      <c r="C119" s="14" t="s">
        <v>491</v>
      </c>
      <c r="D119" s="106">
        <v>8591</v>
      </c>
      <c r="E119" s="14"/>
      <c r="F119" s="14"/>
      <c r="G119" s="14"/>
      <c r="H119" t="e">
        <f>+COUNTIF('KU-2015'!#REF!,IF(C119="NoGp",B119/100,A119))</f>
        <v>#REF!</v>
      </c>
      <c r="I119" s="14"/>
      <c r="J119" s="14"/>
      <c r="K119" s="14"/>
      <c r="L119" s="14"/>
      <c r="M119" s="14"/>
      <c r="N119" s="14"/>
    </row>
    <row r="120" spans="1:14" x14ac:dyDescent="0.2">
      <c r="A120" t="str">
        <f t="shared" si="1"/>
        <v xml:space="preserve">334.00 5691         </v>
      </c>
      <c r="B120" s="18" t="s">
        <v>390</v>
      </c>
      <c r="C120" s="14" t="s">
        <v>491</v>
      </c>
      <c r="D120" s="106">
        <v>90045</v>
      </c>
      <c r="E120" s="14"/>
      <c r="F120" s="14"/>
      <c r="G120" s="14"/>
      <c r="H120" t="e">
        <f>+COUNTIF('KU-2015'!#REF!,IF(C120="NoGp",B120/100,A120))</f>
        <v>#REF!</v>
      </c>
      <c r="I120" s="14"/>
      <c r="J120" s="14"/>
      <c r="K120" s="14"/>
      <c r="L120" s="14"/>
      <c r="M120" s="14"/>
      <c r="N120" s="14"/>
    </row>
    <row r="121" spans="1:14" x14ac:dyDescent="0.2">
      <c r="A121" t="str">
        <f t="shared" si="1"/>
        <v xml:space="preserve">335.00 5691         </v>
      </c>
      <c r="B121" s="18" t="s">
        <v>391</v>
      </c>
      <c r="C121" s="14" t="s">
        <v>491</v>
      </c>
      <c r="D121" s="106">
        <v>85989</v>
      </c>
      <c r="E121" s="14"/>
      <c r="F121" s="14"/>
      <c r="G121" s="14"/>
      <c r="H121" t="e">
        <f>+COUNTIF('KU-2015'!#REF!,IF(C121="NoGp",B121/100,A121))</f>
        <v>#REF!</v>
      </c>
      <c r="I121" s="14"/>
      <c r="J121" s="14"/>
      <c r="K121" s="14"/>
      <c r="L121" s="14"/>
      <c r="M121" s="14"/>
      <c r="N121" s="14"/>
    </row>
    <row r="122" spans="1:14" x14ac:dyDescent="0.2">
      <c r="A122" t="str">
        <f t="shared" si="1"/>
        <v xml:space="preserve">336.00 5691         </v>
      </c>
      <c r="B122" s="18" t="s">
        <v>392</v>
      </c>
      <c r="C122" s="14" t="s">
        <v>491</v>
      </c>
      <c r="D122" s="106">
        <v>49946</v>
      </c>
      <c r="E122" s="14"/>
      <c r="F122" s="14"/>
      <c r="G122" s="14"/>
      <c r="H122" t="e">
        <f>+COUNTIF('KU-2015'!#REF!,IF(C122="NoGp",B122/100,A122))</f>
        <v>#REF!</v>
      </c>
      <c r="I122" s="14"/>
      <c r="J122" s="14"/>
      <c r="K122" s="14"/>
      <c r="L122" s="14"/>
      <c r="M122" s="14"/>
      <c r="N122" s="14"/>
    </row>
    <row r="123" spans="1:14" x14ac:dyDescent="0.2">
      <c r="A123" t="str">
        <f t="shared" si="1"/>
        <v xml:space="preserve">337.07 NoGp         </v>
      </c>
      <c r="B123" s="18" t="s">
        <v>393</v>
      </c>
      <c r="C123" s="14" t="s">
        <v>609</v>
      </c>
      <c r="D123" s="106">
        <v>1095</v>
      </c>
      <c r="E123" s="14"/>
      <c r="F123" s="14" t="s">
        <v>385</v>
      </c>
      <c r="G123" s="14"/>
      <c r="H123" t="e">
        <f>+COUNTIF('KU-2015'!#REF!,IF(C123="NoGp",B123/100,A123))</f>
        <v>#REF!</v>
      </c>
      <c r="I123" s="14"/>
      <c r="J123" s="14"/>
      <c r="K123" s="14"/>
      <c r="L123" s="14"/>
      <c r="M123" s="14"/>
      <c r="N123" s="14"/>
    </row>
    <row r="124" spans="1:14" x14ac:dyDescent="0.2">
      <c r="A124" t="str">
        <f t="shared" si="1"/>
        <v xml:space="preserve">340.10 5645         </v>
      </c>
      <c r="B124" s="18" t="s">
        <v>394</v>
      </c>
      <c r="C124" s="14" t="s">
        <v>482</v>
      </c>
      <c r="D124" s="106">
        <v>99438</v>
      </c>
      <c r="E124" s="14"/>
      <c r="F124" s="14"/>
      <c r="G124" s="14"/>
      <c r="H124" t="e">
        <f>+COUNTIF('KU-2015'!#REF!,IF(C124="NoGp",B124/100,A124))</f>
        <v>#REF!</v>
      </c>
      <c r="I124" s="14"/>
      <c r="J124" s="14"/>
      <c r="K124" s="14"/>
      <c r="L124" s="14"/>
      <c r="M124" s="14"/>
      <c r="N124" s="14"/>
    </row>
    <row r="125" spans="1:14" x14ac:dyDescent="0.2">
      <c r="A125" t="str">
        <f t="shared" si="1"/>
        <v xml:space="preserve">340.20 NoGp         </v>
      </c>
      <c r="B125" s="18" t="s">
        <v>395</v>
      </c>
      <c r="C125" s="14" t="s">
        <v>609</v>
      </c>
      <c r="D125" s="106">
        <v>0</v>
      </c>
      <c r="E125" s="14"/>
      <c r="F125" s="14"/>
      <c r="G125" s="14"/>
      <c r="H125" t="e">
        <f>+COUNTIF('KU-2015'!#REF!,IF(C125="NoGp",B125/100,A125))</f>
        <v>#REF!</v>
      </c>
      <c r="I125" s="14"/>
      <c r="J125" s="14"/>
      <c r="K125" s="14"/>
      <c r="L125" s="14"/>
      <c r="M125" s="14"/>
      <c r="N125" s="14"/>
    </row>
    <row r="126" spans="1:14" x14ac:dyDescent="0.2">
      <c r="A126" t="str">
        <f t="shared" si="1"/>
        <v xml:space="preserve">340.20 5638         </v>
      </c>
      <c r="B126" s="18" t="s">
        <v>395</v>
      </c>
      <c r="C126" s="14" t="s">
        <v>477</v>
      </c>
      <c r="D126" s="106">
        <v>0</v>
      </c>
      <c r="E126" s="14"/>
      <c r="F126" s="14"/>
      <c r="G126" s="14"/>
      <c r="H126" t="e">
        <f>+COUNTIF('KU-2015'!#REF!,IF(C126="NoGp",B126/100,A126))</f>
        <v>#REF!</v>
      </c>
      <c r="I126" s="14"/>
      <c r="J126" s="14"/>
      <c r="K126" s="14"/>
      <c r="L126" s="14"/>
      <c r="M126" s="14"/>
      <c r="N126" s="14"/>
    </row>
    <row r="127" spans="1:14" x14ac:dyDescent="0.2">
      <c r="A127" t="str">
        <f t="shared" si="1"/>
        <v xml:space="preserve">341.00 NoGp         </v>
      </c>
      <c r="B127" s="18" t="s">
        <v>396</v>
      </c>
      <c r="C127" s="14" t="s">
        <v>609</v>
      </c>
      <c r="D127" s="106">
        <v>0</v>
      </c>
      <c r="E127" s="14"/>
      <c r="F127" s="14"/>
      <c r="G127" s="14"/>
      <c r="H127" t="e">
        <f>+COUNTIF('KU-2015'!#REF!,IF(C127="NoGp",B127/100,A127))</f>
        <v>#REF!</v>
      </c>
      <c r="I127" s="14"/>
      <c r="J127" s="14"/>
      <c r="K127" s="14"/>
      <c r="L127" s="14"/>
      <c r="M127" s="14"/>
      <c r="N127" s="14"/>
    </row>
    <row r="128" spans="1:14" x14ac:dyDescent="0.2">
      <c r="A128" t="str">
        <f t="shared" si="1"/>
        <v xml:space="preserve">341.00 0470         </v>
      </c>
      <c r="B128" s="18" t="s">
        <v>396</v>
      </c>
      <c r="C128" s="14" t="s">
        <v>457</v>
      </c>
      <c r="D128" s="106">
        <v>1170949</v>
      </c>
      <c r="E128" s="14"/>
      <c r="F128" s="14"/>
      <c r="G128" s="14"/>
      <c r="H128" t="e">
        <f>+COUNTIF('KU-2015'!#REF!,IF(C128="NoGp",B128/100,A128))</f>
        <v>#REF!</v>
      </c>
      <c r="I128" s="14"/>
      <c r="J128" s="14"/>
      <c r="K128" s="14"/>
      <c r="L128" s="14"/>
      <c r="M128" s="14"/>
      <c r="N128" s="14"/>
    </row>
    <row r="129" spans="1:14" x14ac:dyDescent="0.2">
      <c r="A129" t="str">
        <f t="shared" si="1"/>
        <v xml:space="preserve">341.00 0471         </v>
      </c>
      <c r="B129" s="18" t="s">
        <v>396</v>
      </c>
      <c r="C129" s="14" t="s">
        <v>458</v>
      </c>
      <c r="D129" s="106">
        <v>1130371</v>
      </c>
      <c r="E129" s="14"/>
      <c r="F129" s="14"/>
      <c r="G129" s="14"/>
      <c r="H129" t="e">
        <f>+COUNTIF('KU-2015'!#REF!,IF(C129="NoGp",B129/100,A129))</f>
        <v>#REF!</v>
      </c>
      <c r="I129" s="14"/>
      <c r="J129" s="14"/>
      <c r="K129" s="14"/>
      <c r="L129" s="14"/>
      <c r="M129" s="14"/>
      <c r="N129" s="14"/>
    </row>
    <row r="130" spans="1:14" x14ac:dyDescent="0.2">
      <c r="A130" t="str">
        <f t="shared" si="1"/>
        <v xml:space="preserve">341.00 0474         </v>
      </c>
      <c r="B130" s="18" t="s">
        <v>396</v>
      </c>
      <c r="C130" s="14" t="s">
        <v>460</v>
      </c>
      <c r="D130" s="106">
        <v>909260</v>
      </c>
      <c r="E130" s="14"/>
      <c r="F130" s="14"/>
      <c r="G130" s="14"/>
      <c r="H130" t="e">
        <f>+COUNTIF('KU-2015'!#REF!,IF(C130="NoGp",B130/100,A130))</f>
        <v>#REF!</v>
      </c>
      <c r="I130" s="14"/>
      <c r="J130" s="14"/>
      <c r="K130" s="14"/>
      <c r="L130" s="14"/>
      <c r="M130" s="14"/>
      <c r="N130" s="14"/>
    </row>
    <row r="131" spans="1:14" x14ac:dyDescent="0.2">
      <c r="A131" t="str">
        <f t="shared" ref="A131:A194" si="2">+TEXT(B131/100,"###.00")&amp;" "&amp;C131&amp;"         "</f>
        <v xml:space="preserve">341.00 0475         </v>
      </c>
      <c r="B131" s="18" t="s">
        <v>396</v>
      </c>
      <c r="C131" s="14" t="s">
        <v>461</v>
      </c>
      <c r="D131" s="106">
        <v>906628</v>
      </c>
      <c r="E131" s="14"/>
      <c r="F131" s="14"/>
      <c r="G131" s="14"/>
      <c r="H131" t="e">
        <f>+COUNTIF('KU-2015'!#REF!,IF(C131="NoGp",B131/100,A131))</f>
        <v>#REF!</v>
      </c>
      <c r="I131" s="14"/>
      <c r="J131" s="14"/>
      <c r="K131" s="14"/>
      <c r="L131" s="14"/>
      <c r="M131" s="14"/>
      <c r="N131" s="14"/>
    </row>
    <row r="132" spans="1:14" x14ac:dyDescent="0.2">
      <c r="A132" t="str">
        <f t="shared" si="2"/>
        <v xml:space="preserve">341.00 0476         </v>
      </c>
      <c r="B132" s="18" t="s">
        <v>396</v>
      </c>
      <c r="C132" s="14" t="s">
        <v>462</v>
      </c>
      <c r="D132" s="106">
        <v>923545</v>
      </c>
      <c r="E132" s="14"/>
      <c r="F132" s="14"/>
      <c r="G132" s="14"/>
      <c r="H132" t="e">
        <f>+COUNTIF('KU-2015'!#REF!,IF(C132="NoGp",B132/100,A132))</f>
        <v>#REF!</v>
      </c>
      <c r="I132" s="14"/>
      <c r="J132" s="14"/>
      <c r="K132" s="14"/>
      <c r="L132" s="14"/>
      <c r="M132" s="14"/>
      <c r="N132" s="14"/>
    </row>
    <row r="133" spans="1:14" x14ac:dyDescent="0.2">
      <c r="A133" t="str">
        <f t="shared" si="2"/>
        <v xml:space="preserve">341.00 0477         </v>
      </c>
      <c r="B133" s="18" t="s">
        <v>396</v>
      </c>
      <c r="C133" s="14" t="s">
        <v>463</v>
      </c>
      <c r="D133" s="106">
        <v>922801</v>
      </c>
      <c r="E133" s="14"/>
      <c r="F133" s="14"/>
      <c r="G133" s="14"/>
      <c r="H133" t="e">
        <f>+COUNTIF('KU-2015'!#REF!,IF(C133="NoGp",B133/100,A133))</f>
        <v>#REF!</v>
      </c>
      <c r="I133" s="14"/>
      <c r="J133" s="14"/>
      <c r="K133" s="14"/>
      <c r="L133" s="14"/>
      <c r="M133" s="14"/>
      <c r="N133" s="14"/>
    </row>
    <row r="134" spans="1:14" x14ac:dyDescent="0.2">
      <c r="A134" t="str">
        <f t="shared" si="2"/>
        <v xml:space="preserve">341.00 5635         </v>
      </c>
      <c r="B134" s="18" t="s">
        <v>396</v>
      </c>
      <c r="C134" s="14" t="s">
        <v>474</v>
      </c>
      <c r="D134" s="106">
        <v>270065</v>
      </c>
      <c r="E134" s="14"/>
      <c r="F134" s="14"/>
      <c r="G134" s="14"/>
      <c r="H134" t="e">
        <f>+COUNTIF('KU-2015'!#REF!,IF(C134="NoGp",B134/100,A134))</f>
        <v>#REF!</v>
      </c>
      <c r="I134" s="14"/>
      <c r="J134" s="14"/>
      <c r="K134" s="14"/>
      <c r="L134" s="14"/>
      <c r="M134" s="14"/>
      <c r="N134" s="14"/>
    </row>
    <row r="135" spans="1:14" x14ac:dyDescent="0.2">
      <c r="A135" t="str">
        <f t="shared" si="2"/>
        <v xml:space="preserve">341.00 5636         </v>
      </c>
      <c r="B135" s="18" t="s">
        <v>396</v>
      </c>
      <c r="C135" s="14" t="s">
        <v>475</v>
      </c>
      <c r="D135" s="106">
        <v>67757</v>
      </c>
      <c r="E135" s="14"/>
      <c r="F135" s="14"/>
      <c r="G135" s="14"/>
      <c r="H135" t="e">
        <f>+COUNTIF('KU-2015'!#REF!,IF(C135="NoGp",B135/100,A135))</f>
        <v>#REF!</v>
      </c>
      <c r="I135" s="14"/>
      <c r="J135" s="14"/>
      <c r="K135" s="14"/>
      <c r="L135" s="14"/>
      <c r="M135" s="14"/>
      <c r="N135" s="14"/>
    </row>
    <row r="136" spans="1:14" x14ac:dyDescent="0.2">
      <c r="A136" t="str">
        <f t="shared" si="2"/>
        <v xml:space="preserve">341.00 5637         </v>
      </c>
      <c r="B136" s="18" t="s">
        <v>396</v>
      </c>
      <c r="C136" s="14" t="s">
        <v>476</v>
      </c>
      <c r="D136" s="106">
        <v>207252</v>
      </c>
      <c r="E136" s="14"/>
      <c r="F136" s="14"/>
      <c r="G136" s="14"/>
      <c r="H136" t="e">
        <f>+COUNTIF('KU-2015'!#REF!,IF(C136="NoGp",B136/100,A136))</f>
        <v>#REF!</v>
      </c>
      <c r="I136" s="14"/>
      <c r="J136" s="14"/>
      <c r="K136" s="14"/>
      <c r="L136" s="14"/>
      <c r="M136" s="14"/>
      <c r="N136" s="14"/>
    </row>
    <row r="137" spans="1:14" x14ac:dyDescent="0.2">
      <c r="A137" t="str">
        <f t="shared" si="2"/>
        <v xml:space="preserve">341.00 5638         </v>
      </c>
      <c r="B137" s="18" t="s">
        <v>396</v>
      </c>
      <c r="C137" s="14" t="s">
        <v>477</v>
      </c>
      <c r="D137" s="106">
        <v>1151811</v>
      </c>
      <c r="E137" s="14"/>
      <c r="F137" s="14"/>
      <c r="G137" s="14"/>
      <c r="H137" t="e">
        <f>+COUNTIF('KU-2015'!#REF!,IF(C137="NoGp",B137/100,A137))</f>
        <v>#REF!</v>
      </c>
      <c r="I137" s="14"/>
      <c r="J137" s="14"/>
      <c r="K137" s="14"/>
      <c r="L137" s="14"/>
      <c r="M137" s="14"/>
      <c r="N137" s="14"/>
    </row>
    <row r="138" spans="1:14" x14ac:dyDescent="0.2">
      <c r="A138" t="str">
        <f t="shared" si="2"/>
        <v xml:space="preserve">341.00 5639         </v>
      </c>
      <c r="B138" s="18" t="s">
        <v>396</v>
      </c>
      <c r="C138" s="14" t="s">
        <v>478</v>
      </c>
      <c r="D138" s="106">
        <v>2628903</v>
      </c>
      <c r="E138" s="14"/>
      <c r="F138" s="14"/>
      <c r="G138" s="14"/>
      <c r="H138" t="e">
        <f>+COUNTIF('KU-2015'!#REF!,IF(C138="NoGp",B138/100,A138))</f>
        <v>#REF!</v>
      </c>
      <c r="I138" s="14"/>
      <c r="J138" s="14"/>
      <c r="K138" s="14"/>
      <c r="L138" s="14"/>
      <c r="M138" s="14"/>
      <c r="N138" s="14"/>
    </row>
    <row r="139" spans="1:14" x14ac:dyDescent="0.2">
      <c r="A139" t="str">
        <f t="shared" si="2"/>
        <v xml:space="preserve">341.00 5640         </v>
      </c>
      <c r="B139" s="18" t="s">
        <v>396</v>
      </c>
      <c r="C139" s="14" t="s">
        <v>479</v>
      </c>
      <c r="D139" s="106">
        <v>995177</v>
      </c>
      <c r="E139" s="14"/>
      <c r="F139" s="14"/>
      <c r="G139" s="14"/>
      <c r="H139" t="e">
        <f>+COUNTIF('KU-2015'!#REF!,IF(C139="NoGp",B139/100,A139))</f>
        <v>#REF!</v>
      </c>
      <c r="I139" s="14"/>
      <c r="J139" s="14"/>
      <c r="K139" s="14"/>
      <c r="L139" s="14"/>
      <c r="M139" s="14"/>
      <c r="N139" s="14"/>
    </row>
    <row r="140" spans="1:14" x14ac:dyDescent="0.2">
      <c r="A140" t="str">
        <f t="shared" si="2"/>
        <v xml:space="preserve">341.00 5641         </v>
      </c>
      <c r="B140" s="18" t="s">
        <v>396</v>
      </c>
      <c r="C140" s="14" t="s">
        <v>480</v>
      </c>
      <c r="D140" s="106">
        <v>960868</v>
      </c>
      <c r="E140" s="14"/>
      <c r="F140" s="14"/>
      <c r="G140" s="14"/>
      <c r="H140" t="e">
        <f>+COUNTIF('KU-2015'!#REF!,IF(C140="NoGp",B140/100,A140))</f>
        <v>#REF!</v>
      </c>
      <c r="I140" s="14"/>
      <c r="J140" s="14"/>
      <c r="K140" s="14"/>
      <c r="L140" s="14"/>
      <c r="M140" s="14"/>
      <c r="N140" s="14"/>
    </row>
    <row r="141" spans="1:14" x14ac:dyDescent="0.2">
      <c r="A141" t="str">
        <f t="shared" si="2"/>
        <v xml:space="preserve">341.00 5696         </v>
      </c>
      <c r="B141" s="18" t="s">
        <v>396</v>
      </c>
      <c r="C141" s="14" t="s">
        <v>492</v>
      </c>
      <c r="D141" s="106">
        <v>87070</v>
      </c>
      <c r="E141" s="14"/>
      <c r="F141" s="14"/>
      <c r="G141" s="14"/>
      <c r="H141" t="e">
        <f>+COUNTIF('KU-2015'!#REF!,IF(C141="NoGp",B141/100,A141))</f>
        <v>#REF!</v>
      </c>
      <c r="I141" s="14"/>
      <c r="J141" s="14"/>
      <c r="K141" s="14"/>
      <c r="L141" s="14"/>
      <c r="M141" s="14"/>
      <c r="N141" s="14"/>
    </row>
    <row r="142" spans="1:14" x14ac:dyDescent="0.2">
      <c r="A142" t="str">
        <f t="shared" si="2"/>
        <v xml:space="preserve">341.00 5697         </v>
      </c>
      <c r="B142" s="18" t="s">
        <v>396</v>
      </c>
      <c r="C142" s="14" t="s">
        <v>493</v>
      </c>
      <c r="D142" s="106">
        <v>665405</v>
      </c>
      <c r="E142" s="14"/>
      <c r="F142" s="14"/>
      <c r="G142" s="14"/>
      <c r="H142" t="e">
        <f>+COUNTIF('KU-2015'!#REF!,IF(C142="NoGp",B142/100,A142))</f>
        <v>#REF!</v>
      </c>
      <c r="I142" s="14"/>
      <c r="J142" s="14"/>
      <c r="K142" s="14"/>
      <c r="L142" s="14"/>
      <c r="M142" s="14"/>
      <c r="N142" s="14"/>
    </row>
    <row r="143" spans="1:14" x14ac:dyDescent="0.2">
      <c r="A143" t="str">
        <f t="shared" si="2"/>
        <v xml:space="preserve">342.00 NoGp         </v>
      </c>
      <c r="B143" s="18" t="s">
        <v>397</v>
      </c>
      <c r="C143" s="14" t="s">
        <v>609</v>
      </c>
      <c r="D143" s="106">
        <v>0</v>
      </c>
      <c r="E143" s="14"/>
      <c r="F143" s="14"/>
      <c r="G143" s="14"/>
      <c r="H143" t="e">
        <f>+COUNTIF('KU-2015'!#REF!,IF(C143="NoGp",B143/100,A143))</f>
        <v>#REF!</v>
      </c>
      <c r="I143" s="14"/>
      <c r="J143" s="14"/>
      <c r="K143" s="14"/>
      <c r="L143" s="14"/>
      <c r="M143" s="14"/>
      <c r="N143" s="14"/>
    </row>
    <row r="144" spans="1:14" x14ac:dyDescent="0.2">
      <c r="A144" t="str">
        <f t="shared" si="2"/>
        <v xml:space="preserve">342.00 0470         </v>
      </c>
      <c r="B144" s="18" t="s">
        <v>397</v>
      </c>
      <c r="C144" s="14" t="s">
        <v>457</v>
      </c>
      <c r="D144" s="106">
        <v>76081</v>
      </c>
      <c r="E144" s="14"/>
      <c r="F144" s="14"/>
      <c r="G144" s="14"/>
      <c r="H144" t="e">
        <f>+COUNTIF('KU-2015'!#REF!,IF(C144="NoGp",B144/100,A144))</f>
        <v>#REF!</v>
      </c>
      <c r="I144" s="14"/>
      <c r="J144" s="14"/>
      <c r="K144" s="14"/>
      <c r="L144" s="14"/>
      <c r="M144" s="14"/>
      <c r="N144" s="14"/>
    </row>
    <row r="145" spans="1:14" x14ac:dyDescent="0.2">
      <c r="A145" t="str">
        <f t="shared" si="2"/>
        <v xml:space="preserve">342.00 0471         </v>
      </c>
      <c r="B145" s="18" t="s">
        <v>397</v>
      </c>
      <c r="C145" s="14" t="s">
        <v>458</v>
      </c>
      <c r="D145" s="106">
        <v>75986</v>
      </c>
      <c r="E145" s="14"/>
      <c r="F145" s="14"/>
      <c r="G145" s="14"/>
      <c r="H145" t="e">
        <f>+COUNTIF('KU-2015'!#REF!,IF(C145="NoGp",B145/100,A145))</f>
        <v>#REF!</v>
      </c>
      <c r="I145" s="14"/>
      <c r="J145" s="14"/>
      <c r="K145" s="14"/>
      <c r="L145" s="14"/>
      <c r="M145" s="14"/>
      <c r="N145" s="14"/>
    </row>
    <row r="146" spans="1:14" x14ac:dyDescent="0.2">
      <c r="A146" t="str">
        <f t="shared" si="2"/>
        <v xml:space="preserve">342.00 0473         </v>
      </c>
      <c r="B146" s="18" t="s">
        <v>397</v>
      </c>
      <c r="C146" s="14" t="s">
        <v>459</v>
      </c>
      <c r="D146" s="106">
        <v>1572837</v>
      </c>
      <c r="E146" s="14"/>
      <c r="F146" s="14"/>
      <c r="G146" s="14"/>
      <c r="H146" t="e">
        <f>+COUNTIF('KU-2015'!#REF!,IF(C146="NoGp",B146/100,A146))</f>
        <v>#REF!</v>
      </c>
      <c r="I146" s="14"/>
      <c r="J146" s="14"/>
      <c r="K146" s="14"/>
      <c r="L146" s="14"/>
      <c r="M146" s="14"/>
      <c r="N146" s="14"/>
    </row>
    <row r="147" spans="1:14" x14ac:dyDescent="0.2">
      <c r="A147" t="str">
        <f t="shared" si="2"/>
        <v xml:space="preserve">342.00 0474         </v>
      </c>
      <c r="B147" s="18" t="s">
        <v>397</v>
      </c>
      <c r="C147" s="14" t="s">
        <v>460</v>
      </c>
      <c r="D147" s="106">
        <v>149364</v>
      </c>
      <c r="E147" s="14"/>
      <c r="F147" s="14"/>
      <c r="G147" s="14"/>
      <c r="H147" t="e">
        <f>+COUNTIF('KU-2015'!#REF!,IF(C147="NoGp",B147/100,A147))</f>
        <v>#REF!</v>
      </c>
      <c r="I147" s="14"/>
      <c r="J147" s="14"/>
      <c r="K147" s="14"/>
      <c r="L147" s="14"/>
      <c r="M147" s="14"/>
      <c r="N147" s="14"/>
    </row>
    <row r="148" spans="1:14" x14ac:dyDescent="0.2">
      <c r="A148" t="str">
        <f t="shared" si="2"/>
        <v xml:space="preserve">342.00 0475         </v>
      </c>
      <c r="B148" s="18" t="s">
        <v>397</v>
      </c>
      <c r="C148" s="14" t="s">
        <v>461</v>
      </c>
      <c r="D148" s="106">
        <v>148931</v>
      </c>
      <c r="E148" s="14"/>
      <c r="F148" s="14"/>
      <c r="G148" s="14"/>
      <c r="H148" t="e">
        <f>+COUNTIF('KU-2015'!#REF!,IF(C148="NoGp",B148/100,A148))</f>
        <v>#REF!</v>
      </c>
      <c r="I148" s="14"/>
      <c r="J148" s="14"/>
      <c r="K148" s="14"/>
      <c r="L148" s="14"/>
      <c r="M148" s="14"/>
      <c r="N148" s="14"/>
    </row>
    <row r="149" spans="1:14" x14ac:dyDescent="0.2">
      <c r="A149" t="str">
        <f t="shared" si="2"/>
        <v xml:space="preserve">342.00 0476         </v>
      </c>
      <c r="B149" s="18" t="s">
        <v>397</v>
      </c>
      <c r="C149" s="14" t="s">
        <v>462</v>
      </c>
      <c r="D149" s="106">
        <v>151730</v>
      </c>
      <c r="E149" s="14"/>
      <c r="F149" s="14"/>
      <c r="G149" s="14"/>
      <c r="H149" t="e">
        <f>+COUNTIF('KU-2015'!#REF!,IF(C149="NoGp",B149/100,A149))</f>
        <v>#REF!</v>
      </c>
      <c r="I149" s="14"/>
      <c r="J149" s="14"/>
      <c r="K149" s="14"/>
      <c r="L149" s="14"/>
      <c r="M149" s="14"/>
      <c r="N149" s="14"/>
    </row>
    <row r="150" spans="1:14" x14ac:dyDescent="0.2">
      <c r="A150" t="str">
        <f t="shared" si="2"/>
        <v xml:space="preserve">342.00 0477         </v>
      </c>
      <c r="B150" s="18" t="s">
        <v>397</v>
      </c>
      <c r="C150" s="14" t="s">
        <v>463</v>
      </c>
      <c r="D150" s="106">
        <v>157134</v>
      </c>
      <c r="E150" s="14"/>
      <c r="F150" s="14"/>
      <c r="G150" s="14"/>
      <c r="H150" t="e">
        <f>+COUNTIF('KU-2015'!#REF!,IF(C150="NoGp",B150/100,A150))</f>
        <v>#REF!</v>
      </c>
      <c r="I150" s="14"/>
      <c r="J150" s="14"/>
      <c r="K150" s="14"/>
      <c r="L150" s="14"/>
      <c r="M150" s="14"/>
      <c r="N150" s="14"/>
    </row>
    <row r="151" spans="1:14" x14ac:dyDescent="0.2">
      <c r="A151" t="str">
        <f t="shared" si="2"/>
        <v xml:space="preserve">342.00 5635         </v>
      </c>
      <c r="B151" s="18" t="s">
        <v>397</v>
      </c>
      <c r="C151" s="14" t="s">
        <v>474</v>
      </c>
      <c r="D151" s="106">
        <v>126367</v>
      </c>
      <c r="E151" s="14"/>
      <c r="F151" s="14"/>
      <c r="G151" s="14"/>
      <c r="H151" t="e">
        <f>+COUNTIF('KU-2015'!#REF!,IF(C151="NoGp",B151/100,A151))</f>
        <v>#REF!</v>
      </c>
      <c r="I151" s="14"/>
      <c r="J151" s="14"/>
      <c r="K151" s="14"/>
      <c r="L151" s="14"/>
      <c r="M151" s="14"/>
      <c r="N151" s="14"/>
    </row>
    <row r="152" spans="1:14" x14ac:dyDescent="0.2">
      <c r="A152" t="str">
        <f t="shared" si="2"/>
        <v xml:space="preserve">342.00 5636         </v>
      </c>
      <c r="B152" s="18" t="s">
        <v>397</v>
      </c>
      <c r="C152" s="14" t="s">
        <v>475</v>
      </c>
      <c r="D152" s="106">
        <v>17424</v>
      </c>
      <c r="E152" s="14"/>
      <c r="F152" s="14"/>
      <c r="G152" s="14"/>
      <c r="H152" t="e">
        <f>+COUNTIF('KU-2015'!#REF!,IF(C152="NoGp",B152/100,A152))</f>
        <v>#REF!</v>
      </c>
      <c r="I152" s="14"/>
      <c r="J152" s="14"/>
      <c r="K152" s="14"/>
      <c r="L152" s="14"/>
      <c r="M152" s="14"/>
      <c r="N152" s="14"/>
    </row>
    <row r="153" spans="1:14" x14ac:dyDescent="0.2">
      <c r="A153" t="str">
        <f t="shared" si="2"/>
        <v xml:space="preserve">342.00 5637         </v>
      </c>
      <c r="B153" s="18" t="s">
        <v>397</v>
      </c>
      <c r="C153" s="14" t="s">
        <v>476</v>
      </c>
      <c r="D153" s="106">
        <v>12973</v>
      </c>
      <c r="E153" s="14"/>
      <c r="F153" s="14"/>
      <c r="G153" s="14"/>
      <c r="H153" t="e">
        <f>+COUNTIF('KU-2015'!#REF!,IF(C153="NoGp",B153/100,A153))</f>
        <v>#REF!</v>
      </c>
      <c r="I153" s="14"/>
      <c r="J153" s="14"/>
      <c r="K153" s="14"/>
      <c r="L153" s="14"/>
      <c r="M153" s="14"/>
      <c r="N153" s="14"/>
    </row>
    <row r="154" spans="1:14" x14ac:dyDescent="0.2">
      <c r="A154" t="str">
        <f t="shared" si="2"/>
        <v xml:space="preserve">342.00 5638         </v>
      </c>
      <c r="B154" s="18" t="s">
        <v>397</v>
      </c>
      <c r="C154" s="14" t="s">
        <v>477</v>
      </c>
      <c r="D154" s="106">
        <v>22171</v>
      </c>
      <c r="E154" s="14"/>
      <c r="F154" s="14"/>
      <c r="G154" s="14"/>
      <c r="H154" t="e">
        <f>+COUNTIF('KU-2015'!#REF!,IF(C154="NoGp",B154/100,A154))</f>
        <v>#REF!</v>
      </c>
      <c r="I154" s="14"/>
      <c r="J154" s="14"/>
      <c r="K154" s="14"/>
      <c r="L154" s="14"/>
      <c r="M154" s="14"/>
      <c r="N154" s="14"/>
    </row>
    <row r="155" spans="1:14" x14ac:dyDescent="0.2">
      <c r="A155" t="str">
        <f t="shared" si="2"/>
        <v xml:space="preserve">342.00 5639         </v>
      </c>
      <c r="B155" s="18" t="s">
        <v>397</v>
      </c>
      <c r="C155" s="14" t="s">
        <v>478</v>
      </c>
      <c r="D155" s="106">
        <v>903046</v>
      </c>
      <c r="E155" s="14"/>
      <c r="F155" s="14"/>
      <c r="G155" s="14"/>
      <c r="H155" t="e">
        <f>+COUNTIF('KU-2015'!#REF!,IF(C155="NoGp",B155/100,A155))</f>
        <v>#REF!</v>
      </c>
      <c r="I155" s="14"/>
      <c r="J155" s="14"/>
      <c r="K155" s="14"/>
      <c r="L155" s="14"/>
      <c r="M155" s="14"/>
      <c r="N155" s="14"/>
    </row>
    <row r="156" spans="1:14" x14ac:dyDescent="0.2">
      <c r="A156" t="str">
        <f t="shared" si="2"/>
        <v xml:space="preserve">342.00 5640         </v>
      </c>
      <c r="B156" s="18" t="s">
        <v>397</v>
      </c>
      <c r="C156" s="14" t="s">
        <v>479</v>
      </c>
      <c r="D156" s="106">
        <v>29700</v>
      </c>
      <c r="E156" s="14"/>
      <c r="F156" s="14"/>
      <c r="G156" s="14"/>
      <c r="H156" t="e">
        <f>+COUNTIF('KU-2015'!#REF!,IF(C156="NoGp",B156/100,A156))</f>
        <v>#REF!</v>
      </c>
      <c r="I156" s="14"/>
      <c r="J156" s="14"/>
      <c r="K156" s="14"/>
      <c r="L156" s="14"/>
      <c r="M156" s="14"/>
      <c r="N156" s="14"/>
    </row>
    <row r="157" spans="1:14" x14ac:dyDescent="0.2">
      <c r="A157" t="str">
        <f t="shared" si="2"/>
        <v xml:space="preserve">342.00 5641         </v>
      </c>
      <c r="B157" s="18" t="s">
        <v>397</v>
      </c>
      <c r="C157" s="14" t="s">
        <v>480</v>
      </c>
      <c r="D157" s="106">
        <v>38816</v>
      </c>
      <c r="E157" s="14"/>
      <c r="F157" s="14"/>
      <c r="G157" s="14"/>
      <c r="H157" t="e">
        <f>+COUNTIF('KU-2015'!#REF!,IF(C157="NoGp",B157/100,A157))</f>
        <v>#REF!</v>
      </c>
      <c r="I157" s="14"/>
      <c r="J157" s="14"/>
      <c r="K157" s="14"/>
      <c r="L157" s="14"/>
      <c r="M157" s="14"/>
      <c r="N157" s="14"/>
    </row>
    <row r="158" spans="1:14" x14ac:dyDescent="0.2">
      <c r="A158" t="str">
        <f t="shared" si="2"/>
        <v xml:space="preserve">342.00 5645         </v>
      </c>
      <c r="B158" s="18" t="s">
        <v>397</v>
      </c>
      <c r="C158" s="14" t="s">
        <v>482</v>
      </c>
      <c r="D158" s="106">
        <v>4385668</v>
      </c>
      <c r="E158" s="14"/>
      <c r="F158" s="14"/>
      <c r="G158" s="14"/>
      <c r="H158" t="e">
        <f>+COUNTIF('KU-2015'!#REF!,IF(C158="NoGp",B158/100,A158))</f>
        <v>#REF!</v>
      </c>
      <c r="I158" s="14"/>
      <c r="J158" s="14"/>
      <c r="K158" s="14"/>
      <c r="L158" s="14"/>
      <c r="M158" s="14"/>
      <c r="N158" s="14"/>
    </row>
    <row r="159" spans="1:14" x14ac:dyDescent="0.2">
      <c r="A159" t="str">
        <f t="shared" si="2"/>
        <v xml:space="preserve">342.00 5696         </v>
      </c>
      <c r="B159" s="18" t="s">
        <v>397</v>
      </c>
      <c r="C159" s="14" t="s">
        <v>492</v>
      </c>
      <c r="D159" s="106">
        <v>88960</v>
      </c>
      <c r="E159" s="14"/>
      <c r="F159" s="14"/>
      <c r="G159" s="14"/>
      <c r="H159" t="e">
        <f>+COUNTIF('KU-2015'!#REF!,IF(C159="NoGp",B159/100,A159))</f>
        <v>#REF!</v>
      </c>
      <c r="I159" s="14"/>
      <c r="J159" s="14"/>
      <c r="K159" s="14"/>
      <c r="L159" s="14"/>
      <c r="M159" s="14"/>
      <c r="N159" s="14"/>
    </row>
    <row r="160" spans="1:14" x14ac:dyDescent="0.2">
      <c r="A160" t="str">
        <f t="shared" si="2"/>
        <v xml:space="preserve">342.00 5697         </v>
      </c>
      <c r="B160" s="18" t="s">
        <v>397</v>
      </c>
      <c r="C160" s="14" t="s">
        <v>493</v>
      </c>
      <c r="D160" s="106">
        <v>695267</v>
      </c>
      <c r="E160" s="14"/>
      <c r="F160" s="14"/>
      <c r="G160" s="14"/>
      <c r="H160" t="e">
        <f>+COUNTIF('KU-2015'!#REF!,IF(C160="NoGp",B160/100,A160))</f>
        <v>#REF!</v>
      </c>
      <c r="I160" s="14"/>
      <c r="J160" s="14"/>
      <c r="K160" s="14"/>
      <c r="L160" s="14"/>
      <c r="M160" s="14"/>
      <c r="N160" s="14"/>
    </row>
    <row r="161" spans="1:14" x14ac:dyDescent="0.2">
      <c r="A161" t="str">
        <f t="shared" si="2"/>
        <v xml:space="preserve">343.00 NoGp         </v>
      </c>
      <c r="B161" s="18" t="s">
        <v>398</v>
      </c>
      <c r="C161" s="14" t="s">
        <v>609</v>
      </c>
      <c r="D161" s="106">
        <v>0</v>
      </c>
      <c r="E161" s="14"/>
      <c r="F161" s="14"/>
      <c r="G161" s="14"/>
      <c r="H161" t="e">
        <f>+COUNTIF('KU-2015'!#REF!,IF(C161="NoGp",B161/100,A161))</f>
        <v>#REF!</v>
      </c>
      <c r="I161" s="14"/>
      <c r="J161" s="14"/>
      <c r="K161" s="14"/>
      <c r="L161" s="14"/>
      <c r="M161" s="14"/>
      <c r="N161" s="14"/>
    </row>
    <row r="162" spans="1:14" x14ac:dyDescent="0.2">
      <c r="A162" t="str">
        <f t="shared" si="2"/>
        <v xml:space="preserve">343.00 0470         </v>
      </c>
      <c r="B162" s="18" t="s">
        <v>398</v>
      </c>
      <c r="C162" s="14" t="s">
        <v>457</v>
      </c>
      <c r="D162" s="106">
        <v>10133882</v>
      </c>
      <c r="E162" s="14"/>
      <c r="F162" s="14"/>
      <c r="G162" s="14"/>
      <c r="H162" t="e">
        <f>+COUNTIF('KU-2015'!#REF!,IF(C162="NoGp",B162/100,A162))</f>
        <v>#REF!</v>
      </c>
      <c r="I162" s="14"/>
      <c r="J162" s="14"/>
      <c r="K162" s="14"/>
      <c r="L162" s="14"/>
      <c r="M162" s="14"/>
      <c r="N162" s="14"/>
    </row>
    <row r="163" spans="1:14" x14ac:dyDescent="0.2">
      <c r="A163" t="str">
        <f t="shared" si="2"/>
        <v xml:space="preserve">343.00 0471         </v>
      </c>
      <c r="B163" s="18" t="s">
        <v>398</v>
      </c>
      <c r="C163" s="14" t="s">
        <v>458</v>
      </c>
      <c r="D163" s="106">
        <v>8059467</v>
      </c>
      <c r="E163" s="14"/>
      <c r="F163" s="14"/>
      <c r="G163" s="14"/>
      <c r="H163" t="e">
        <f>+COUNTIF('KU-2015'!#REF!,IF(C163="NoGp",B163/100,A163))</f>
        <v>#REF!</v>
      </c>
      <c r="I163" s="14"/>
      <c r="J163" s="14"/>
      <c r="K163" s="14"/>
      <c r="L163" s="14"/>
      <c r="M163" s="14"/>
      <c r="N163" s="14"/>
    </row>
    <row r="164" spans="1:14" x14ac:dyDescent="0.2">
      <c r="A164" t="str">
        <f t="shared" si="2"/>
        <v xml:space="preserve">343.00 0474         </v>
      </c>
      <c r="B164" s="18" t="s">
        <v>398</v>
      </c>
      <c r="C164" s="14" t="s">
        <v>460</v>
      </c>
      <c r="D164" s="106">
        <v>6218174</v>
      </c>
      <c r="E164" s="14"/>
      <c r="F164" s="14"/>
      <c r="G164" s="14"/>
      <c r="H164" t="e">
        <f>+COUNTIF('KU-2015'!#REF!,IF(C164="NoGp",B164/100,A164))</f>
        <v>#REF!</v>
      </c>
      <c r="I164" s="14"/>
      <c r="J164" s="14"/>
      <c r="K164" s="14"/>
      <c r="L164" s="14"/>
      <c r="M164" s="14"/>
      <c r="N164" s="14"/>
    </row>
    <row r="165" spans="1:14" x14ac:dyDescent="0.2">
      <c r="A165" t="str">
        <f t="shared" si="2"/>
        <v xml:space="preserve">343.00 0475         </v>
      </c>
      <c r="B165" s="18" t="s">
        <v>398</v>
      </c>
      <c r="C165" s="14" t="s">
        <v>461</v>
      </c>
      <c r="D165" s="106">
        <v>6163385</v>
      </c>
      <c r="E165" s="14"/>
      <c r="F165" s="14"/>
      <c r="G165" s="14"/>
      <c r="H165" t="e">
        <f>+COUNTIF('KU-2015'!#REF!,IF(C165="NoGp",B165/100,A165))</f>
        <v>#REF!</v>
      </c>
      <c r="I165" s="14"/>
      <c r="J165" s="14"/>
      <c r="K165" s="14"/>
      <c r="L165" s="14"/>
      <c r="M165" s="14"/>
      <c r="N165" s="14"/>
    </row>
    <row r="166" spans="1:14" x14ac:dyDescent="0.2">
      <c r="A166" t="str">
        <f t="shared" si="2"/>
        <v xml:space="preserve">343.00 0476         </v>
      </c>
      <c r="B166" s="18" t="s">
        <v>398</v>
      </c>
      <c r="C166" s="14" t="s">
        <v>462</v>
      </c>
      <c r="D166" s="106">
        <v>5896000</v>
      </c>
      <c r="E166" s="14"/>
      <c r="F166" s="14"/>
      <c r="G166" s="14"/>
      <c r="H166" t="e">
        <f>+COUNTIF('KU-2015'!#REF!,IF(C166="NoGp",B166/100,A166))</f>
        <v>#REF!</v>
      </c>
      <c r="I166" s="14"/>
      <c r="J166" s="14"/>
      <c r="K166" s="14"/>
      <c r="L166" s="14"/>
      <c r="M166" s="14"/>
      <c r="N166" s="14"/>
    </row>
    <row r="167" spans="1:14" x14ac:dyDescent="0.2">
      <c r="A167" t="str">
        <f t="shared" si="2"/>
        <v xml:space="preserve">343.00 0477         </v>
      </c>
      <c r="B167" s="18" t="s">
        <v>398</v>
      </c>
      <c r="C167" s="14" t="s">
        <v>463</v>
      </c>
      <c r="D167" s="106">
        <v>5890691</v>
      </c>
      <c r="E167" s="14"/>
      <c r="F167" s="14"/>
      <c r="G167" s="14"/>
      <c r="H167" t="e">
        <f>+COUNTIF('KU-2015'!#REF!,IF(C167="NoGp",B167/100,A167))</f>
        <v>#REF!</v>
      </c>
      <c r="I167" s="14"/>
      <c r="J167" s="14"/>
      <c r="K167" s="14"/>
      <c r="L167" s="14"/>
      <c r="M167" s="14"/>
      <c r="N167" s="14"/>
    </row>
    <row r="168" spans="1:14" x14ac:dyDescent="0.2">
      <c r="A168" t="str">
        <f t="shared" si="2"/>
        <v xml:space="preserve">343.00 5635         </v>
      </c>
      <c r="B168" s="18" t="s">
        <v>398</v>
      </c>
      <c r="C168" s="14" t="s">
        <v>474</v>
      </c>
      <c r="D168" s="106">
        <v>4448405</v>
      </c>
      <c r="E168" s="14"/>
      <c r="F168" s="14"/>
      <c r="G168" s="14"/>
      <c r="H168" t="e">
        <f>+COUNTIF('KU-2015'!#REF!,IF(C168="NoGp",B168/100,A168))</f>
        <v>#REF!</v>
      </c>
      <c r="I168" s="14"/>
      <c r="J168" s="14"/>
      <c r="K168" s="14"/>
      <c r="L168" s="14"/>
      <c r="M168" s="14"/>
      <c r="N168" s="14"/>
    </row>
    <row r="169" spans="1:14" x14ac:dyDescent="0.2">
      <c r="A169" t="str">
        <f t="shared" si="2"/>
        <v xml:space="preserve">343.00 5636         </v>
      </c>
      <c r="B169" s="18" t="s">
        <v>398</v>
      </c>
      <c r="C169" s="14" t="s">
        <v>475</v>
      </c>
      <c r="D169" s="106">
        <v>7991509</v>
      </c>
      <c r="E169" s="14"/>
      <c r="F169" s="14"/>
      <c r="G169" s="14"/>
      <c r="H169" t="e">
        <f>+COUNTIF('KU-2015'!#REF!,IF(C169="NoGp",B169/100,A169))</f>
        <v>#REF!</v>
      </c>
      <c r="I169" s="14"/>
      <c r="J169" s="14"/>
      <c r="K169" s="14"/>
      <c r="L169" s="14"/>
      <c r="M169" s="14"/>
      <c r="N169" s="14"/>
    </row>
    <row r="170" spans="1:14" x14ac:dyDescent="0.2">
      <c r="A170" t="str">
        <f t="shared" si="2"/>
        <v xml:space="preserve">343.00 5637         </v>
      </c>
      <c r="B170" s="18" t="s">
        <v>398</v>
      </c>
      <c r="C170" s="14" t="s">
        <v>476</v>
      </c>
      <c r="D170" s="106">
        <v>7847473</v>
      </c>
      <c r="E170" s="14"/>
      <c r="F170" s="14"/>
      <c r="G170" s="14"/>
      <c r="H170" t="e">
        <f>+COUNTIF('KU-2015'!#REF!,IF(C170="NoGp",B170/100,A170))</f>
        <v>#REF!</v>
      </c>
      <c r="I170" s="14"/>
      <c r="J170" s="14"/>
      <c r="K170" s="14"/>
      <c r="L170" s="14"/>
      <c r="M170" s="14"/>
      <c r="N170" s="14"/>
    </row>
    <row r="171" spans="1:14" x14ac:dyDescent="0.2">
      <c r="A171" t="str">
        <f t="shared" si="2"/>
        <v xml:space="preserve">343.00 5638         </v>
      </c>
      <c r="B171" s="18" t="s">
        <v>398</v>
      </c>
      <c r="C171" s="14" t="s">
        <v>477</v>
      </c>
      <c r="D171" s="106">
        <v>10068236</v>
      </c>
      <c r="E171" s="14"/>
      <c r="F171" s="14"/>
      <c r="G171" s="14"/>
      <c r="H171" t="e">
        <f>+COUNTIF('KU-2015'!#REF!,IF(C171="NoGp",B171/100,A171))</f>
        <v>#REF!</v>
      </c>
      <c r="I171" s="14"/>
      <c r="J171" s="14"/>
      <c r="K171" s="14"/>
      <c r="L171" s="14"/>
      <c r="M171" s="14"/>
      <c r="N171" s="14"/>
    </row>
    <row r="172" spans="1:14" x14ac:dyDescent="0.2">
      <c r="A172" t="str">
        <f t="shared" si="2"/>
        <v xml:space="preserve">343.00 5639         </v>
      </c>
      <c r="B172" s="18" t="s">
        <v>398</v>
      </c>
      <c r="C172" s="14" t="s">
        <v>478</v>
      </c>
      <c r="D172" s="106">
        <v>11433236</v>
      </c>
      <c r="E172" s="14"/>
      <c r="F172" s="14"/>
      <c r="G172" s="14"/>
      <c r="H172" t="e">
        <f>+COUNTIF('KU-2015'!#REF!,IF(C172="NoGp",B172/100,A172))</f>
        <v>#REF!</v>
      </c>
      <c r="I172" s="14"/>
      <c r="J172" s="14"/>
      <c r="K172" s="14"/>
      <c r="L172" s="14"/>
      <c r="M172" s="14"/>
      <c r="N172" s="14"/>
    </row>
    <row r="173" spans="1:14" x14ac:dyDescent="0.2">
      <c r="A173" t="str">
        <f t="shared" si="2"/>
        <v xml:space="preserve">343.00 5640         </v>
      </c>
      <c r="B173" s="18" t="s">
        <v>398</v>
      </c>
      <c r="C173" s="14" t="s">
        <v>479</v>
      </c>
      <c r="D173" s="106">
        <v>9663038</v>
      </c>
      <c r="E173" s="14"/>
      <c r="F173" s="14"/>
      <c r="G173" s="14"/>
      <c r="H173" t="e">
        <f>+COUNTIF('KU-2015'!#REF!,IF(C173="NoGp",B173/100,A173))</f>
        <v>#REF!</v>
      </c>
      <c r="I173" s="14"/>
      <c r="J173" s="14"/>
      <c r="K173" s="14"/>
      <c r="L173" s="14"/>
      <c r="M173" s="14"/>
      <c r="N173" s="14"/>
    </row>
    <row r="174" spans="1:14" x14ac:dyDescent="0.2">
      <c r="A174" t="str">
        <f t="shared" si="2"/>
        <v xml:space="preserve">343.00 5641         </v>
      </c>
      <c r="B174" s="18" t="s">
        <v>398</v>
      </c>
      <c r="C174" s="14" t="s">
        <v>480</v>
      </c>
      <c r="D174" s="106">
        <v>15401000</v>
      </c>
      <c r="E174" s="14"/>
      <c r="F174" s="14"/>
      <c r="G174" s="14"/>
      <c r="H174" t="e">
        <f>+COUNTIF('KU-2015'!#REF!,IF(C174="NoGp",B174/100,A174))</f>
        <v>#REF!</v>
      </c>
      <c r="I174" s="14"/>
      <c r="J174" s="14"/>
      <c r="K174" s="14"/>
      <c r="L174" s="14"/>
      <c r="M174" s="14"/>
      <c r="N174" s="14"/>
    </row>
    <row r="175" spans="1:14" x14ac:dyDescent="0.2">
      <c r="A175" t="str">
        <f t="shared" si="2"/>
        <v xml:space="preserve">343.00 5697         </v>
      </c>
      <c r="B175" s="18" t="s">
        <v>398</v>
      </c>
      <c r="C175" s="14" t="s">
        <v>493</v>
      </c>
      <c r="D175" s="106">
        <v>4875055</v>
      </c>
      <c r="E175" s="14"/>
      <c r="F175" s="14"/>
      <c r="G175" s="14"/>
      <c r="H175" t="e">
        <f>+COUNTIF('KU-2015'!#REF!,IF(C175="NoGp",B175/100,A175))</f>
        <v>#REF!</v>
      </c>
      <c r="I175" s="14"/>
      <c r="J175" s="14"/>
      <c r="K175" s="14"/>
      <c r="L175" s="14"/>
      <c r="M175" s="14"/>
      <c r="N175" s="14"/>
    </row>
    <row r="176" spans="1:14" x14ac:dyDescent="0.2">
      <c r="A176" t="str">
        <f t="shared" si="2"/>
        <v xml:space="preserve">344.00 NoGp         </v>
      </c>
      <c r="B176" s="18" t="s">
        <v>399</v>
      </c>
      <c r="C176" s="14" t="s">
        <v>609</v>
      </c>
      <c r="D176" s="106">
        <v>0</v>
      </c>
      <c r="E176" s="14"/>
      <c r="F176" s="14"/>
      <c r="G176" s="14"/>
      <c r="H176" t="e">
        <f>+COUNTIF('KU-2015'!#REF!,IF(C176="NoGp",B176/100,A176))</f>
        <v>#REF!</v>
      </c>
      <c r="I176" s="14"/>
      <c r="J176" s="14"/>
      <c r="K176" s="14"/>
      <c r="L176" s="14"/>
      <c r="M176" s="14"/>
      <c r="N176" s="14"/>
    </row>
    <row r="177" spans="1:14" x14ac:dyDescent="0.2">
      <c r="A177" t="str">
        <f t="shared" si="2"/>
        <v xml:space="preserve">344.00 0470         </v>
      </c>
      <c r="B177" s="18" t="s">
        <v>399</v>
      </c>
      <c r="C177" s="14" t="s">
        <v>457</v>
      </c>
      <c r="D177" s="106">
        <v>1176387</v>
      </c>
      <c r="E177" s="14"/>
      <c r="F177" s="14"/>
      <c r="G177" s="14"/>
      <c r="H177" t="e">
        <f>+COUNTIF('KU-2015'!#REF!,IF(C177="NoGp",B177/100,A177))</f>
        <v>#REF!</v>
      </c>
      <c r="I177" s="14"/>
      <c r="J177" s="14"/>
      <c r="K177" s="14"/>
      <c r="L177" s="14"/>
      <c r="M177" s="14"/>
      <c r="N177" s="14"/>
    </row>
    <row r="178" spans="1:14" x14ac:dyDescent="0.2">
      <c r="A178" t="str">
        <f t="shared" si="2"/>
        <v xml:space="preserve">344.00 0471         </v>
      </c>
      <c r="B178" s="18" t="s">
        <v>399</v>
      </c>
      <c r="C178" s="14" t="s">
        <v>458</v>
      </c>
      <c r="D178" s="106">
        <v>1174917</v>
      </c>
      <c r="E178" s="14"/>
      <c r="F178" s="14"/>
      <c r="G178" s="14"/>
      <c r="H178" t="e">
        <f>+COUNTIF('KU-2015'!#REF!,IF(C178="NoGp",B178/100,A178))</f>
        <v>#REF!</v>
      </c>
      <c r="I178" s="14"/>
      <c r="J178" s="14"/>
      <c r="K178" s="14"/>
      <c r="L178" s="14"/>
      <c r="M178" s="14"/>
      <c r="N178" s="14"/>
    </row>
    <row r="179" spans="1:14" x14ac:dyDescent="0.2">
      <c r="A179" t="str">
        <f t="shared" si="2"/>
        <v xml:space="preserve">344.00 0474         </v>
      </c>
      <c r="B179" s="18" t="s">
        <v>399</v>
      </c>
      <c r="C179" s="14" t="s">
        <v>460</v>
      </c>
      <c r="D179" s="106">
        <v>748548</v>
      </c>
      <c r="E179" s="14"/>
      <c r="F179" s="14"/>
      <c r="G179" s="14"/>
      <c r="H179" t="e">
        <f>+COUNTIF('KU-2015'!#REF!,IF(C179="NoGp",B179/100,A179))</f>
        <v>#REF!</v>
      </c>
      <c r="I179" s="14"/>
      <c r="J179" s="14"/>
      <c r="K179" s="14"/>
      <c r="L179" s="14"/>
      <c r="M179" s="14"/>
      <c r="N179" s="14"/>
    </row>
    <row r="180" spans="1:14" x14ac:dyDescent="0.2">
      <c r="A180" t="str">
        <f t="shared" si="2"/>
        <v xml:space="preserve">344.00 0475         </v>
      </c>
      <c r="B180" s="18" t="s">
        <v>399</v>
      </c>
      <c r="C180" s="14" t="s">
        <v>461</v>
      </c>
      <c r="D180" s="106">
        <v>745414</v>
      </c>
      <c r="E180" s="14"/>
      <c r="F180" s="14"/>
      <c r="G180" s="14"/>
      <c r="H180" t="e">
        <f>+COUNTIF('KU-2015'!#REF!,IF(C180="NoGp",B180/100,A180))</f>
        <v>#REF!</v>
      </c>
      <c r="I180" s="14"/>
      <c r="J180" s="14"/>
      <c r="K180" s="14"/>
      <c r="L180" s="14"/>
      <c r="M180" s="14"/>
      <c r="N180" s="14"/>
    </row>
    <row r="181" spans="1:14" x14ac:dyDescent="0.2">
      <c r="A181" t="str">
        <f t="shared" si="2"/>
        <v xml:space="preserve">344.00 0476         </v>
      </c>
      <c r="B181" s="18" t="s">
        <v>399</v>
      </c>
      <c r="C181" s="14" t="s">
        <v>462</v>
      </c>
      <c r="D181" s="106">
        <v>741931</v>
      </c>
      <c r="E181" s="14"/>
      <c r="F181" s="14"/>
      <c r="G181" s="14"/>
      <c r="H181" t="e">
        <f>+COUNTIF('KU-2015'!#REF!,IF(C181="NoGp",B181/100,A181))</f>
        <v>#REF!</v>
      </c>
      <c r="I181" s="14"/>
      <c r="J181" s="14"/>
      <c r="K181" s="14"/>
      <c r="L181" s="14"/>
      <c r="M181" s="14"/>
      <c r="N181" s="14"/>
    </row>
    <row r="182" spans="1:14" x14ac:dyDescent="0.2">
      <c r="A182" t="str">
        <f t="shared" si="2"/>
        <v xml:space="preserve">344.00 0477         </v>
      </c>
      <c r="B182" s="18" t="s">
        <v>399</v>
      </c>
      <c r="C182" s="14" t="s">
        <v>463</v>
      </c>
      <c r="D182" s="106">
        <v>741085</v>
      </c>
      <c r="E182" s="14"/>
      <c r="F182" s="14"/>
      <c r="G182" s="14"/>
      <c r="H182" t="e">
        <f>+COUNTIF('KU-2015'!#REF!,IF(C182="NoGp",B182/100,A182))</f>
        <v>#REF!</v>
      </c>
      <c r="I182" s="14"/>
      <c r="J182" s="14"/>
      <c r="K182" s="14"/>
      <c r="L182" s="14"/>
      <c r="M182" s="14"/>
      <c r="N182" s="14"/>
    </row>
    <row r="183" spans="1:14" x14ac:dyDescent="0.2">
      <c r="A183" t="str">
        <f t="shared" si="2"/>
        <v xml:space="preserve">344.00 5635         </v>
      </c>
      <c r="B183" s="18" t="s">
        <v>399</v>
      </c>
      <c r="C183" s="14" t="s">
        <v>474</v>
      </c>
      <c r="D183" s="106">
        <v>934297</v>
      </c>
      <c r="E183" s="14"/>
      <c r="F183" s="14"/>
      <c r="G183" s="14"/>
      <c r="H183" t="e">
        <f>+COUNTIF('KU-2015'!#REF!,IF(C183="NoGp",B183/100,A183))</f>
        <v>#REF!</v>
      </c>
      <c r="I183" s="14"/>
      <c r="J183" s="14"/>
      <c r="K183" s="14"/>
      <c r="L183" s="14"/>
      <c r="M183" s="14"/>
      <c r="N183" s="14"/>
    </row>
    <row r="184" spans="1:14" x14ac:dyDescent="0.2">
      <c r="A184" t="str">
        <f t="shared" si="2"/>
        <v xml:space="preserve">344.00 5636         </v>
      </c>
      <c r="B184" s="18" t="s">
        <v>399</v>
      </c>
      <c r="C184" s="14" t="s">
        <v>475</v>
      </c>
      <c r="D184" s="106">
        <v>1492911</v>
      </c>
      <c r="E184" s="14"/>
      <c r="F184" s="14"/>
      <c r="G184" s="14"/>
      <c r="H184" t="e">
        <f>+COUNTIF('KU-2015'!#REF!,IF(C184="NoGp",B184/100,A184))</f>
        <v>#REF!</v>
      </c>
      <c r="I184" s="14"/>
      <c r="J184" s="14"/>
      <c r="K184" s="14"/>
      <c r="L184" s="14"/>
      <c r="M184" s="14"/>
      <c r="N184" s="14"/>
    </row>
    <row r="185" spans="1:14" x14ac:dyDescent="0.2">
      <c r="A185" t="str">
        <f t="shared" si="2"/>
        <v xml:space="preserve">344.00 5637         </v>
      </c>
      <c r="B185" s="18" t="s">
        <v>399</v>
      </c>
      <c r="C185" s="14" t="s">
        <v>476</v>
      </c>
      <c r="D185" s="106">
        <v>1463283</v>
      </c>
      <c r="E185" s="14"/>
      <c r="F185" s="14"/>
      <c r="G185" s="14"/>
      <c r="H185" t="e">
        <f>+COUNTIF('KU-2015'!#REF!,IF(C185="NoGp",B185/100,A185))</f>
        <v>#REF!</v>
      </c>
      <c r="I185" s="14"/>
      <c r="J185" s="14"/>
      <c r="K185" s="14"/>
      <c r="L185" s="14"/>
      <c r="M185" s="14"/>
      <c r="N185" s="14"/>
    </row>
    <row r="186" spans="1:14" x14ac:dyDescent="0.2">
      <c r="A186" t="str">
        <f t="shared" si="2"/>
        <v xml:space="preserve">344.00 5638         </v>
      </c>
      <c r="B186" s="18" t="s">
        <v>399</v>
      </c>
      <c r="C186" s="14" t="s">
        <v>477</v>
      </c>
      <c r="D186" s="106">
        <v>2809555</v>
      </c>
      <c r="E186" s="14"/>
      <c r="F186" s="14"/>
      <c r="G186" s="14"/>
      <c r="H186" t="e">
        <f>+COUNTIF('KU-2015'!#REF!,IF(C186="NoGp",B186/100,A186))</f>
        <v>#REF!</v>
      </c>
      <c r="I186" s="14"/>
      <c r="J186" s="14"/>
      <c r="K186" s="14"/>
      <c r="L186" s="14"/>
      <c r="M186" s="14"/>
      <c r="N186" s="14"/>
    </row>
    <row r="187" spans="1:14" x14ac:dyDescent="0.2">
      <c r="A187" t="str">
        <f t="shared" si="2"/>
        <v xml:space="preserve">344.00 5639         </v>
      </c>
      <c r="B187" s="18" t="s">
        <v>399</v>
      </c>
      <c r="C187" s="14" t="s">
        <v>478</v>
      </c>
      <c r="D187" s="106">
        <v>3081447</v>
      </c>
      <c r="E187" s="14"/>
      <c r="F187" s="14"/>
      <c r="G187" s="14"/>
      <c r="H187" t="e">
        <f>+COUNTIF('KU-2015'!#REF!,IF(C187="NoGp",B187/100,A187))</f>
        <v>#REF!</v>
      </c>
      <c r="I187" s="14"/>
      <c r="J187" s="14"/>
      <c r="K187" s="14"/>
      <c r="L187" s="14"/>
      <c r="M187" s="14"/>
      <c r="N187" s="14"/>
    </row>
    <row r="188" spans="1:14" x14ac:dyDescent="0.2">
      <c r="A188" t="str">
        <f t="shared" si="2"/>
        <v xml:space="preserve">344.00 5640         </v>
      </c>
      <c r="B188" s="18" t="s">
        <v>399</v>
      </c>
      <c r="C188" s="14" t="s">
        <v>479</v>
      </c>
      <c r="D188" s="106">
        <v>2624840</v>
      </c>
      <c r="E188" s="14"/>
      <c r="F188" s="14"/>
      <c r="G188" s="14"/>
      <c r="H188" t="e">
        <f>+COUNTIF('KU-2015'!#REF!,IF(C188="NoGp",B188/100,A188))</f>
        <v>#REF!</v>
      </c>
      <c r="I188" s="14"/>
      <c r="J188" s="14"/>
      <c r="K188" s="14"/>
      <c r="L188" s="14"/>
      <c r="M188" s="14"/>
      <c r="N188" s="14"/>
    </row>
    <row r="189" spans="1:14" x14ac:dyDescent="0.2">
      <c r="A189" t="str">
        <f t="shared" si="2"/>
        <v xml:space="preserve">344.00 5641         </v>
      </c>
      <c r="B189" s="18" t="s">
        <v>399</v>
      </c>
      <c r="C189" s="14" t="s">
        <v>480</v>
      </c>
      <c r="D189" s="106">
        <v>2724699</v>
      </c>
      <c r="E189" s="14"/>
      <c r="F189" s="14"/>
      <c r="G189" s="14"/>
      <c r="H189" t="e">
        <f>+COUNTIF('KU-2015'!#REF!,IF(C189="NoGp",B189/100,A189))</f>
        <v>#REF!</v>
      </c>
      <c r="I189" s="14"/>
      <c r="J189" s="14"/>
      <c r="K189" s="14"/>
      <c r="L189" s="14"/>
      <c r="M189" s="14"/>
      <c r="N189" s="14"/>
    </row>
    <row r="190" spans="1:14" x14ac:dyDescent="0.2">
      <c r="A190" t="str">
        <f t="shared" si="2"/>
        <v xml:space="preserve">344.00 5696         </v>
      </c>
      <c r="B190" s="18" t="s">
        <v>399</v>
      </c>
      <c r="C190" s="14" t="s">
        <v>492</v>
      </c>
      <c r="D190" s="106">
        <v>3504167</v>
      </c>
      <c r="E190" s="14"/>
      <c r="F190" s="14"/>
      <c r="G190" s="14"/>
      <c r="H190" t="e">
        <f>+COUNTIF('KU-2015'!#REF!,IF(C190="NoGp",B190/100,A190))</f>
        <v>#REF!</v>
      </c>
      <c r="I190" s="14"/>
      <c r="J190" s="14"/>
      <c r="K190" s="14"/>
      <c r="L190" s="14"/>
      <c r="M190" s="14"/>
      <c r="N190" s="14"/>
    </row>
    <row r="191" spans="1:14" x14ac:dyDescent="0.2">
      <c r="A191" t="str">
        <f t="shared" si="2"/>
        <v xml:space="preserve">344.00 5697         </v>
      </c>
      <c r="B191" s="18" t="s">
        <v>399</v>
      </c>
      <c r="C191" s="14" t="s">
        <v>493</v>
      </c>
      <c r="D191" s="106">
        <v>1792632</v>
      </c>
      <c r="E191" s="14"/>
      <c r="F191" s="14"/>
      <c r="G191" s="14"/>
      <c r="H191" t="e">
        <f>+COUNTIF('KU-2015'!#REF!,IF(C191="NoGp",B191/100,A191))</f>
        <v>#REF!</v>
      </c>
      <c r="I191" s="14"/>
      <c r="J191" s="14"/>
      <c r="K191" s="14"/>
      <c r="L191" s="14"/>
      <c r="M191" s="14"/>
      <c r="N191" s="14"/>
    </row>
    <row r="192" spans="1:14" x14ac:dyDescent="0.2">
      <c r="A192" t="str">
        <f t="shared" si="2"/>
        <v xml:space="preserve">345.00 NoGp         </v>
      </c>
      <c r="B192" s="18" t="s">
        <v>400</v>
      </c>
      <c r="C192" s="14" t="s">
        <v>609</v>
      </c>
      <c r="D192" s="106">
        <v>0</v>
      </c>
      <c r="E192" s="14"/>
      <c r="F192" s="14"/>
      <c r="G192" s="14"/>
      <c r="H192" t="e">
        <f>+COUNTIF('KU-2015'!#REF!,IF(C192="NoGp",B192/100,A192))</f>
        <v>#REF!</v>
      </c>
      <c r="I192" s="14"/>
      <c r="J192" s="14"/>
      <c r="K192" s="14"/>
      <c r="L192" s="14"/>
      <c r="M192" s="14"/>
      <c r="N192" s="14"/>
    </row>
    <row r="193" spans="1:14" x14ac:dyDescent="0.2">
      <c r="A193" t="str">
        <f t="shared" si="2"/>
        <v xml:space="preserve">345.00 0470         </v>
      </c>
      <c r="B193" s="18" t="s">
        <v>400</v>
      </c>
      <c r="C193" s="14" t="s">
        <v>457</v>
      </c>
      <c r="D193" s="106">
        <v>513697</v>
      </c>
      <c r="E193" s="14"/>
      <c r="F193" s="14"/>
      <c r="G193" s="14"/>
      <c r="H193" t="e">
        <f>+COUNTIF('KU-2015'!#REF!,IF(C193="NoGp",B193/100,A193))</f>
        <v>#REF!</v>
      </c>
      <c r="I193" s="14"/>
      <c r="J193" s="14"/>
      <c r="K193" s="14"/>
      <c r="L193" s="14"/>
      <c r="M193" s="14"/>
      <c r="N193" s="14"/>
    </row>
    <row r="194" spans="1:14" x14ac:dyDescent="0.2">
      <c r="A194" t="str">
        <f t="shared" si="2"/>
        <v xml:space="preserve">345.00 0471         </v>
      </c>
      <c r="B194" s="18" t="s">
        <v>400</v>
      </c>
      <c r="C194" s="14" t="s">
        <v>458</v>
      </c>
      <c r="D194" s="106">
        <v>1036892</v>
      </c>
      <c r="E194" s="14"/>
      <c r="F194" s="14"/>
      <c r="G194" s="14"/>
      <c r="H194" t="e">
        <f>+COUNTIF('KU-2015'!#REF!,IF(C194="NoGp",B194/100,A194))</f>
        <v>#REF!</v>
      </c>
      <c r="I194" s="14"/>
      <c r="J194" s="14"/>
      <c r="K194" s="14"/>
      <c r="L194" s="14"/>
      <c r="M194" s="14"/>
      <c r="N194" s="14"/>
    </row>
    <row r="195" spans="1:14" x14ac:dyDescent="0.2">
      <c r="A195" t="str">
        <f t="shared" ref="A195:A258" si="3">+TEXT(B195/100,"###.00")&amp;" "&amp;C195&amp;"         "</f>
        <v xml:space="preserve">345.00 0474         </v>
      </c>
      <c r="B195" s="18" t="s">
        <v>400</v>
      </c>
      <c r="C195" s="14" t="s">
        <v>460</v>
      </c>
      <c r="D195" s="106">
        <v>792088</v>
      </c>
      <c r="E195" s="14"/>
      <c r="F195" s="14"/>
      <c r="G195" s="14"/>
      <c r="H195" t="e">
        <f>+COUNTIF('KU-2015'!#REF!,IF(C195="NoGp",B195/100,A195))</f>
        <v>#REF!</v>
      </c>
      <c r="I195" s="14"/>
      <c r="J195" s="14"/>
      <c r="K195" s="14"/>
      <c r="L195" s="14"/>
      <c r="M195" s="14"/>
      <c r="N195" s="14"/>
    </row>
    <row r="196" spans="1:14" x14ac:dyDescent="0.2">
      <c r="A196" t="str">
        <f t="shared" si="3"/>
        <v xml:space="preserve">345.00 0475         </v>
      </c>
      <c r="B196" s="18" t="s">
        <v>400</v>
      </c>
      <c r="C196" s="14" t="s">
        <v>461</v>
      </c>
      <c r="D196" s="106">
        <v>789796</v>
      </c>
      <c r="E196" s="14"/>
      <c r="F196" s="14"/>
      <c r="G196" s="14"/>
      <c r="H196" t="e">
        <f>+COUNTIF('KU-2015'!#REF!,IF(C196="NoGp",B196/100,A196))</f>
        <v>#REF!</v>
      </c>
      <c r="I196" s="14"/>
      <c r="J196" s="14"/>
      <c r="K196" s="14"/>
      <c r="L196" s="14"/>
      <c r="M196" s="14"/>
      <c r="N196" s="14"/>
    </row>
    <row r="197" spans="1:14" x14ac:dyDescent="0.2">
      <c r="A197" t="str">
        <f t="shared" si="3"/>
        <v xml:space="preserve">345.00 0476         </v>
      </c>
      <c r="B197" s="18" t="s">
        <v>400</v>
      </c>
      <c r="C197" s="14" t="s">
        <v>462</v>
      </c>
      <c r="D197" s="106">
        <v>804392</v>
      </c>
      <c r="E197" s="14"/>
      <c r="F197" s="14"/>
      <c r="G197" s="14"/>
      <c r="H197" t="e">
        <f>+COUNTIF('KU-2015'!#REF!,IF(C197="NoGp",B197/100,A197))</f>
        <v>#REF!</v>
      </c>
      <c r="I197" s="14"/>
      <c r="J197" s="14"/>
      <c r="K197" s="14"/>
      <c r="L197" s="14"/>
      <c r="M197" s="14"/>
      <c r="N197" s="14"/>
    </row>
    <row r="198" spans="1:14" x14ac:dyDescent="0.2">
      <c r="A198" t="str">
        <f t="shared" si="3"/>
        <v xml:space="preserve">345.00 0477         </v>
      </c>
      <c r="B198" s="18" t="s">
        <v>400</v>
      </c>
      <c r="C198" s="14" t="s">
        <v>463</v>
      </c>
      <c r="D198" s="106">
        <v>1451369</v>
      </c>
      <c r="E198" s="14"/>
      <c r="F198" s="14"/>
      <c r="G198" s="14"/>
      <c r="H198" t="e">
        <f>+COUNTIF('KU-2015'!#REF!,IF(C198="NoGp",B198/100,A198))</f>
        <v>#REF!</v>
      </c>
      <c r="I198" s="14"/>
      <c r="J198" s="14"/>
      <c r="K198" s="14"/>
      <c r="L198" s="14"/>
      <c r="M198" s="14"/>
      <c r="N198" s="14"/>
    </row>
    <row r="199" spans="1:14" x14ac:dyDescent="0.2">
      <c r="A199" t="str">
        <f t="shared" si="3"/>
        <v xml:space="preserve">345.00 5635         </v>
      </c>
      <c r="B199" s="18" t="s">
        <v>400</v>
      </c>
      <c r="C199" s="14" t="s">
        <v>474</v>
      </c>
      <c r="D199" s="106">
        <v>662990</v>
      </c>
      <c r="E199" s="14"/>
      <c r="F199" s="14"/>
      <c r="G199" s="14"/>
      <c r="H199" t="e">
        <f>+COUNTIF('KU-2015'!#REF!,IF(C199="NoGp",B199/100,A199))</f>
        <v>#REF!</v>
      </c>
      <c r="I199" s="14"/>
      <c r="J199" s="14"/>
      <c r="K199" s="14"/>
      <c r="L199" s="14"/>
      <c r="M199" s="14"/>
      <c r="N199" s="14"/>
    </row>
    <row r="200" spans="1:14" x14ac:dyDescent="0.2">
      <c r="A200" t="str">
        <f t="shared" si="3"/>
        <v xml:space="preserve">345.00 5636         </v>
      </c>
      <c r="B200" s="18" t="s">
        <v>400</v>
      </c>
      <c r="C200" s="14" t="s">
        <v>475</v>
      </c>
      <c r="D200" s="106">
        <v>691980</v>
      </c>
      <c r="E200" s="14"/>
      <c r="F200" s="14"/>
      <c r="G200" s="14"/>
      <c r="H200" t="e">
        <f>+COUNTIF('KU-2015'!#REF!,IF(C200="NoGp",B200/100,A200))</f>
        <v>#REF!</v>
      </c>
      <c r="I200" s="14"/>
      <c r="J200" s="14"/>
      <c r="K200" s="14"/>
      <c r="L200" s="14"/>
      <c r="M200" s="14"/>
      <c r="N200" s="14"/>
    </row>
    <row r="201" spans="1:14" x14ac:dyDescent="0.2">
      <c r="A201" t="str">
        <f t="shared" si="3"/>
        <v xml:space="preserve">345.00 5637         </v>
      </c>
      <c r="B201" s="18" t="s">
        <v>400</v>
      </c>
      <c r="C201" s="14" t="s">
        <v>476</v>
      </c>
      <c r="D201" s="106">
        <v>675547</v>
      </c>
      <c r="E201" s="14"/>
      <c r="F201" s="14"/>
      <c r="G201" s="14"/>
      <c r="H201" t="e">
        <f>+COUNTIF('KU-2015'!#REF!,IF(C201="NoGp",B201/100,A201))</f>
        <v>#REF!</v>
      </c>
      <c r="I201" s="14"/>
      <c r="J201" s="14"/>
      <c r="K201" s="14"/>
      <c r="L201" s="14"/>
      <c r="M201" s="14"/>
      <c r="N201" s="14"/>
    </row>
    <row r="202" spans="1:14" x14ac:dyDescent="0.2">
      <c r="A202" t="str">
        <f t="shared" si="3"/>
        <v xml:space="preserve">345.00 5638         </v>
      </c>
      <c r="B202" s="18" t="s">
        <v>400</v>
      </c>
      <c r="C202" s="14" t="s">
        <v>477</v>
      </c>
      <c r="D202" s="106">
        <v>1361195</v>
      </c>
      <c r="E202" s="14"/>
      <c r="F202" s="14"/>
      <c r="G202" s="14"/>
      <c r="H202" t="e">
        <f>+COUNTIF('KU-2015'!#REF!,IF(C202="NoGp",B202/100,A202))</f>
        <v>#REF!</v>
      </c>
      <c r="I202" s="14"/>
      <c r="J202" s="14"/>
      <c r="K202" s="14"/>
      <c r="L202" s="14"/>
      <c r="M202" s="14"/>
      <c r="N202" s="14"/>
    </row>
    <row r="203" spans="1:14" x14ac:dyDescent="0.2">
      <c r="A203" t="str">
        <f t="shared" si="3"/>
        <v xml:space="preserve">345.00 5639         </v>
      </c>
      <c r="B203" s="18" t="s">
        <v>400</v>
      </c>
      <c r="C203" s="14" t="s">
        <v>478</v>
      </c>
      <c r="D203" s="106">
        <v>1987226</v>
      </c>
      <c r="E203" s="14"/>
      <c r="F203" s="14"/>
      <c r="G203" s="14"/>
      <c r="H203" t="e">
        <f>+COUNTIF('KU-2015'!#REF!,IF(C203="NoGp",B203/100,A203))</f>
        <v>#REF!</v>
      </c>
      <c r="I203" s="14"/>
      <c r="J203" s="14"/>
      <c r="K203" s="14"/>
      <c r="L203" s="14"/>
      <c r="M203" s="14"/>
      <c r="N203" s="14"/>
    </row>
    <row r="204" spans="1:14" x14ac:dyDescent="0.2">
      <c r="A204" t="str">
        <f t="shared" si="3"/>
        <v xml:space="preserve">345.00 5640         </v>
      </c>
      <c r="B204" s="18" t="s">
        <v>400</v>
      </c>
      <c r="C204" s="14" t="s">
        <v>479</v>
      </c>
      <c r="D204" s="106">
        <v>1316949</v>
      </c>
      <c r="E204" s="14"/>
      <c r="F204" s="14"/>
      <c r="G204" s="14"/>
      <c r="H204" t="e">
        <f>+COUNTIF('KU-2015'!#REF!,IF(C204="NoGp",B204/100,A204))</f>
        <v>#REF!</v>
      </c>
      <c r="I204" s="14"/>
      <c r="J204" s="14"/>
      <c r="K204" s="14"/>
      <c r="L204" s="14"/>
      <c r="M204" s="14"/>
      <c r="N204" s="14"/>
    </row>
    <row r="205" spans="1:14" x14ac:dyDescent="0.2">
      <c r="A205" t="str">
        <f t="shared" si="3"/>
        <v xml:space="preserve">345.00 5641         </v>
      </c>
      <c r="B205" s="18" t="s">
        <v>400</v>
      </c>
      <c r="C205" s="14" t="s">
        <v>480</v>
      </c>
      <c r="D205" s="106">
        <v>778412</v>
      </c>
      <c r="E205" s="14"/>
      <c r="F205" s="14"/>
      <c r="G205" s="14"/>
      <c r="H205" t="e">
        <f>+COUNTIF('KU-2015'!#REF!,IF(C205="NoGp",B205/100,A205))</f>
        <v>#REF!</v>
      </c>
      <c r="I205" s="14"/>
      <c r="J205" s="14"/>
      <c r="K205" s="14"/>
      <c r="L205" s="14"/>
      <c r="M205" s="14"/>
      <c r="N205" s="14"/>
    </row>
    <row r="206" spans="1:14" x14ac:dyDescent="0.2">
      <c r="A206" t="str">
        <f t="shared" si="3"/>
        <v xml:space="preserve">345.00 5696         </v>
      </c>
      <c r="B206" s="18" t="s">
        <v>400</v>
      </c>
      <c r="C206" s="14" t="s">
        <v>492</v>
      </c>
      <c r="D206" s="106">
        <v>563545</v>
      </c>
      <c r="E206" s="14"/>
      <c r="F206" s="14"/>
      <c r="G206" s="14"/>
      <c r="H206" t="e">
        <f>+COUNTIF('KU-2015'!#REF!,IF(C206="NoGp",B206/100,A206))</f>
        <v>#REF!</v>
      </c>
      <c r="I206" s="14"/>
      <c r="J206" s="14"/>
      <c r="K206" s="14"/>
      <c r="L206" s="14"/>
      <c r="M206" s="14"/>
      <c r="N206" s="14"/>
    </row>
    <row r="207" spans="1:14" x14ac:dyDescent="0.2">
      <c r="A207" t="str">
        <f t="shared" si="3"/>
        <v xml:space="preserve">345.00 5697         </v>
      </c>
      <c r="B207" s="18" t="s">
        <v>400</v>
      </c>
      <c r="C207" s="14" t="s">
        <v>493</v>
      </c>
      <c r="D207" s="106">
        <v>844832</v>
      </c>
      <c r="E207" s="14"/>
      <c r="F207" s="14"/>
      <c r="G207" s="14"/>
      <c r="H207" t="e">
        <f>+COUNTIF('KU-2015'!#REF!,IF(C207="NoGp",B207/100,A207))</f>
        <v>#REF!</v>
      </c>
      <c r="I207" s="14"/>
      <c r="J207" s="14"/>
      <c r="K207" s="14"/>
      <c r="L207" s="14"/>
      <c r="M207" s="14"/>
      <c r="N207" s="14"/>
    </row>
    <row r="208" spans="1:14" x14ac:dyDescent="0.2">
      <c r="A208" t="str">
        <f t="shared" si="3"/>
        <v xml:space="preserve">346.00 NoGp         </v>
      </c>
      <c r="B208" s="18" t="s">
        <v>401</v>
      </c>
      <c r="C208" s="14" t="s">
        <v>609</v>
      </c>
      <c r="D208" s="106">
        <v>0</v>
      </c>
      <c r="E208" s="14"/>
      <c r="F208" s="14"/>
      <c r="G208" s="14"/>
      <c r="H208" t="e">
        <f>+COUNTIF('KU-2015'!#REF!,IF(C208="NoGp",B208/100,A208))</f>
        <v>#REF!</v>
      </c>
      <c r="I208" s="14"/>
      <c r="J208" s="14"/>
      <c r="K208" s="14"/>
      <c r="L208" s="14"/>
      <c r="M208" s="14"/>
      <c r="N208" s="14"/>
    </row>
    <row r="209" spans="1:14" x14ac:dyDescent="0.2">
      <c r="A209" t="str">
        <f t="shared" si="3"/>
        <v xml:space="preserve">346.00 0470         </v>
      </c>
      <c r="B209" s="18" t="s">
        <v>401</v>
      </c>
      <c r="C209" s="14" t="s">
        <v>457</v>
      </c>
      <c r="D209" s="106">
        <v>8377</v>
      </c>
      <c r="E209" s="14"/>
      <c r="F209" s="14"/>
      <c r="G209" s="14"/>
      <c r="H209" t="e">
        <f>+COUNTIF('KU-2015'!#REF!,IF(C209="NoGp",B209/100,A209))</f>
        <v>#REF!</v>
      </c>
      <c r="I209" s="14"/>
      <c r="J209" s="14"/>
      <c r="K209" s="14"/>
      <c r="L209" s="14"/>
      <c r="M209" s="14"/>
      <c r="N209" s="14"/>
    </row>
    <row r="210" spans="1:14" x14ac:dyDescent="0.2">
      <c r="A210" t="str">
        <f t="shared" si="3"/>
        <v xml:space="preserve">346.00 0474         </v>
      </c>
      <c r="B210" s="18" t="s">
        <v>401</v>
      </c>
      <c r="C210" s="14" t="s">
        <v>460</v>
      </c>
      <c r="D210" s="106">
        <v>2318</v>
      </c>
      <c r="E210" s="14"/>
      <c r="F210" s="14"/>
      <c r="G210" s="14"/>
      <c r="H210" t="e">
        <f>+COUNTIF('KU-2015'!#REF!,IF(C210="NoGp",B210/100,A210))</f>
        <v>#REF!</v>
      </c>
      <c r="I210" s="14"/>
      <c r="J210" s="14"/>
      <c r="K210" s="14"/>
      <c r="L210" s="14"/>
      <c r="M210" s="14"/>
      <c r="N210" s="14"/>
    </row>
    <row r="211" spans="1:14" x14ac:dyDescent="0.2">
      <c r="A211" t="str">
        <f t="shared" si="3"/>
        <v xml:space="preserve">346.00 0475         </v>
      </c>
      <c r="B211" s="18" t="s">
        <v>401</v>
      </c>
      <c r="C211" s="14" t="s">
        <v>461</v>
      </c>
      <c r="D211" s="106">
        <v>2310</v>
      </c>
      <c r="E211" s="14"/>
      <c r="F211" s="14"/>
      <c r="G211" s="14"/>
      <c r="H211" t="e">
        <f>+COUNTIF('KU-2015'!#REF!,IF(C211="NoGp",B211/100,A211))</f>
        <v>#REF!</v>
      </c>
      <c r="I211" s="14"/>
      <c r="J211" s="14"/>
      <c r="K211" s="14"/>
      <c r="L211" s="14"/>
      <c r="M211" s="14"/>
      <c r="N211" s="14"/>
    </row>
    <row r="212" spans="1:14" x14ac:dyDescent="0.2">
      <c r="A212" t="str">
        <f t="shared" si="3"/>
        <v xml:space="preserve">346.00 0476         </v>
      </c>
      <c r="B212" s="18" t="s">
        <v>401</v>
      </c>
      <c r="C212" s="14" t="s">
        <v>462</v>
      </c>
      <c r="D212" s="106">
        <v>2350</v>
      </c>
      <c r="E212" s="14"/>
      <c r="F212" s="14"/>
      <c r="G212" s="14"/>
      <c r="H212" t="e">
        <f>+COUNTIF('KU-2015'!#REF!,IF(C212="NoGp",B212/100,A212))</f>
        <v>#REF!</v>
      </c>
      <c r="I212" s="14"/>
      <c r="J212" s="14"/>
      <c r="K212" s="14"/>
      <c r="L212" s="14"/>
      <c r="M212" s="14"/>
      <c r="N212" s="14"/>
    </row>
    <row r="213" spans="1:14" x14ac:dyDescent="0.2">
      <c r="A213" t="str">
        <f t="shared" si="3"/>
        <v xml:space="preserve">346.00 0477         </v>
      </c>
      <c r="B213" s="18" t="s">
        <v>401</v>
      </c>
      <c r="C213" s="14" t="s">
        <v>463</v>
      </c>
      <c r="D213" s="106">
        <v>4157</v>
      </c>
      <c r="E213" s="14"/>
      <c r="F213" s="14"/>
      <c r="G213" s="14"/>
      <c r="H213" t="e">
        <f>+COUNTIF('KU-2015'!#REF!,IF(C213="NoGp",B213/100,A213))</f>
        <v>#REF!</v>
      </c>
      <c r="I213" s="14"/>
      <c r="J213" s="14"/>
      <c r="K213" s="14"/>
      <c r="L213" s="14"/>
      <c r="M213" s="14"/>
      <c r="N213" s="14"/>
    </row>
    <row r="214" spans="1:14" x14ac:dyDescent="0.2">
      <c r="A214" t="str">
        <f t="shared" si="3"/>
        <v xml:space="preserve">346.00 5635         </v>
      </c>
      <c r="B214" s="18" t="s">
        <v>401</v>
      </c>
      <c r="C214" s="14" t="s">
        <v>474</v>
      </c>
      <c r="D214" s="106">
        <v>749750</v>
      </c>
      <c r="E214" s="14"/>
      <c r="F214" s="14"/>
      <c r="G214" s="14"/>
      <c r="H214" t="e">
        <f>+COUNTIF('KU-2015'!#REF!,IF(C214="NoGp",B214/100,A214))</f>
        <v>#REF!</v>
      </c>
      <c r="I214" s="14"/>
      <c r="J214" s="14"/>
      <c r="K214" s="14"/>
      <c r="L214" s="14"/>
      <c r="M214" s="14"/>
      <c r="N214" s="14"/>
    </row>
    <row r="215" spans="1:14" x14ac:dyDescent="0.2">
      <c r="A215" t="str">
        <f t="shared" si="3"/>
        <v xml:space="preserve">346.00 5636         </v>
      </c>
      <c r="B215" s="18" t="s">
        <v>401</v>
      </c>
      <c r="C215" s="14" t="s">
        <v>475</v>
      </c>
      <c r="D215" s="106">
        <v>17904</v>
      </c>
      <c r="E215" s="14"/>
      <c r="F215" s="14"/>
      <c r="G215" s="14"/>
      <c r="H215" t="e">
        <f>+COUNTIF('KU-2015'!#REF!,IF(C215="NoGp",B215/100,A215))</f>
        <v>#REF!</v>
      </c>
      <c r="I215" s="14"/>
      <c r="J215" s="14"/>
      <c r="K215" s="14"/>
      <c r="L215" s="14"/>
      <c r="M215" s="14"/>
      <c r="N215" s="14"/>
    </row>
    <row r="216" spans="1:14" x14ac:dyDescent="0.2">
      <c r="A216" t="str">
        <f t="shared" si="3"/>
        <v xml:space="preserve">346.00 5637         </v>
      </c>
      <c r="B216" s="18" t="s">
        <v>401</v>
      </c>
      <c r="C216" s="14" t="s">
        <v>476</v>
      </c>
      <c r="D216" s="106">
        <v>13487</v>
      </c>
      <c r="E216" s="14"/>
      <c r="F216" s="14"/>
      <c r="G216" s="14"/>
      <c r="H216" t="e">
        <f>+COUNTIF('KU-2015'!#REF!,IF(C216="NoGp",B216/100,A216))</f>
        <v>#REF!</v>
      </c>
      <c r="I216" s="14"/>
      <c r="J216" s="14"/>
      <c r="K216" s="14"/>
      <c r="L216" s="14"/>
      <c r="M216" s="14"/>
      <c r="N216" s="14"/>
    </row>
    <row r="217" spans="1:14" x14ac:dyDescent="0.2">
      <c r="A217" t="str">
        <f t="shared" si="3"/>
        <v xml:space="preserve">346.00 5638         </v>
      </c>
      <c r="B217" s="18" t="s">
        <v>401</v>
      </c>
      <c r="C217" s="14" t="s">
        <v>477</v>
      </c>
      <c r="D217" s="106">
        <v>133886</v>
      </c>
      <c r="E217" s="14"/>
      <c r="F217" s="14"/>
      <c r="G217" s="14"/>
      <c r="H217" t="e">
        <f>+COUNTIF('KU-2015'!#REF!,IF(C217="NoGp",B217/100,A217))</f>
        <v>#REF!</v>
      </c>
      <c r="I217" s="14"/>
      <c r="J217" s="14"/>
      <c r="K217" s="14"/>
      <c r="L217" s="14"/>
      <c r="M217" s="14"/>
      <c r="N217" s="14"/>
    </row>
    <row r="218" spans="1:14" x14ac:dyDescent="0.2">
      <c r="A218" t="str">
        <f t="shared" si="3"/>
        <v xml:space="preserve">346.00 5639         </v>
      </c>
      <c r="B218" s="18" t="s">
        <v>401</v>
      </c>
      <c r="C218" s="14" t="s">
        <v>478</v>
      </c>
      <c r="D218" s="106">
        <v>435836</v>
      </c>
      <c r="E218" s="14"/>
      <c r="F218" s="14"/>
      <c r="G218" s="14"/>
      <c r="H218" t="e">
        <f>+COUNTIF('KU-2015'!#REF!,IF(C218="NoGp",B218/100,A218))</f>
        <v>#REF!</v>
      </c>
      <c r="I218" s="14"/>
      <c r="J218" s="14"/>
      <c r="K218" s="14"/>
      <c r="L218" s="14"/>
      <c r="M218" s="14"/>
      <c r="N218" s="14"/>
    </row>
    <row r="219" spans="1:14" x14ac:dyDescent="0.2">
      <c r="A219" t="str">
        <f t="shared" si="3"/>
        <v xml:space="preserve">346.00 5640         </v>
      </c>
      <c r="B219" s="18" t="s">
        <v>401</v>
      </c>
      <c r="C219" s="14" t="s">
        <v>479</v>
      </c>
      <c r="D219" s="106">
        <v>136467</v>
      </c>
      <c r="E219" s="14"/>
      <c r="F219" s="14"/>
      <c r="G219" s="14"/>
      <c r="H219" t="e">
        <f>+COUNTIF('KU-2015'!#REF!,IF(C219="NoGp",B219/100,A219))</f>
        <v>#REF!</v>
      </c>
      <c r="I219" s="14"/>
      <c r="J219" s="14"/>
      <c r="K219" s="14"/>
      <c r="L219" s="14"/>
      <c r="M219" s="14"/>
      <c r="N219" s="14"/>
    </row>
    <row r="220" spans="1:14" x14ac:dyDescent="0.2">
      <c r="A220" t="str">
        <f t="shared" si="3"/>
        <v xml:space="preserve">346.00 5641         </v>
      </c>
      <c r="B220" s="18" t="s">
        <v>401</v>
      </c>
      <c r="C220" s="14" t="s">
        <v>480</v>
      </c>
      <c r="D220" s="106">
        <v>219404</v>
      </c>
      <c r="E220" s="14"/>
      <c r="F220" s="14"/>
      <c r="G220" s="14"/>
      <c r="H220" t="e">
        <f>+COUNTIF('KU-2015'!#REF!,IF(C220="NoGp",B220/100,A220))</f>
        <v>#REF!</v>
      </c>
      <c r="I220" s="14"/>
      <c r="J220" s="14"/>
      <c r="K220" s="14"/>
      <c r="L220" s="14"/>
      <c r="M220" s="14"/>
      <c r="N220" s="14"/>
    </row>
    <row r="221" spans="1:14" x14ac:dyDescent="0.2">
      <c r="A221" t="str">
        <f t="shared" si="3"/>
        <v xml:space="preserve">346.00 5696         </v>
      </c>
      <c r="B221" s="18" t="s">
        <v>401</v>
      </c>
      <c r="C221" s="14" t="s">
        <v>492</v>
      </c>
      <c r="D221" s="106">
        <v>34289</v>
      </c>
      <c r="E221" s="14"/>
      <c r="F221" s="14"/>
      <c r="G221" s="14"/>
      <c r="H221" t="e">
        <f>+COUNTIF('KU-2015'!#REF!,IF(C221="NoGp",B221/100,A221))</f>
        <v>#REF!</v>
      </c>
      <c r="I221" s="14"/>
      <c r="J221" s="14"/>
      <c r="K221" s="14"/>
      <c r="L221" s="14"/>
      <c r="M221" s="14"/>
      <c r="N221" s="14"/>
    </row>
    <row r="222" spans="1:14" x14ac:dyDescent="0.2">
      <c r="A222" t="str">
        <f t="shared" si="3"/>
        <v xml:space="preserve">346.00 5697         </v>
      </c>
      <c r="B222" s="18" t="s">
        <v>401</v>
      </c>
      <c r="C222" s="14" t="s">
        <v>493</v>
      </c>
      <c r="D222" s="106">
        <v>384938</v>
      </c>
      <c r="E222" s="14"/>
      <c r="F222" s="14"/>
      <c r="G222" s="14"/>
      <c r="H222" t="e">
        <f>+COUNTIF('KU-2015'!#REF!,IF(C222="NoGp",B222/100,A222))</f>
        <v>#REF!</v>
      </c>
      <c r="I222" s="14"/>
      <c r="J222" s="14"/>
      <c r="K222" s="14"/>
      <c r="L222" s="14"/>
      <c r="M222" s="14"/>
      <c r="N222" s="14"/>
    </row>
    <row r="223" spans="1:14" x14ac:dyDescent="0.2">
      <c r="A223" t="str">
        <f t="shared" si="3"/>
        <v xml:space="preserve">347.07 NoGp         </v>
      </c>
      <c r="B223" s="18" t="s">
        <v>402</v>
      </c>
      <c r="C223" s="14" t="s">
        <v>609</v>
      </c>
      <c r="D223" s="106">
        <v>764</v>
      </c>
      <c r="E223" s="14"/>
      <c r="F223" s="14" t="s">
        <v>385</v>
      </c>
      <c r="G223" s="14"/>
      <c r="H223" t="e">
        <f>+COUNTIF('KU-2015'!#REF!,IF(C223="NoGp",B223/100,A223))</f>
        <v>#REF!</v>
      </c>
      <c r="I223" s="14"/>
      <c r="J223" s="14"/>
      <c r="K223" s="14"/>
      <c r="L223" s="14"/>
      <c r="M223" s="14"/>
      <c r="N223" s="14"/>
    </row>
    <row r="224" spans="1:14" x14ac:dyDescent="0.2">
      <c r="A224" t="str">
        <f t="shared" si="3"/>
        <v xml:space="preserve">350.10 NoGp         </v>
      </c>
      <c r="B224" s="18" t="s">
        <v>403</v>
      </c>
      <c r="C224" s="14" t="s">
        <v>609</v>
      </c>
      <c r="D224" s="106">
        <v>15953928</v>
      </c>
      <c r="E224" s="14"/>
      <c r="F224" s="14"/>
      <c r="G224" s="14"/>
      <c r="H224" t="e">
        <f>+COUNTIF('KU-2015'!#REF!,IF(C224="NoGp",B224/100,A224))</f>
        <v>#REF!</v>
      </c>
      <c r="I224" s="14"/>
      <c r="J224" s="14"/>
      <c r="K224" s="14"/>
      <c r="L224" s="14"/>
      <c r="M224" s="14"/>
      <c r="N224" s="14"/>
    </row>
    <row r="225" spans="1:14" x14ac:dyDescent="0.2">
      <c r="A225" t="str">
        <f t="shared" si="3"/>
        <v xml:space="preserve">350.20 NoGp         </v>
      </c>
      <c r="B225" s="18" t="s">
        <v>404</v>
      </c>
      <c r="C225" s="14" t="s">
        <v>609</v>
      </c>
      <c r="D225" s="106">
        <v>0</v>
      </c>
      <c r="E225" s="14"/>
      <c r="F225" s="14"/>
      <c r="G225" s="14"/>
      <c r="H225" t="e">
        <f>+COUNTIF('KU-2015'!#REF!,IF(C225="NoGp",B225/100,A225))</f>
        <v>#REF!</v>
      </c>
      <c r="I225" s="14"/>
      <c r="J225" s="14"/>
      <c r="K225" s="14"/>
      <c r="L225" s="14"/>
      <c r="M225" s="14"/>
      <c r="N225" s="14"/>
    </row>
    <row r="226" spans="1:14" x14ac:dyDescent="0.2">
      <c r="A226" t="str">
        <f t="shared" si="3"/>
        <v xml:space="preserve">352.10 NoGp         </v>
      </c>
      <c r="B226" s="18" t="s">
        <v>405</v>
      </c>
      <c r="C226" s="14" t="s">
        <v>609</v>
      </c>
      <c r="D226" s="106">
        <v>4850267</v>
      </c>
      <c r="E226" s="14"/>
      <c r="F226" s="14"/>
      <c r="G226" s="14"/>
      <c r="H226" t="e">
        <f>+COUNTIF('KU-2015'!#REF!,IF(C226="NoGp",B226/100,A226))</f>
        <v>#REF!</v>
      </c>
      <c r="I226" s="14"/>
      <c r="J226" s="14"/>
      <c r="K226" s="14"/>
      <c r="L226" s="14"/>
      <c r="M226" s="14"/>
      <c r="N226" s="14"/>
    </row>
    <row r="227" spans="1:14" x14ac:dyDescent="0.2">
      <c r="A227" t="str">
        <f t="shared" si="3"/>
        <v xml:space="preserve">352.20 NoGp         </v>
      </c>
      <c r="B227" s="18" t="s">
        <v>406</v>
      </c>
      <c r="C227" s="14" t="s">
        <v>609</v>
      </c>
      <c r="D227" s="106">
        <v>860225</v>
      </c>
      <c r="E227" s="14"/>
      <c r="F227" s="14"/>
      <c r="G227" s="14"/>
      <c r="H227" t="e">
        <f>+COUNTIF('KU-2015'!#REF!,IF(C227="NoGp",B227/100,A227))</f>
        <v>#REF!</v>
      </c>
      <c r="I227" s="14"/>
      <c r="J227" s="14"/>
      <c r="K227" s="14"/>
      <c r="L227" s="14"/>
      <c r="M227" s="14"/>
      <c r="N227" s="14"/>
    </row>
    <row r="228" spans="1:14" x14ac:dyDescent="0.2">
      <c r="A228" t="str">
        <f t="shared" si="3"/>
        <v xml:space="preserve">353.10 NoGp         </v>
      </c>
      <c r="B228" s="18" t="s">
        <v>407</v>
      </c>
      <c r="C228" s="14" t="s">
        <v>609</v>
      </c>
      <c r="D228" s="106">
        <v>65213656</v>
      </c>
      <c r="E228" s="14"/>
      <c r="F228" s="14"/>
      <c r="G228" s="14"/>
      <c r="H228" t="e">
        <f>+COUNTIF('KU-2015'!#REF!,IF(C228="NoGp",B228/100,A228))</f>
        <v>#REF!</v>
      </c>
      <c r="I228" s="14"/>
      <c r="J228" s="14"/>
      <c r="K228" s="14"/>
      <c r="L228" s="14"/>
      <c r="M228" s="14"/>
      <c r="N228" s="14"/>
    </row>
    <row r="229" spans="1:14" x14ac:dyDescent="0.2">
      <c r="A229" t="str">
        <f t="shared" si="3"/>
        <v xml:space="preserve">353.20 NoGp         </v>
      </c>
      <c r="B229" s="18" t="s">
        <v>408</v>
      </c>
      <c r="C229" s="14" t="s">
        <v>609</v>
      </c>
      <c r="D229" s="106">
        <v>18014252</v>
      </c>
      <c r="E229" s="14"/>
      <c r="F229" s="14"/>
      <c r="G229" s="14"/>
      <c r="H229" t="e">
        <f>+COUNTIF('KU-2015'!#REF!,IF(C229="NoGp",B229/100,A229))</f>
        <v>#REF!</v>
      </c>
      <c r="I229" s="14"/>
      <c r="J229" s="14"/>
      <c r="K229" s="14"/>
      <c r="L229" s="14"/>
      <c r="M229" s="14"/>
      <c r="N229" s="14"/>
    </row>
    <row r="230" spans="1:14" x14ac:dyDescent="0.2">
      <c r="A230" t="str">
        <f t="shared" si="3"/>
        <v xml:space="preserve">354.00 NoGp         </v>
      </c>
      <c r="B230" s="18" t="s">
        <v>409</v>
      </c>
      <c r="C230" s="14" t="s">
        <v>609</v>
      </c>
      <c r="D230" s="106">
        <v>48758751</v>
      </c>
      <c r="E230" s="14"/>
      <c r="F230" s="14"/>
      <c r="G230" s="14"/>
      <c r="H230" t="e">
        <f>+COUNTIF('KU-2015'!#REF!,IF(C230="NoGp",B230/100,A230))</f>
        <v>#REF!</v>
      </c>
      <c r="I230" s="14"/>
      <c r="J230" s="14"/>
      <c r="K230" s="14"/>
      <c r="L230" s="14"/>
      <c r="M230" s="14"/>
      <c r="N230" s="14"/>
    </row>
    <row r="231" spans="1:14" x14ac:dyDescent="0.2">
      <c r="A231" t="str">
        <f t="shared" si="3"/>
        <v xml:space="preserve">355.00 NoGp         </v>
      </c>
      <c r="B231" s="18" t="s">
        <v>410</v>
      </c>
      <c r="C231" s="14" t="s">
        <v>609</v>
      </c>
      <c r="D231" s="106">
        <v>68401548</v>
      </c>
      <c r="E231" s="14"/>
      <c r="F231" s="14"/>
      <c r="G231" s="14"/>
      <c r="H231" t="e">
        <f>+COUNTIF('KU-2015'!#REF!,IF(C231="NoGp",B231/100,A231))</f>
        <v>#REF!</v>
      </c>
      <c r="I231" s="14"/>
      <c r="J231" s="14"/>
      <c r="K231" s="14"/>
      <c r="L231" s="14"/>
      <c r="M231" s="14"/>
      <c r="N231" s="14"/>
    </row>
    <row r="232" spans="1:14" x14ac:dyDescent="0.2">
      <c r="A232" t="str">
        <f t="shared" si="3"/>
        <v xml:space="preserve">356.00 NoGp         </v>
      </c>
      <c r="B232" s="18" t="s">
        <v>411</v>
      </c>
      <c r="C232" s="14" t="s">
        <v>609</v>
      </c>
      <c r="D232" s="106">
        <v>109283433</v>
      </c>
      <c r="E232" s="14"/>
      <c r="F232" s="14"/>
      <c r="G232" s="14"/>
      <c r="H232" t="e">
        <f>+COUNTIF('KU-2015'!#REF!,IF(C232="NoGp",B232/100,A232))</f>
        <v>#REF!</v>
      </c>
      <c r="I232" s="14"/>
      <c r="J232" s="14"/>
      <c r="K232" s="14"/>
      <c r="L232" s="14"/>
      <c r="M232" s="14"/>
      <c r="N232" s="14"/>
    </row>
    <row r="233" spans="1:14" x14ac:dyDescent="0.2">
      <c r="A233" t="str">
        <f t="shared" si="3"/>
        <v xml:space="preserve">357.00 NoGp         </v>
      </c>
      <c r="B233" s="18" t="s">
        <v>412</v>
      </c>
      <c r="C233" s="14" t="s">
        <v>609</v>
      </c>
      <c r="D233" s="106">
        <v>187418</v>
      </c>
      <c r="E233" s="14"/>
      <c r="F233" s="14"/>
      <c r="G233" s="14"/>
      <c r="H233" t="e">
        <f>+COUNTIF('KU-2015'!#REF!,IF(C233="NoGp",B233/100,A233))</f>
        <v>#REF!</v>
      </c>
      <c r="I233" s="14"/>
      <c r="J233" s="14"/>
      <c r="K233" s="14"/>
      <c r="L233" s="14"/>
      <c r="M233" s="14"/>
      <c r="N233" s="14"/>
    </row>
    <row r="234" spans="1:14" x14ac:dyDescent="0.2">
      <c r="A234" t="str">
        <f t="shared" si="3"/>
        <v xml:space="preserve">358.00 NoGp         </v>
      </c>
      <c r="B234" s="18" t="s">
        <v>413</v>
      </c>
      <c r="C234" s="14" t="s">
        <v>609</v>
      </c>
      <c r="D234" s="106">
        <v>918039</v>
      </c>
      <c r="E234" s="14"/>
      <c r="F234" s="14"/>
      <c r="G234" s="14"/>
      <c r="H234" t="e">
        <f>+COUNTIF('KU-2015'!#REF!,IF(C234="NoGp",B234/100,A234))</f>
        <v>#REF!</v>
      </c>
      <c r="I234" s="14"/>
      <c r="J234" s="14"/>
      <c r="K234" s="14"/>
      <c r="L234" s="14"/>
      <c r="M234" s="14"/>
      <c r="N234" s="14"/>
    </row>
    <row r="235" spans="1:14" x14ac:dyDescent="0.2">
      <c r="A235" t="str">
        <f t="shared" si="3"/>
        <v xml:space="preserve">359.15 NoGp         </v>
      </c>
      <c r="B235" s="18" t="s">
        <v>414</v>
      </c>
      <c r="C235" s="14" t="s">
        <v>609</v>
      </c>
      <c r="D235" s="106">
        <v>1413</v>
      </c>
      <c r="E235" s="14"/>
      <c r="F235" s="14"/>
      <c r="G235" s="14"/>
      <c r="H235" t="e">
        <f>+COUNTIF('KU-2015'!#REF!,IF(C235="NoGp",B235/100,A235))</f>
        <v>#REF!</v>
      </c>
      <c r="I235" s="14"/>
      <c r="J235" s="14"/>
      <c r="K235" s="14"/>
      <c r="L235" s="14"/>
      <c r="M235" s="14"/>
      <c r="N235" s="14"/>
    </row>
    <row r="236" spans="1:14" x14ac:dyDescent="0.2">
      <c r="A236" t="str">
        <f t="shared" si="3"/>
        <v xml:space="preserve">359.17 NoGp         </v>
      </c>
      <c r="B236" s="18" t="s">
        <v>415</v>
      </c>
      <c r="C236" s="14" t="s">
        <v>609</v>
      </c>
      <c r="D236" s="106">
        <v>1258</v>
      </c>
      <c r="E236" s="14"/>
      <c r="F236" s="14"/>
      <c r="G236" s="14"/>
      <c r="H236" t="e">
        <f>+COUNTIF('KU-2015'!#REF!,IF(C236="NoGp",B236/100,A236))</f>
        <v>#REF!</v>
      </c>
      <c r="I236" s="14"/>
      <c r="J236" s="14"/>
      <c r="K236" s="14"/>
      <c r="L236" s="14"/>
      <c r="M236" s="14"/>
      <c r="N236" s="14"/>
    </row>
    <row r="237" spans="1:14" x14ac:dyDescent="0.2">
      <c r="A237" t="str">
        <f t="shared" si="3"/>
        <v xml:space="preserve">360.10 NoGp         </v>
      </c>
      <c r="B237" s="18" t="s">
        <v>416</v>
      </c>
      <c r="C237" s="14" t="s">
        <v>609</v>
      </c>
      <c r="D237" s="106">
        <v>1485249</v>
      </c>
      <c r="E237" s="14"/>
      <c r="F237" s="14"/>
      <c r="G237" s="14"/>
      <c r="H237" t="e">
        <f>+COUNTIF('KU-2015'!#REF!,IF(C237="NoGp",B237/100,A237))</f>
        <v>#REF!</v>
      </c>
      <c r="I237" s="14"/>
      <c r="J237" s="14"/>
      <c r="K237" s="14"/>
      <c r="L237" s="14"/>
      <c r="M237" s="14"/>
      <c r="N237" s="14"/>
    </row>
    <row r="238" spans="1:14" x14ac:dyDescent="0.2">
      <c r="A238" t="str">
        <f t="shared" si="3"/>
        <v xml:space="preserve">360.20 NoGp         </v>
      </c>
      <c r="B238" s="18" t="s">
        <v>417</v>
      </c>
      <c r="C238" s="14" t="s">
        <v>609</v>
      </c>
      <c r="D238" s="106">
        <v>0</v>
      </c>
      <c r="E238" s="14"/>
      <c r="F238" s="14"/>
      <c r="G238" s="14"/>
      <c r="H238" t="e">
        <f>+COUNTIF('KU-2015'!#REF!,IF(C238="NoGp",B238/100,A238))</f>
        <v>#REF!</v>
      </c>
      <c r="I238" s="14"/>
      <c r="J238" s="14"/>
      <c r="K238" s="14"/>
      <c r="L238" s="14"/>
      <c r="M238" s="14"/>
      <c r="N238" s="14"/>
    </row>
    <row r="239" spans="1:14" x14ac:dyDescent="0.2">
      <c r="A239" t="str">
        <f t="shared" si="3"/>
        <v xml:space="preserve">361.00 NoGp         </v>
      </c>
      <c r="B239" s="18" t="s">
        <v>418</v>
      </c>
      <c r="C239" s="14" t="s">
        <v>609</v>
      </c>
      <c r="D239" s="106">
        <v>1787771</v>
      </c>
      <c r="E239" s="14"/>
      <c r="F239" s="14"/>
      <c r="G239" s="14"/>
      <c r="H239" t="e">
        <f>+COUNTIF('KU-2015'!#REF!,IF(C239="NoGp",B239/100,A239))</f>
        <v>#REF!</v>
      </c>
      <c r="I239" s="14"/>
      <c r="J239" s="14"/>
      <c r="K239" s="14"/>
      <c r="L239" s="14"/>
      <c r="M239" s="14"/>
      <c r="N239" s="14"/>
    </row>
    <row r="240" spans="1:14" x14ac:dyDescent="0.2">
      <c r="A240" t="str">
        <f t="shared" si="3"/>
        <v xml:space="preserve">362.00 NoGp         </v>
      </c>
      <c r="B240" s="18" t="s">
        <v>419</v>
      </c>
      <c r="C240" s="14" t="s">
        <v>609</v>
      </c>
      <c r="D240" s="106">
        <v>40173683</v>
      </c>
      <c r="E240" s="14"/>
      <c r="F240" s="14"/>
      <c r="G240" s="14"/>
      <c r="H240" t="e">
        <f>+COUNTIF('KU-2015'!#REF!,IF(C240="NoGp",B240/100,A240))</f>
        <v>#REF!</v>
      </c>
      <c r="I240" s="14"/>
      <c r="J240" s="14"/>
      <c r="K240" s="14"/>
      <c r="L240" s="14"/>
      <c r="M240" s="14"/>
      <c r="N240" s="14"/>
    </row>
    <row r="241" spans="1:14" x14ac:dyDescent="0.2">
      <c r="A241" t="str">
        <f t="shared" si="3"/>
        <v xml:space="preserve">364.00 NoGp         </v>
      </c>
      <c r="B241" s="18" t="s">
        <v>420</v>
      </c>
      <c r="C241" s="14" t="s">
        <v>609</v>
      </c>
      <c r="D241" s="106">
        <v>133160672</v>
      </c>
      <c r="E241" s="14"/>
      <c r="F241" s="14"/>
      <c r="G241" s="14"/>
      <c r="H241" t="e">
        <f>+COUNTIF('KU-2015'!#REF!,IF(C241="NoGp",B241/100,A241))</f>
        <v>#REF!</v>
      </c>
      <c r="I241" s="14"/>
      <c r="J241" s="14"/>
      <c r="K241" s="14"/>
      <c r="L241" s="14"/>
      <c r="M241" s="14"/>
      <c r="N241" s="14"/>
    </row>
    <row r="242" spans="1:14" x14ac:dyDescent="0.2">
      <c r="A242" t="str">
        <f t="shared" si="3"/>
        <v xml:space="preserve">365.00 NoGp         </v>
      </c>
      <c r="B242" s="18" t="s">
        <v>421</v>
      </c>
      <c r="C242" s="14" t="s">
        <v>609</v>
      </c>
      <c r="D242" s="106">
        <v>108982197</v>
      </c>
      <c r="E242" s="14"/>
      <c r="F242" s="14"/>
      <c r="G242" s="14"/>
      <c r="H242" t="e">
        <f>+COUNTIF('KU-2015'!#REF!,IF(C242="NoGp",B242/100,A242))</f>
        <v>#REF!</v>
      </c>
      <c r="I242" s="14"/>
      <c r="J242" s="14"/>
      <c r="K242" s="14"/>
      <c r="L242" s="14"/>
      <c r="M242" s="14"/>
      <c r="N242" s="14"/>
    </row>
    <row r="243" spans="1:14" x14ac:dyDescent="0.2">
      <c r="A243" t="str">
        <f t="shared" si="3"/>
        <v xml:space="preserve">366.00 NoGp         </v>
      </c>
      <c r="B243" s="18" t="s">
        <v>422</v>
      </c>
      <c r="C243" s="14" t="s">
        <v>609</v>
      </c>
      <c r="D243" s="106">
        <v>653383</v>
      </c>
      <c r="E243" s="14"/>
      <c r="F243" s="14"/>
      <c r="G243" s="14"/>
      <c r="H243" t="e">
        <f>+COUNTIF('KU-2015'!#REF!,IF(C243="NoGp",B243/100,A243))</f>
        <v>#REF!</v>
      </c>
      <c r="I243" s="14"/>
      <c r="J243" s="14"/>
      <c r="K243" s="14"/>
      <c r="L243" s="14"/>
      <c r="M243" s="14"/>
      <c r="N243" s="14"/>
    </row>
    <row r="244" spans="1:14" x14ac:dyDescent="0.2">
      <c r="A244" t="str">
        <f t="shared" si="3"/>
        <v xml:space="preserve">367.00 NoGp         </v>
      </c>
      <c r="B244" s="18" t="s">
        <v>423</v>
      </c>
      <c r="C244" s="14" t="s">
        <v>609</v>
      </c>
      <c r="D244" s="106">
        <v>28891798</v>
      </c>
      <c r="E244" s="14"/>
      <c r="F244" s="14"/>
      <c r="G244" s="14"/>
      <c r="H244" t="e">
        <f>+COUNTIF('KU-2015'!#REF!,IF(C244="NoGp",B244/100,A244))</f>
        <v>#REF!</v>
      </c>
      <c r="I244" s="14"/>
      <c r="J244" s="14"/>
      <c r="K244" s="14"/>
      <c r="L244" s="14"/>
      <c r="M244" s="14"/>
      <c r="N244" s="14"/>
    </row>
    <row r="245" spans="1:14" x14ac:dyDescent="0.2">
      <c r="A245" t="str">
        <f t="shared" si="3"/>
        <v xml:space="preserve">368.00 NoGp         </v>
      </c>
      <c r="B245" s="18" t="s">
        <v>424</v>
      </c>
      <c r="C245" s="14" t="s">
        <v>609</v>
      </c>
      <c r="D245" s="106">
        <v>117730753</v>
      </c>
      <c r="E245" s="14"/>
      <c r="F245" s="14"/>
      <c r="G245" s="14"/>
      <c r="H245" t="e">
        <f>+COUNTIF('KU-2015'!#REF!,IF(C245="NoGp",B245/100,A245))</f>
        <v>#REF!</v>
      </c>
      <c r="I245" s="14"/>
      <c r="J245" s="14"/>
      <c r="K245" s="14"/>
      <c r="L245" s="14"/>
      <c r="M245" s="14"/>
      <c r="N245" s="14"/>
    </row>
    <row r="246" spans="1:14" x14ac:dyDescent="0.2">
      <c r="A246" t="str">
        <f t="shared" si="3"/>
        <v xml:space="preserve">369.00 NoGp         </v>
      </c>
      <c r="B246" s="18" t="s">
        <v>425</v>
      </c>
      <c r="C246" s="14" t="s">
        <v>609</v>
      </c>
      <c r="D246" s="106">
        <v>57697779</v>
      </c>
      <c r="E246" s="14"/>
      <c r="F246" s="14"/>
      <c r="G246" s="14"/>
      <c r="H246" t="e">
        <f>+COUNTIF('KU-2015'!#REF!,IF(C246="NoGp",B246/100,A246))</f>
        <v>#REF!</v>
      </c>
      <c r="I246" s="14"/>
      <c r="J246" s="14"/>
      <c r="K246" s="14"/>
      <c r="L246" s="14"/>
      <c r="M246" s="14"/>
      <c r="N246" s="14"/>
    </row>
    <row r="247" spans="1:14" x14ac:dyDescent="0.2">
      <c r="A247" t="str">
        <f t="shared" si="3"/>
        <v xml:space="preserve">370.00 NoGp         </v>
      </c>
      <c r="B247" s="18" t="s">
        <v>426</v>
      </c>
      <c r="C247" s="14" t="s">
        <v>609</v>
      </c>
      <c r="D247" s="106">
        <v>32484596</v>
      </c>
      <c r="E247" s="14"/>
      <c r="F247" s="14"/>
      <c r="G247" s="14"/>
      <c r="H247" t="e">
        <f>+COUNTIF('KU-2015'!#REF!,IF(C247="NoGp",B247/100,A247))</f>
        <v>#REF!</v>
      </c>
      <c r="I247" s="14"/>
      <c r="J247" s="14"/>
      <c r="K247" s="14"/>
      <c r="L247" s="14"/>
      <c r="M247" s="14"/>
      <c r="N247" s="14"/>
    </row>
    <row r="248" spans="1:14" x14ac:dyDescent="0.2">
      <c r="A248" t="str">
        <f t="shared" si="3"/>
        <v xml:space="preserve">371.00 NoGp         </v>
      </c>
      <c r="B248" s="18" t="s">
        <v>427</v>
      </c>
      <c r="C248" s="14" t="s">
        <v>609</v>
      </c>
      <c r="D248" s="106">
        <v>17670373</v>
      </c>
      <c r="E248" s="14"/>
      <c r="F248" s="14"/>
      <c r="G248" s="14"/>
      <c r="H248" t="e">
        <f>+COUNTIF('KU-2015'!#REF!,IF(C248="NoGp",B248/100,A248))</f>
        <v>#REF!</v>
      </c>
      <c r="I248" s="14"/>
      <c r="J248" s="14"/>
      <c r="K248" s="14"/>
      <c r="L248" s="14"/>
      <c r="M248" s="14"/>
      <c r="N248" s="14"/>
    </row>
    <row r="249" spans="1:14" x14ac:dyDescent="0.2">
      <c r="A249" t="str">
        <f t="shared" si="3"/>
        <v xml:space="preserve">373.00 NoGp         </v>
      </c>
      <c r="B249" s="18" t="s">
        <v>428</v>
      </c>
      <c r="C249" s="14" t="s">
        <v>609</v>
      </c>
      <c r="D249" s="106">
        <v>20437534</v>
      </c>
      <c r="E249" s="14"/>
      <c r="F249" s="14"/>
      <c r="G249" s="14"/>
      <c r="H249" t="e">
        <f>+COUNTIF('KU-2015'!#REF!,IF(C249="NoGp",B249/100,A249))</f>
        <v>#REF!</v>
      </c>
      <c r="I249" s="14"/>
      <c r="J249" s="14"/>
      <c r="K249" s="14"/>
      <c r="L249" s="14"/>
      <c r="M249" s="14"/>
      <c r="N249" s="14"/>
    </row>
    <row r="250" spans="1:14" x14ac:dyDescent="0.2">
      <c r="A250" t="str">
        <f t="shared" si="3"/>
        <v xml:space="preserve">374.05 NoGp         </v>
      </c>
      <c r="B250" s="18" t="s">
        <v>429</v>
      </c>
      <c r="C250" s="14" t="s">
        <v>609</v>
      </c>
      <c r="D250" s="106">
        <v>5224</v>
      </c>
      <c r="E250" s="14"/>
      <c r="F250" s="14" t="s">
        <v>385</v>
      </c>
      <c r="G250" s="14"/>
      <c r="H250" t="e">
        <f>+COUNTIF('KU-2015'!#REF!,IF(C250="NoGp",B250/100,A250))</f>
        <v>#REF!</v>
      </c>
      <c r="I250" s="14"/>
      <c r="J250" s="14"/>
      <c r="K250" s="14"/>
      <c r="L250" s="14"/>
      <c r="M250" s="14"/>
      <c r="N250" s="14"/>
    </row>
    <row r="251" spans="1:14" x14ac:dyDescent="0.2">
      <c r="A251" t="str">
        <f t="shared" si="3"/>
        <v xml:space="preserve">374.07 NoGp         </v>
      </c>
      <c r="B251" t="s">
        <v>608</v>
      </c>
      <c r="C251" t="s">
        <v>609</v>
      </c>
      <c r="D251" s="104">
        <v>1541</v>
      </c>
      <c r="F251" s="14" t="s">
        <v>385</v>
      </c>
      <c r="H251" t="e">
        <f>+COUNTIF('KU-2015'!#REF!,IF(C251="NoGp",B251/100,A251))</f>
        <v>#REF!</v>
      </c>
    </row>
    <row r="252" spans="1:14" x14ac:dyDescent="0.2">
      <c r="A252" t="str">
        <f t="shared" si="3"/>
        <v xml:space="preserve">389.20 NoGp         </v>
      </c>
      <c r="B252" t="s">
        <v>616</v>
      </c>
      <c r="C252" t="s">
        <v>609</v>
      </c>
      <c r="D252" s="104">
        <v>0</v>
      </c>
      <c r="H252" t="e">
        <f>+COUNTIF('KU-2015'!#REF!,IF(C252="NoGp",B252/100,A252))</f>
        <v>#REF!</v>
      </c>
    </row>
    <row r="253" spans="1:14" x14ac:dyDescent="0.2">
      <c r="A253" t="str">
        <f t="shared" si="3"/>
        <v xml:space="preserve">390.10 NoGp         </v>
      </c>
      <c r="B253" t="s">
        <v>430</v>
      </c>
      <c r="C253" t="s">
        <v>609</v>
      </c>
      <c r="D253" s="104">
        <v>9650596</v>
      </c>
      <c r="H253" t="e">
        <f>+COUNTIF('KU-2015'!#REF!,IF(C253="NoGp",B253/100,A253))</f>
        <v>#REF!</v>
      </c>
    </row>
    <row r="254" spans="1:14" x14ac:dyDescent="0.2">
      <c r="A254" t="str">
        <f t="shared" si="3"/>
        <v xml:space="preserve">390.20 NoGp         </v>
      </c>
      <c r="B254" t="s">
        <v>431</v>
      </c>
      <c r="C254" t="s">
        <v>609</v>
      </c>
      <c r="D254" s="104">
        <v>413480</v>
      </c>
      <c r="H254" t="e">
        <f>+COUNTIF('KU-2015'!#REF!,IF(C254="NoGp",B254/100,A254))</f>
        <v>#REF!</v>
      </c>
    </row>
    <row r="255" spans="1:14" x14ac:dyDescent="0.2">
      <c r="A255" t="str">
        <f t="shared" si="3"/>
        <v xml:space="preserve">391.10 NoGp         </v>
      </c>
      <c r="B255" t="s">
        <v>432</v>
      </c>
      <c r="C255" t="s">
        <v>609</v>
      </c>
      <c r="D255" s="104">
        <v>4161871</v>
      </c>
      <c r="H255" t="e">
        <f>+COUNTIF('KU-2015'!#REF!,IF(C255="NoGp",B255/100,A255))</f>
        <v>#REF!</v>
      </c>
    </row>
    <row r="256" spans="1:14" x14ac:dyDescent="0.2">
      <c r="A256" t="str">
        <f t="shared" si="3"/>
        <v xml:space="preserve">391.20 NoGp         </v>
      </c>
      <c r="B256" t="s">
        <v>433</v>
      </c>
      <c r="C256" t="s">
        <v>609</v>
      </c>
      <c r="D256" s="104">
        <v>6803953</v>
      </c>
      <c r="H256" t="e">
        <f>+COUNTIF('KU-2015'!#REF!,IF(C256="NoGp",B256/100,A256))</f>
        <v>#REF!</v>
      </c>
    </row>
    <row r="257" spans="1:8" x14ac:dyDescent="0.2">
      <c r="A257" t="str">
        <f t="shared" si="3"/>
        <v xml:space="preserve">391.30 NoGp         </v>
      </c>
      <c r="B257" t="s">
        <v>434</v>
      </c>
      <c r="C257" t="s">
        <v>609</v>
      </c>
      <c r="D257" s="104">
        <v>0</v>
      </c>
      <c r="H257" t="e">
        <f>+COUNTIF('KU-2015'!#REF!,IF(C257="NoGp",B257/100,A257))</f>
        <v>#REF!</v>
      </c>
    </row>
    <row r="258" spans="1:8" x14ac:dyDescent="0.2">
      <c r="A258" t="str">
        <f t="shared" si="3"/>
        <v xml:space="preserve">391.31 NoGp         </v>
      </c>
      <c r="B258" t="s">
        <v>435</v>
      </c>
      <c r="C258" t="s">
        <v>609</v>
      </c>
      <c r="D258" s="104">
        <v>4572023</v>
      </c>
      <c r="H258" t="e">
        <f>+COUNTIF('KU-2015'!#REF!,IF(C258="NoGp",B258/100,A258))</f>
        <v>#REF!</v>
      </c>
    </row>
    <row r="259" spans="1:8" x14ac:dyDescent="0.2">
      <c r="A259" t="str">
        <f t="shared" ref="A259:A265" si="4">+TEXT(B259/100,"###.00")&amp;" "&amp;C259&amp;"         "</f>
        <v xml:space="preserve">392.00 NoGp         </v>
      </c>
      <c r="B259" t="s">
        <v>436</v>
      </c>
      <c r="C259" t="s">
        <v>609</v>
      </c>
      <c r="D259" s="104">
        <v>14739218</v>
      </c>
      <c r="H259" t="e">
        <f>+COUNTIF('KU-2015'!#REF!,IF(C259="NoGp",B259/100,A259))</f>
        <v>#REF!</v>
      </c>
    </row>
    <row r="260" spans="1:8" x14ac:dyDescent="0.2">
      <c r="A260" t="str">
        <f t="shared" si="4"/>
        <v xml:space="preserve">393.00 NoGp         </v>
      </c>
      <c r="B260" t="s">
        <v>437</v>
      </c>
      <c r="C260" t="s">
        <v>609</v>
      </c>
      <c r="D260" s="104">
        <v>164539</v>
      </c>
      <c r="H260" t="e">
        <f>+COUNTIF('KU-2015'!#REF!,IF(C260="NoGp",B260/100,A260))</f>
        <v>#REF!</v>
      </c>
    </row>
    <row r="261" spans="1:8" x14ac:dyDescent="0.2">
      <c r="A261" t="str">
        <f t="shared" si="4"/>
        <v xml:space="preserve">394.00 NoGp         </v>
      </c>
      <c r="B261" t="s">
        <v>438</v>
      </c>
      <c r="C261" t="s">
        <v>609</v>
      </c>
      <c r="D261" s="104">
        <v>1767311</v>
      </c>
      <c r="H261" t="e">
        <f>+COUNTIF('KU-2015'!#REF!,IF(C261="NoGp",B261/100,A261))</f>
        <v>#REF!</v>
      </c>
    </row>
    <row r="262" spans="1:8" x14ac:dyDescent="0.2">
      <c r="A262" t="str">
        <f t="shared" si="4"/>
        <v xml:space="preserve">395.00 NoGp         </v>
      </c>
      <c r="B262" t="s">
        <v>439</v>
      </c>
      <c r="C262" t="s">
        <v>609</v>
      </c>
      <c r="D262" s="104">
        <v>0</v>
      </c>
      <c r="H262" t="e">
        <f>+COUNTIF('KU-2015'!#REF!,IF(C262="NoGp",B262/100,A262))</f>
        <v>#REF!</v>
      </c>
    </row>
    <row r="263" spans="1:8" x14ac:dyDescent="0.2">
      <c r="A263" t="str">
        <f t="shared" si="4"/>
        <v xml:space="preserve">396.00 NoGp         </v>
      </c>
      <c r="B263" t="s">
        <v>440</v>
      </c>
      <c r="C263" t="s">
        <v>609</v>
      </c>
      <c r="D263" s="104">
        <v>139927</v>
      </c>
      <c r="H263" t="e">
        <f>+COUNTIF('KU-2015'!#REF!,IF(C263="NoGp",B263/100,A263))</f>
        <v>#REF!</v>
      </c>
    </row>
    <row r="264" spans="1:8" x14ac:dyDescent="0.2">
      <c r="A264" t="str">
        <f t="shared" si="4"/>
        <v xml:space="preserve">397.00 NoGp         </v>
      </c>
      <c r="B264" t="s">
        <v>441</v>
      </c>
      <c r="C264" t="s">
        <v>609</v>
      </c>
      <c r="D264" s="104">
        <v>11690195</v>
      </c>
      <c r="H264" t="e">
        <f>+COUNTIF('KU-2015'!#REF!,IF(C264="NoGp",B264/100,A264))</f>
        <v>#REF!</v>
      </c>
    </row>
    <row r="265" spans="1:8" x14ac:dyDescent="0.2">
      <c r="A265" t="str">
        <f t="shared" si="4"/>
        <v xml:space="preserve">398.00 NoGp         </v>
      </c>
      <c r="B265" t="s">
        <v>442</v>
      </c>
      <c r="C265" t="s">
        <v>609</v>
      </c>
      <c r="D265" s="104">
        <v>0</v>
      </c>
      <c r="H265" t="e">
        <f>+COUNTIF('KU-2015'!#REF!,IF(C265="NoGp",B265/100,A265))</f>
        <v>#REF!</v>
      </c>
    </row>
    <row r="267" spans="1:8" x14ac:dyDescent="0.2">
      <c r="D267" s="104">
        <f>+SUBTOTAL(9,D1:D266)</f>
        <v>2416955959</v>
      </c>
    </row>
    <row r="268" spans="1:8" x14ac:dyDescent="0.2">
      <c r="D268" s="104">
        <v>2.4099998474121094</v>
      </c>
    </row>
  </sheetData>
  <autoFilter ref="A1:Q265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5"/>
  <sheetViews>
    <sheetView zoomScale="70" zoomScaleNormal="70" workbookViewId="0">
      <selection activeCell="F52" sqref="F52"/>
    </sheetView>
  </sheetViews>
  <sheetFormatPr defaultRowHeight="15" x14ac:dyDescent="0.2"/>
  <cols>
    <col min="1" max="1" width="15" bestFit="1" customWidth="1"/>
    <col min="4" max="4" width="9.77734375" customWidth="1"/>
    <col min="5" max="5" width="2.77734375" customWidth="1"/>
    <col min="6" max="6" width="51.77734375" customWidth="1"/>
    <col min="7" max="7" width="3.77734375" customWidth="1"/>
    <col min="8" max="8" width="11.77734375" customWidth="1"/>
    <col min="9" max="9" width="3.77734375" customWidth="1"/>
    <col min="10" max="10" width="9.77734375" customWidth="1"/>
    <col min="11" max="11" width="3.77734375" customWidth="1"/>
    <col min="12" max="12" width="15.77734375" customWidth="1"/>
    <col min="13" max="13" width="3.77734375" customWidth="1"/>
    <col min="14" max="14" width="15.77734375" customWidth="1"/>
    <col min="15" max="15" width="3.77734375" customWidth="1"/>
    <col min="16" max="16" width="13.77734375" customWidth="1"/>
    <col min="17" max="17" width="3.77734375" customWidth="1"/>
    <col min="18" max="18" width="12.77734375" customWidth="1"/>
    <col min="19" max="19" width="3.77734375" customWidth="1"/>
    <col min="20" max="20" width="11.77734375" customWidth="1"/>
    <col min="21" max="21" width="3.77734375" customWidth="1"/>
    <col min="22" max="22" width="12.77734375" customWidth="1"/>
  </cols>
  <sheetData>
    <row r="1" spans="4:23" x14ac:dyDescent="0.2">
      <c r="D1" s="14"/>
      <c r="E1" s="14"/>
      <c r="F1" s="14"/>
      <c r="G1" s="14"/>
      <c r="H1" s="14"/>
      <c r="I1" s="14"/>
      <c r="J1" s="109"/>
      <c r="K1" s="14"/>
      <c r="L1" s="14"/>
      <c r="M1" s="14"/>
      <c r="N1" s="24"/>
      <c r="O1" s="24"/>
      <c r="P1" s="24"/>
      <c r="Q1" s="24"/>
      <c r="R1" s="24"/>
      <c r="S1" s="14"/>
      <c r="T1" s="14"/>
      <c r="U1" s="14"/>
      <c r="V1" s="14"/>
      <c r="W1" s="14"/>
    </row>
    <row r="2" spans="4:23" ht="15.75" x14ac:dyDescent="0.25">
      <c r="D2" s="100" t="s">
        <v>61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4"/>
    </row>
    <row r="3" spans="4:23" ht="15.75" x14ac:dyDescent="0.25"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4"/>
    </row>
    <row r="4" spans="4:23" ht="15.75" x14ac:dyDescent="0.25">
      <c r="D4" s="100" t="s">
        <v>0</v>
      </c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4"/>
    </row>
    <row r="5" spans="4:23" ht="15.75" x14ac:dyDescent="0.25">
      <c r="D5" s="100" t="s">
        <v>445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4"/>
    </row>
    <row r="6" spans="4:23" ht="15.75" x14ac:dyDescent="0.25">
      <c r="D6" s="8"/>
      <c r="E6" s="3"/>
      <c r="F6" s="3"/>
      <c r="G6" s="3"/>
      <c r="H6" s="3"/>
      <c r="I6" s="3"/>
      <c r="J6" s="110"/>
      <c r="K6" s="3"/>
      <c r="L6" s="3"/>
      <c r="M6" s="3"/>
      <c r="N6" s="26"/>
      <c r="O6" s="26"/>
      <c r="P6" s="26"/>
      <c r="Q6" s="26"/>
      <c r="R6" s="26"/>
      <c r="S6" s="3"/>
      <c r="T6" s="3"/>
      <c r="W6" s="14"/>
    </row>
    <row r="7" spans="4:23" ht="15.75" x14ac:dyDescent="0.25">
      <c r="D7" s="8"/>
      <c r="E7" s="19"/>
      <c r="F7" s="19"/>
      <c r="G7" s="19"/>
      <c r="H7" s="19"/>
      <c r="I7" s="19"/>
      <c r="J7" s="111"/>
      <c r="K7" s="19"/>
      <c r="L7" s="19"/>
      <c r="M7" s="19"/>
      <c r="N7" s="25"/>
      <c r="O7" s="25"/>
      <c r="P7" s="25"/>
      <c r="Q7" s="25"/>
      <c r="R7" s="27"/>
      <c r="W7" s="14"/>
    </row>
    <row r="8" spans="4:23" ht="15.75" x14ac:dyDescent="0.25">
      <c r="D8" s="14"/>
      <c r="E8" s="105"/>
      <c r="F8" s="4"/>
      <c r="G8" s="10"/>
      <c r="H8" s="10"/>
      <c r="I8" s="10"/>
      <c r="J8" s="21" t="s">
        <v>2</v>
      </c>
      <c r="K8" s="10"/>
      <c r="L8" s="10"/>
      <c r="M8" s="10"/>
      <c r="N8" s="28" t="s">
        <v>3</v>
      </c>
      <c r="O8" s="28"/>
      <c r="P8" s="28"/>
      <c r="Q8" s="28"/>
      <c r="R8" s="29" t="s">
        <v>4</v>
      </c>
      <c r="S8" s="3"/>
      <c r="T8" s="3"/>
      <c r="U8" s="2"/>
      <c r="V8" s="10" t="s">
        <v>5</v>
      </c>
      <c r="W8" s="14"/>
    </row>
    <row r="9" spans="4:23" ht="15.75" x14ac:dyDescent="0.25">
      <c r="D9" s="14"/>
      <c r="E9" s="105"/>
      <c r="F9" s="10"/>
      <c r="G9" s="10"/>
      <c r="H9" s="10" t="s">
        <v>6</v>
      </c>
      <c r="I9" s="10"/>
      <c r="J9" s="21" t="s">
        <v>7</v>
      </c>
      <c r="K9" s="10"/>
      <c r="L9" s="10" t="s">
        <v>8</v>
      </c>
      <c r="M9" s="10"/>
      <c r="N9" s="28" t="s">
        <v>9</v>
      </c>
      <c r="O9" s="28"/>
      <c r="P9" s="28" t="s">
        <v>10</v>
      </c>
      <c r="Q9" s="28"/>
      <c r="R9" s="20" t="s">
        <v>11</v>
      </c>
      <c r="S9" s="7"/>
      <c r="T9" s="6" t="s">
        <v>12</v>
      </c>
      <c r="U9" s="2"/>
      <c r="V9" s="10" t="s">
        <v>13</v>
      </c>
      <c r="W9" s="14"/>
    </row>
    <row r="10" spans="4:23" ht="15.75" x14ac:dyDescent="0.25">
      <c r="D10" s="14"/>
      <c r="E10" s="105"/>
      <c r="F10" s="10" t="s">
        <v>14</v>
      </c>
      <c r="G10" s="10"/>
      <c r="H10" s="10" t="s">
        <v>15</v>
      </c>
      <c r="I10" s="10"/>
      <c r="J10" s="21" t="s">
        <v>16</v>
      </c>
      <c r="K10" s="10"/>
      <c r="L10" s="10" t="s">
        <v>17</v>
      </c>
      <c r="M10" s="10"/>
      <c r="N10" s="28" t="s">
        <v>18</v>
      </c>
      <c r="O10" s="28"/>
      <c r="P10" s="28" t="s">
        <v>19</v>
      </c>
      <c r="Q10" s="28"/>
      <c r="R10" s="28" t="s">
        <v>20</v>
      </c>
      <c r="S10" s="10"/>
      <c r="T10" s="4" t="s">
        <v>21</v>
      </c>
      <c r="U10" s="2"/>
      <c r="V10" s="10" t="s">
        <v>22</v>
      </c>
      <c r="W10" s="14"/>
    </row>
    <row r="11" spans="4:23" ht="15.75" x14ac:dyDescent="0.25">
      <c r="D11" s="14"/>
      <c r="E11" s="105"/>
      <c r="F11" s="20">
        <v>-1</v>
      </c>
      <c r="G11" s="9"/>
      <c r="H11" s="20">
        <v>-2</v>
      </c>
      <c r="I11" s="9"/>
      <c r="J11" s="22">
        <v>-3</v>
      </c>
      <c r="K11" s="9"/>
      <c r="L11" s="20">
        <v>-4</v>
      </c>
      <c r="M11" s="9"/>
      <c r="N11" s="20">
        <v>-5</v>
      </c>
      <c r="O11" s="28"/>
      <c r="P11" s="20">
        <v>-6</v>
      </c>
      <c r="Q11" s="28"/>
      <c r="R11" s="20">
        <v>-7</v>
      </c>
      <c r="S11" s="9"/>
      <c r="T11" s="5" t="s">
        <v>23</v>
      </c>
      <c r="V11" s="5" t="s">
        <v>24</v>
      </c>
      <c r="W11" s="14"/>
    </row>
    <row r="12" spans="4:23" ht="15.75" x14ac:dyDescent="0.25">
      <c r="D12" s="14"/>
      <c r="E12" s="105"/>
      <c r="F12" s="9"/>
      <c r="G12" s="9"/>
      <c r="H12" s="9"/>
      <c r="I12" s="9"/>
      <c r="J12" s="21"/>
      <c r="K12" s="9"/>
      <c r="L12" s="9"/>
      <c r="M12" s="9"/>
      <c r="N12" s="28"/>
      <c r="O12" s="28"/>
      <c r="P12" s="28"/>
      <c r="Q12" s="28"/>
      <c r="R12" s="28"/>
      <c r="S12" s="9"/>
      <c r="T12" s="9"/>
      <c r="V12" s="9"/>
      <c r="W12" s="14"/>
    </row>
    <row r="13" spans="4:23" ht="15.75" x14ac:dyDescent="0.25">
      <c r="D13" s="14"/>
      <c r="F13" s="112" t="s">
        <v>63</v>
      </c>
      <c r="J13" s="113"/>
      <c r="N13" s="24"/>
      <c r="O13" s="24"/>
      <c r="P13" s="24"/>
      <c r="Q13" s="24"/>
      <c r="R13" s="24"/>
      <c r="W13" s="14"/>
    </row>
    <row r="14" spans="4:23" x14ac:dyDescent="0.2">
      <c r="D14" s="14"/>
      <c r="J14" s="113"/>
      <c r="N14" s="24"/>
      <c r="O14" s="24"/>
      <c r="P14" s="24"/>
      <c r="Q14" s="24"/>
      <c r="R14" s="24"/>
      <c r="W14" s="14"/>
    </row>
    <row r="15" spans="4:23" ht="15.75" x14ac:dyDescent="0.25">
      <c r="D15" s="14"/>
      <c r="F15" s="4" t="s">
        <v>25</v>
      </c>
      <c r="J15" s="113"/>
      <c r="N15" s="24"/>
      <c r="O15" s="24"/>
      <c r="P15" s="24"/>
      <c r="Q15" s="24"/>
      <c r="R15" s="24"/>
      <c r="T15" s="15"/>
      <c r="V15" s="16"/>
      <c r="W15" s="14"/>
    </row>
    <row r="16" spans="4:23" ht="15.75" x14ac:dyDescent="0.25">
      <c r="D16" s="14"/>
      <c r="F16" s="6"/>
      <c r="H16" s="45"/>
      <c r="I16" s="45"/>
      <c r="J16" s="46"/>
      <c r="N16" s="24"/>
      <c r="O16" s="24"/>
      <c r="P16" s="24"/>
      <c r="Q16" s="24"/>
      <c r="R16" s="24"/>
      <c r="T16" s="15"/>
      <c r="V16" s="16"/>
      <c r="W16" s="14"/>
    </row>
    <row r="17" spans="1:23" x14ac:dyDescent="0.2">
      <c r="B17">
        <f>+IF(D17="",B16,D17)</f>
        <v>311</v>
      </c>
      <c r="D17" s="16">
        <v>311</v>
      </c>
      <c r="F17" t="s">
        <v>26</v>
      </c>
      <c r="J17" s="113"/>
      <c r="N17" s="24"/>
      <c r="O17" s="24"/>
      <c r="P17" s="24"/>
      <c r="Q17" s="24"/>
      <c r="R17" s="24"/>
      <c r="W17" s="14"/>
    </row>
    <row r="18" spans="1:23" x14ac:dyDescent="0.2">
      <c r="A18" t="e">
        <f t="shared" ref="A18:A19" si="0">+TEXT(B18,"###.00")&amp;" "&amp;C18&amp;"         "</f>
        <v>#REF!</v>
      </c>
      <c r="B18">
        <f t="shared" ref="B18:B23" si="1">+IF(D18="",B17,D18)</f>
        <v>311</v>
      </c>
      <c r="C18" t="e">
        <f t="shared" ref="C18:C35" si="2">+VLOOKUP(TRIM(F18),GroupNumber,2,0)</f>
        <v>#REF!</v>
      </c>
      <c r="D18" s="16"/>
      <c r="F18" s="93" t="s">
        <v>303</v>
      </c>
      <c r="H18" s="1" t="s">
        <v>446</v>
      </c>
      <c r="I18" s="1" t="s">
        <v>76</v>
      </c>
      <c r="J18" s="113">
        <f>+J20</f>
        <v>-5</v>
      </c>
      <c r="L18" s="35"/>
      <c r="N18" s="24"/>
      <c r="O18" s="24"/>
      <c r="P18" s="24"/>
      <c r="Q18" s="24"/>
      <c r="R18" s="24"/>
      <c r="T18" s="161">
        <v>2.1</v>
      </c>
      <c r="W18" s="14"/>
    </row>
    <row r="19" spans="1:23" x14ac:dyDescent="0.2">
      <c r="A19" t="e">
        <f t="shared" si="0"/>
        <v>#REF!</v>
      </c>
      <c r="B19">
        <f t="shared" si="1"/>
        <v>311</v>
      </c>
      <c r="C19" t="e">
        <f t="shared" si="2"/>
        <v>#REF!</v>
      </c>
      <c r="D19" s="16"/>
      <c r="F19" s="93" t="s">
        <v>304</v>
      </c>
      <c r="H19" s="1" t="s">
        <v>446</v>
      </c>
      <c r="I19" s="1" t="s">
        <v>76</v>
      </c>
      <c r="J19" s="113">
        <f>+J20</f>
        <v>-5</v>
      </c>
      <c r="L19" s="35"/>
      <c r="N19" s="24"/>
      <c r="O19" s="24"/>
      <c r="P19" s="24"/>
      <c r="Q19" s="24"/>
      <c r="R19" s="24"/>
      <c r="T19" s="161">
        <v>2.1</v>
      </c>
      <c r="W19" s="14"/>
    </row>
    <row r="20" spans="1:23" x14ac:dyDescent="0.2">
      <c r="A20" t="e">
        <f>+TEXT(B20,"###.00")&amp;" "&amp;C20&amp;"         "</f>
        <v>#REF!</v>
      </c>
      <c r="B20">
        <f t="shared" si="1"/>
        <v>311</v>
      </c>
      <c r="C20" t="e">
        <f t="shared" si="2"/>
        <v>#REF!</v>
      </c>
      <c r="D20" s="16"/>
      <c r="F20" s="91" t="s">
        <v>494</v>
      </c>
      <c r="H20" s="1" t="s">
        <v>446</v>
      </c>
      <c r="I20" s="1" t="s">
        <v>76</v>
      </c>
      <c r="J20" s="23">
        <v>-5</v>
      </c>
      <c r="L20" s="35">
        <v>5447348.04</v>
      </c>
      <c r="M20" s="36"/>
      <c r="N20" s="37">
        <v>5719715</v>
      </c>
      <c r="O20" s="37"/>
      <c r="P20" s="37">
        <v>0</v>
      </c>
      <c r="Q20" s="37"/>
      <c r="R20" s="37">
        <v>0</v>
      </c>
      <c r="T20" s="114" t="s">
        <v>447</v>
      </c>
      <c r="V20" s="115" t="s">
        <v>447</v>
      </c>
      <c r="W20" s="14"/>
    </row>
    <row r="21" spans="1:23" x14ac:dyDescent="0.2">
      <c r="A21" t="e">
        <f t="shared" ref="A21:A35" si="3">+TEXT(B21,"###.00")&amp;" "&amp;C21&amp;"         "</f>
        <v>#REF!</v>
      </c>
      <c r="B21">
        <f t="shared" si="1"/>
        <v>311</v>
      </c>
      <c r="C21" t="e">
        <f t="shared" si="2"/>
        <v>#REF!</v>
      </c>
      <c r="D21" s="16"/>
      <c r="F21" s="91" t="s">
        <v>495</v>
      </c>
      <c r="H21" s="1" t="s">
        <v>446</v>
      </c>
      <c r="I21" s="1" t="s">
        <v>76</v>
      </c>
      <c r="J21" s="23">
        <v>-5</v>
      </c>
      <c r="L21" s="35">
        <v>594089.12</v>
      </c>
      <c r="M21" s="36"/>
      <c r="N21" s="37">
        <v>623794</v>
      </c>
      <c r="O21" s="37"/>
      <c r="P21" s="37">
        <v>0</v>
      </c>
      <c r="Q21" s="37"/>
      <c r="R21" s="37">
        <v>0</v>
      </c>
      <c r="T21" s="114" t="s">
        <v>447</v>
      </c>
      <c r="V21" s="115" t="s">
        <v>447</v>
      </c>
      <c r="W21" s="14"/>
    </row>
    <row r="22" spans="1:23" x14ac:dyDescent="0.2">
      <c r="A22" t="e">
        <f t="shared" si="3"/>
        <v>#REF!</v>
      </c>
      <c r="B22">
        <f t="shared" si="1"/>
        <v>311</v>
      </c>
      <c r="C22" t="e">
        <f t="shared" si="2"/>
        <v>#REF!</v>
      </c>
      <c r="D22" s="16"/>
      <c r="F22" s="91" t="s">
        <v>496</v>
      </c>
      <c r="H22" s="1" t="s">
        <v>446</v>
      </c>
      <c r="I22" s="1" t="s">
        <v>76</v>
      </c>
      <c r="J22" s="23">
        <v>-5</v>
      </c>
      <c r="L22" s="35">
        <v>2818747.44</v>
      </c>
      <c r="M22" s="36"/>
      <c r="N22" s="37">
        <v>2959685</v>
      </c>
      <c r="O22" s="37"/>
      <c r="P22" s="37">
        <v>0</v>
      </c>
      <c r="Q22" s="37"/>
      <c r="R22" s="37">
        <v>0</v>
      </c>
      <c r="T22" s="114" t="s">
        <v>447</v>
      </c>
      <c r="V22" s="115" t="s">
        <v>447</v>
      </c>
      <c r="W22" s="14"/>
    </row>
    <row r="23" spans="1:23" x14ac:dyDescent="0.2">
      <c r="A23" t="e">
        <f t="shared" si="3"/>
        <v>#REF!</v>
      </c>
      <c r="B23">
        <f t="shared" si="1"/>
        <v>311</v>
      </c>
      <c r="C23" t="e">
        <f t="shared" si="2"/>
        <v>#REF!</v>
      </c>
      <c r="D23" s="16"/>
      <c r="F23" s="91" t="s">
        <v>497</v>
      </c>
      <c r="H23" s="1" t="s">
        <v>446</v>
      </c>
      <c r="I23" s="1" t="s">
        <v>76</v>
      </c>
      <c r="J23" s="23">
        <v>-5</v>
      </c>
      <c r="L23" s="35">
        <v>4475383.6399999997</v>
      </c>
      <c r="M23" s="36"/>
      <c r="N23" s="37">
        <v>4699153</v>
      </c>
      <c r="O23" s="37"/>
      <c r="P23" s="37">
        <v>0</v>
      </c>
      <c r="Q23" s="37"/>
      <c r="R23" s="37">
        <v>0</v>
      </c>
      <c r="T23" s="114" t="s">
        <v>447</v>
      </c>
      <c r="V23" s="115" t="s">
        <v>447</v>
      </c>
      <c r="W23" s="14"/>
    </row>
    <row r="24" spans="1:23" x14ac:dyDescent="0.2">
      <c r="A24" t="e">
        <f t="shared" si="3"/>
        <v>#REF!</v>
      </c>
      <c r="B24">
        <f t="shared" ref="B24:B33" si="4">+IF(D24="",B23,D24)</f>
        <v>311</v>
      </c>
      <c r="C24" t="e">
        <f t="shared" si="2"/>
        <v>#REF!</v>
      </c>
      <c r="D24" s="16"/>
      <c r="F24" s="91" t="s">
        <v>498</v>
      </c>
      <c r="H24" s="1" t="s">
        <v>446</v>
      </c>
      <c r="I24" s="1" t="s">
        <v>76</v>
      </c>
      <c r="J24" s="23">
        <v>-5</v>
      </c>
      <c r="L24" s="35">
        <v>2596589.06</v>
      </c>
      <c r="M24" s="36"/>
      <c r="N24" s="37">
        <v>2726419</v>
      </c>
      <c r="O24" s="37"/>
      <c r="P24" s="37">
        <v>0</v>
      </c>
      <c r="Q24" s="37"/>
      <c r="R24" s="37">
        <v>0</v>
      </c>
      <c r="T24" s="114" t="s">
        <v>447</v>
      </c>
      <c r="V24" s="115" t="s">
        <v>447</v>
      </c>
      <c r="W24" s="14"/>
    </row>
    <row r="25" spans="1:23" x14ac:dyDescent="0.2">
      <c r="A25" t="e">
        <f t="shared" si="3"/>
        <v>#REF!</v>
      </c>
      <c r="B25">
        <f t="shared" si="4"/>
        <v>311</v>
      </c>
      <c r="C25" t="e">
        <f t="shared" si="2"/>
        <v>#REF!</v>
      </c>
      <c r="D25" s="16"/>
      <c r="F25" t="s">
        <v>311</v>
      </c>
      <c r="H25" s="1" t="s">
        <v>446</v>
      </c>
      <c r="I25" s="1" t="s">
        <v>76</v>
      </c>
      <c r="J25" s="23">
        <v>-5</v>
      </c>
      <c r="L25" s="35">
        <v>4294488.5999999996</v>
      </c>
      <c r="M25" s="36"/>
      <c r="N25" s="37">
        <v>4019371</v>
      </c>
      <c r="O25" s="37"/>
      <c r="P25" s="37">
        <v>489841</v>
      </c>
      <c r="Q25" s="37"/>
      <c r="R25" s="37">
        <v>25346</v>
      </c>
      <c r="T25" s="16">
        <v>0.6</v>
      </c>
      <c r="V25" s="15">
        <f t="shared" ref="V25:V35" si="5">ROUND(P25/R25,1)</f>
        <v>19.3</v>
      </c>
      <c r="W25" s="14"/>
    </row>
    <row r="26" spans="1:23" x14ac:dyDescent="0.2">
      <c r="A26" t="e">
        <f t="shared" si="3"/>
        <v>#REF!</v>
      </c>
      <c r="B26">
        <f t="shared" si="4"/>
        <v>311</v>
      </c>
      <c r="C26" t="e">
        <f t="shared" si="2"/>
        <v>#REF!</v>
      </c>
      <c r="D26" s="16"/>
      <c r="F26" t="s">
        <v>312</v>
      </c>
      <c r="H26" s="1" t="s">
        <v>446</v>
      </c>
      <c r="I26" s="1" t="s">
        <v>76</v>
      </c>
      <c r="J26" s="23">
        <v>-5</v>
      </c>
      <c r="L26" s="35">
        <v>1542703.85</v>
      </c>
      <c r="M26" s="36"/>
      <c r="N26" s="37">
        <v>1601064</v>
      </c>
      <c r="O26" s="37"/>
      <c r="P26" s="37">
        <v>18776</v>
      </c>
      <c r="Q26" s="37"/>
      <c r="R26" s="37">
        <v>967</v>
      </c>
      <c r="T26" s="16">
        <v>0.08</v>
      </c>
      <c r="V26" s="15">
        <f t="shared" si="5"/>
        <v>19.399999999999999</v>
      </c>
      <c r="W26" s="14"/>
    </row>
    <row r="27" spans="1:23" x14ac:dyDescent="0.2">
      <c r="A27" t="e">
        <f t="shared" si="3"/>
        <v>#REF!</v>
      </c>
      <c r="B27">
        <f t="shared" si="4"/>
        <v>311</v>
      </c>
      <c r="C27" t="e">
        <f t="shared" si="2"/>
        <v>#REF!</v>
      </c>
      <c r="D27" s="16"/>
      <c r="F27" t="s">
        <v>313</v>
      </c>
      <c r="H27" s="1" t="s">
        <v>446</v>
      </c>
      <c r="I27" s="1" t="s">
        <v>76</v>
      </c>
      <c r="J27" s="23">
        <v>-5</v>
      </c>
      <c r="L27" s="35">
        <v>12466774.949999999</v>
      </c>
      <c r="M27" s="36"/>
      <c r="N27" s="37">
        <v>11772698</v>
      </c>
      <c r="O27" s="37"/>
      <c r="P27" s="37">
        <v>1317416</v>
      </c>
      <c r="Q27" s="37"/>
      <c r="R27" s="37">
        <v>68473</v>
      </c>
      <c r="T27" s="16">
        <v>0.54</v>
      </c>
      <c r="V27" s="15">
        <f t="shared" si="5"/>
        <v>19.2</v>
      </c>
      <c r="W27" s="14"/>
    </row>
    <row r="28" spans="1:23" x14ac:dyDescent="0.2">
      <c r="A28" t="e">
        <f t="shared" ref="A28" si="6">+TEXT(B28,"###.00")&amp;" "&amp;C28&amp;"         "</f>
        <v>#REF!</v>
      </c>
      <c r="B28">
        <f t="shared" ref="B28" si="7">+IF(D28="",B27,D28)</f>
        <v>311</v>
      </c>
      <c r="C28" t="e">
        <f t="shared" si="2"/>
        <v>#REF!</v>
      </c>
      <c r="D28" s="16"/>
      <c r="F28" s="91" t="s">
        <v>314</v>
      </c>
      <c r="H28" s="1" t="s">
        <v>446</v>
      </c>
      <c r="I28" s="1" t="s">
        <v>76</v>
      </c>
      <c r="J28" s="23">
        <v>-5</v>
      </c>
      <c r="L28" s="35"/>
      <c r="M28" s="36"/>
      <c r="N28" s="37"/>
      <c r="O28" s="37"/>
      <c r="P28" s="37"/>
      <c r="Q28" s="37"/>
      <c r="R28" s="37"/>
      <c r="T28" s="16">
        <v>2.65</v>
      </c>
      <c r="V28" s="15">
        <f>+ROUND(SUM(P25:P27)/SUM(R25:R27),1)</f>
        <v>19.3</v>
      </c>
      <c r="W28" s="14"/>
    </row>
    <row r="29" spans="1:23" x14ac:dyDescent="0.2">
      <c r="A29" t="e">
        <f t="shared" ref="A29:A30" si="8">+TEXT(B29,"###.00")&amp;" "&amp;C29&amp;"         "</f>
        <v>#REF!</v>
      </c>
      <c r="B29">
        <f t="shared" ref="B29:B30" si="9">+IF(D29="",B28,D29)</f>
        <v>311</v>
      </c>
      <c r="C29" t="e">
        <f t="shared" si="2"/>
        <v>#REF!</v>
      </c>
      <c r="D29" s="16"/>
      <c r="F29" s="91" t="s">
        <v>510</v>
      </c>
      <c r="H29" s="1" t="s">
        <v>446</v>
      </c>
      <c r="I29" s="1" t="s">
        <v>76</v>
      </c>
      <c r="J29" s="23">
        <v>-5</v>
      </c>
      <c r="L29" s="35"/>
      <c r="M29" s="36"/>
      <c r="N29" s="37"/>
      <c r="O29" s="37"/>
      <c r="P29" s="37"/>
      <c r="Q29" s="37"/>
      <c r="R29" s="37"/>
      <c r="T29" s="16">
        <v>0</v>
      </c>
      <c r="V29" s="15">
        <v>0</v>
      </c>
      <c r="W29" s="14"/>
    </row>
    <row r="30" spans="1:23" x14ac:dyDescent="0.2">
      <c r="A30" t="e">
        <f t="shared" si="8"/>
        <v>#REF!</v>
      </c>
      <c r="B30">
        <f t="shared" si="9"/>
        <v>311</v>
      </c>
      <c r="C30" t="e">
        <f t="shared" si="2"/>
        <v>#REF!</v>
      </c>
      <c r="D30" s="16"/>
      <c r="F30" s="91" t="s">
        <v>499</v>
      </c>
      <c r="H30" s="1" t="s">
        <v>446</v>
      </c>
      <c r="I30" s="1" t="s">
        <v>76</v>
      </c>
      <c r="J30" s="23">
        <v>-5</v>
      </c>
      <c r="L30" s="35">
        <v>24298756</v>
      </c>
      <c r="M30" s="36"/>
      <c r="N30" s="37">
        <v>12908242</v>
      </c>
      <c r="O30" s="37"/>
      <c r="P30" s="37">
        <v>12605452</v>
      </c>
      <c r="Q30" s="37"/>
      <c r="R30" s="37">
        <v>652456</v>
      </c>
      <c r="T30" s="16">
        <v>2.65</v>
      </c>
      <c r="V30" s="15">
        <f t="shared" si="5"/>
        <v>19.3</v>
      </c>
      <c r="W30" s="14"/>
    </row>
    <row r="31" spans="1:23" x14ac:dyDescent="0.2">
      <c r="A31" t="e">
        <f t="shared" si="3"/>
        <v>#REF!</v>
      </c>
      <c r="B31">
        <f t="shared" si="4"/>
        <v>311</v>
      </c>
      <c r="C31" t="e">
        <f t="shared" si="2"/>
        <v>#REF!</v>
      </c>
      <c r="D31" s="16"/>
      <c r="F31" s="91" t="s">
        <v>500</v>
      </c>
      <c r="H31" s="1" t="s">
        <v>446</v>
      </c>
      <c r="I31" s="1" t="s">
        <v>76</v>
      </c>
      <c r="J31" s="23">
        <v>-5</v>
      </c>
      <c r="L31" s="35">
        <v>17160534.100000001</v>
      </c>
      <c r="M31" s="36"/>
      <c r="N31" s="37">
        <v>16693763</v>
      </c>
      <c r="O31" s="37"/>
      <c r="P31" s="37">
        <v>1324798</v>
      </c>
      <c r="Q31" s="37"/>
      <c r="R31" s="37">
        <v>69345</v>
      </c>
      <c r="T31" s="16">
        <v>0.39</v>
      </c>
      <c r="V31" s="15">
        <f t="shared" si="5"/>
        <v>19.100000000000001</v>
      </c>
      <c r="W31" s="14"/>
    </row>
    <row r="32" spans="1:23" x14ac:dyDescent="0.2">
      <c r="A32" t="e">
        <f t="shared" si="3"/>
        <v>#REF!</v>
      </c>
      <c r="B32">
        <f t="shared" si="4"/>
        <v>311</v>
      </c>
      <c r="C32" t="e">
        <f t="shared" si="2"/>
        <v>#REF!</v>
      </c>
      <c r="D32" s="16"/>
      <c r="F32" s="91" t="s">
        <v>501</v>
      </c>
      <c r="H32" s="1" t="s">
        <v>446</v>
      </c>
      <c r="I32" s="1" t="s">
        <v>76</v>
      </c>
      <c r="J32" s="23">
        <v>-5</v>
      </c>
      <c r="L32" s="35">
        <v>16175819.550000001</v>
      </c>
      <c r="M32" s="36"/>
      <c r="N32" s="37">
        <v>15322267</v>
      </c>
      <c r="O32" s="37"/>
      <c r="P32" s="37">
        <v>1662345</v>
      </c>
      <c r="Q32" s="37"/>
      <c r="R32" s="37">
        <v>83706</v>
      </c>
      <c r="T32" s="16">
        <v>0.5</v>
      </c>
      <c r="V32" s="15">
        <f t="shared" si="5"/>
        <v>19.899999999999999</v>
      </c>
      <c r="W32" s="14"/>
    </row>
    <row r="33" spans="1:23" x14ac:dyDescent="0.2">
      <c r="A33" t="e">
        <f t="shared" si="3"/>
        <v>#REF!</v>
      </c>
      <c r="B33">
        <f t="shared" si="4"/>
        <v>311</v>
      </c>
      <c r="C33" t="e">
        <f t="shared" si="2"/>
        <v>#REF!</v>
      </c>
      <c r="D33" s="16"/>
      <c r="F33" s="91" t="s">
        <v>502</v>
      </c>
      <c r="H33" s="1" t="s">
        <v>446</v>
      </c>
      <c r="I33" s="1" t="s">
        <v>76</v>
      </c>
      <c r="J33" s="23">
        <v>-5</v>
      </c>
      <c r="L33" s="35">
        <v>43264065.359999999</v>
      </c>
      <c r="M33" s="36"/>
      <c r="N33" s="37">
        <v>30879487</v>
      </c>
      <c r="O33" s="37"/>
      <c r="P33" s="37">
        <v>14547783</v>
      </c>
      <c r="Q33" s="37"/>
      <c r="R33" s="37">
        <v>515455</v>
      </c>
      <c r="T33" s="16">
        <v>1.19</v>
      </c>
      <c r="V33" s="15">
        <f t="shared" si="5"/>
        <v>28.2</v>
      </c>
      <c r="W33" s="14"/>
    </row>
    <row r="34" spans="1:23" x14ac:dyDescent="0.2">
      <c r="A34" t="e">
        <f t="shared" si="3"/>
        <v>#REF!</v>
      </c>
      <c r="B34">
        <f t="shared" ref="B34:B108" si="10">+IF(D34="",B33,D34)</f>
        <v>311</v>
      </c>
      <c r="C34" t="e">
        <f t="shared" si="2"/>
        <v>#REF!</v>
      </c>
      <c r="D34" s="16"/>
      <c r="F34" s="91" t="s">
        <v>503</v>
      </c>
      <c r="H34" s="1" t="s">
        <v>446</v>
      </c>
      <c r="I34" s="1" t="s">
        <v>76</v>
      </c>
      <c r="J34" s="23">
        <v>-5</v>
      </c>
      <c r="L34" s="35">
        <v>22674768.920000002</v>
      </c>
      <c r="M34" s="36"/>
      <c r="N34" s="37">
        <v>14696973</v>
      </c>
      <c r="O34" s="37"/>
      <c r="P34" s="37">
        <v>9111535</v>
      </c>
      <c r="Q34" s="37"/>
      <c r="R34" s="37">
        <v>321933</v>
      </c>
      <c r="T34" s="16">
        <v>1.41</v>
      </c>
      <c r="V34" s="15">
        <f t="shared" si="5"/>
        <v>28.3</v>
      </c>
      <c r="W34" s="14"/>
    </row>
    <row r="35" spans="1:23" x14ac:dyDescent="0.2">
      <c r="A35" t="e">
        <f t="shared" si="3"/>
        <v>#REF!</v>
      </c>
      <c r="B35">
        <f t="shared" si="10"/>
        <v>311</v>
      </c>
      <c r="C35" t="e">
        <f t="shared" si="2"/>
        <v>#REF!</v>
      </c>
      <c r="D35" s="16"/>
      <c r="F35" s="91" t="s">
        <v>504</v>
      </c>
      <c r="H35" s="1" t="s">
        <v>446</v>
      </c>
      <c r="I35" s="1" t="s">
        <v>76</v>
      </c>
      <c r="J35" s="23">
        <v>-5</v>
      </c>
      <c r="L35" s="38">
        <v>805717</v>
      </c>
      <c r="M35" s="36"/>
      <c r="N35" s="37">
        <v>489488</v>
      </c>
      <c r="O35" s="37"/>
      <c r="P35" s="37">
        <v>356515</v>
      </c>
      <c r="Q35" s="37"/>
      <c r="R35" s="37">
        <v>12554</v>
      </c>
      <c r="T35" s="16">
        <v>1.54</v>
      </c>
      <c r="V35" s="15">
        <f t="shared" si="5"/>
        <v>28.4</v>
      </c>
      <c r="W35" s="14"/>
    </row>
    <row r="36" spans="1:23" x14ac:dyDescent="0.2">
      <c r="B36">
        <f t="shared" si="10"/>
        <v>311</v>
      </c>
      <c r="D36" s="16"/>
      <c r="H36" s="1"/>
      <c r="I36" s="1"/>
      <c r="J36" s="23"/>
      <c r="L36" s="35"/>
      <c r="N36" s="30"/>
      <c r="O36" s="24"/>
      <c r="P36" s="30"/>
      <c r="Q36" s="24"/>
      <c r="R36" s="30"/>
      <c r="T36" s="16"/>
      <c r="V36" s="15"/>
      <c r="W36" s="14"/>
    </row>
    <row r="37" spans="1:23" x14ac:dyDescent="0.2">
      <c r="B37">
        <f t="shared" si="10"/>
        <v>311</v>
      </c>
      <c r="D37" s="16"/>
      <c r="F37" s="13" t="s">
        <v>27</v>
      </c>
      <c r="H37" s="1"/>
      <c r="I37" s="1"/>
      <c r="J37" s="23"/>
      <c r="L37" s="35">
        <f>SUM(L20:L35)</f>
        <v>158615785.63</v>
      </c>
      <c r="N37" s="24">
        <f>SUM(N20:N35)</f>
        <v>125112119</v>
      </c>
      <c r="O37" s="24"/>
      <c r="P37" s="24">
        <f>SUM(P20:P35)</f>
        <v>41434461</v>
      </c>
      <c r="Q37" s="24"/>
      <c r="R37" s="24">
        <f>SUM(R20:R35)</f>
        <v>1750235</v>
      </c>
      <c r="T37" s="16">
        <f>R37/L37*100</f>
        <v>1.1034431365379607</v>
      </c>
      <c r="V37" s="15">
        <f>ROUND(P37/R37,1)</f>
        <v>23.7</v>
      </c>
      <c r="W37" s="14"/>
    </row>
    <row r="38" spans="1:23" x14ac:dyDescent="0.2">
      <c r="B38">
        <f t="shared" si="10"/>
        <v>311</v>
      </c>
      <c r="D38" s="16"/>
      <c r="H38" s="1"/>
      <c r="I38" s="1"/>
      <c r="J38" s="23"/>
      <c r="L38" s="35"/>
      <c r="N38" s="24"/>
      <c r="O38" s="24"/>
      <c r="P38" s="24"/>
      <c r="Q38" s="24"/>
      <c r="R38" s="24"/>
      <c r="T38" s="16"/>
      <c r="V38" s="15"/>
      <c r="W38" s="14"/>
    </row>
    <row r="39" spans="1:23" x14ac:dyDescent="0.2">
      <c r="B39">
        <f t="shared" si="10"/>
        <v>312</v>
      </c>
      <c r="D39" s="16">
        <v>312</v>
      </c>
      <c r="F39" t="s">
        <v>28</v>
      </c>
      <c r="J39" s="113"/>
      <c r="L39" s="35"/>
      <c r="N39" s="24"/>
      <c r="O39" s="24"/>
      <c r="P39" s="24"/>
      <c r="Q39" s="24"/>
      <c r="R39" s="24"/>
      <c r="W39" s="14"/>
    </row>
    <row r="40" spans="1:23" x14ac:dyDescent="0.2">
      <c r="A40" t="e">
        <f t="shared" ref="A40:A41" si="11">+TEXT(B40,"###.00")&amp;" "&amp;C40&amp;"         "</f>
        <v>#REF!</v>
      </c>
      <c r="B40">
        <f t="shared" si="10"/>
        <v>312</v>
      </c>
      <c r="C40" t="e">
        <f t="shared" ref="C40:C57" si="12">+VLOOKUP(TRIM(F40),GroupNumber,2,0)</f>
        <v>#REF!</v>
      </c>
      <c r="D40" s="16"/>
      <c r="F40" s="93" t="s">
        <v>303</v>
      </c>
      <c r="J40" s="113">
        <f>+J42</f>
        <v>-20</v>
      </c>
      <c r="L40" s="35"/>
      <c r="N40" s="24"/>
      <c r="O40" s="24"/>
      <c r="P40" s="24"/>
      <c r="Q40" s="24"/>
      <c r="R40" s="24"/>
      <c r="T40" s="161">
        <v>4.28</v>
      </c>
      <c r="W40" s="14"/>
    </row>
    <row r="41" spans="1:23" x14ac:dyDescent="0.2">
      <c r="A41" t="e">
        <f t="shared" si="11"/>
        <v>#REF!</v>
      </c>
      <c r="B41">
        <f t="shared" si="10"/>
        <v>312</v>
      </c>
      <c r="C41" t="e">
        <f t="shared" si="12"/>
        <v>#REF!</v>
      </c>
      <c r="D41" s="16"/>
      <c r="F41" s="93" t="s">
        <v>304</v>
      </c>
      <c r="J41" s="113">
        <f>+J42</f>
        <v>-20</v>
      </c>
      <c r="L41" s="35"/>
      <c r="N41" s="24"/>
      <c r="O41" s="24"/>
      <c r="P41" s="24"/>
      <c r="Q41" s="24"/>
      <c r="R41" s="24"/>
      <c r="T41" s="161">
        <v>4.28</v>
      </c>
      <c r="W41" s="14"/>
    </row>
    <row r="42" spans="1:23" x14ac:dyDescent="0.2">
      <c r="A42" t="e">
        <f t="shared" ref="A42:A57" si="13">+TEXT(B42,"###.00")&amp;" "&amp;C42&amp;"         "</f>
        <v>#REF!</v>
      </c>
      <c r="B42">
        <f t="shared" si="10"/>
        <v>312</v>
      </c>
      <c r="C42" t="e">
        <f t="shared" si="12"/>
        <v>#REF!</v>
      </c>
      <c r="D42" s="16"/>
      <c r="F42" s="91" t="s">
        <v>505</v>
      </c>
      <c r="H42" s="1" t="s">
        <v>506</v>
      </c>
      <c r="I42" s="1" t="s">
        <v>76</v>
      </c>
      <c r="J42" s="23">
        <v>-20</v>
      </c>
      <c r="L42" s="35">
        <v>12078002.67</v>
      </c>
      <c r="M42" s="36"/>
      <c r="N42" s="37">
        <v>8722987</v>
      </c>
      <c r="O42" s="37"/>
      <c r="P42" s="37">
        <v>5770617</v>
      </c>
      <c r="Q42" s="37"/>
      <c r="R42" s="37">
        <v>519882</v>
      </c>
      <c r="T42" s="16">
        <v>3.99</v>
      </c>
      <c r="V42" s="15">
        <f t="shared" ref="V42:V57" si="14">ROUND(P42/R42,1)</f>
        <v>11.1</v>
      </c>
      <c r="W42" s="14"/>
    </row>
    <row r="43" spans="1:23" x14ac:dyDescent="0.2">
      <c r="A43" t="e">
        <f t="shared" si="13"/>
        <v>#REF!</v>
      </c>
      <c r="B43">
        <f t="shared" si="10"/>
        <v>312</v>
      </c>
      <c r="C43" t="e">
        <f t="shared" si="12"/>
        <v>#REF!</v>
      </c>
      <c r="D43" s="16"/>
      <c r="F43" s="91" t="s">
        <v>507</v>
      </c>
      <c r="H43" s="1" t="s">
        <v>506</v>
      </c>
      <c r="I43" s="1" t="s">
        <v>76</v>
      </c>
      <c r="J43" s="23">
        <v>-20</v>
      </c>
      <c r="L43" s="35">
        <v>3531623.26</v>
      </c>
      <c r="M43" s="36"/>
      <c r="N43" s="37">
        <v>4237948</v>
      </c>
      <c r="O43" s="37"/>
      <c r="P43" s="37">
        <v>0</v>
      </c>
      <c r="Q43" s="37"/>
      <c r="R43" s="37">
        <v>0</v>
      </c>
      <c r="T43" s="16">
        <v>0.14000000000000001</v>
      </c>
      <c r="V43" s="115" t="s">
        <v>447</v>
      </c>
      <c r="W43" s="14"/>
    </row>
    <row r="44" spans="1:23" x14ac:dyDescent="0.2">
      <c r="A44" t="e">
        <f t="shared" si="13"/>
        <v>#REF!</v>
      </c>
      <c r="B44">
        <f t="shared" si="10"/>
        <v>312</v>
      </c>
      <c r="C44" t="e">
        <f t="shared" si="12"/>
        <v>#REF!</v>
      </c>
      <c r="D44" s="16"/>
      <c r="F44" s="91" t="s">
        <v>508</v>
      </c>
      <c r="H44" s="1" t="s">
        <v>506</v>
      </c>
      <c r="I44" s="1" t="s">
        <v>76</v>
      </c>
      <c r="J44" s="23">
        <v>-20</v>
      </c>
      <c r="L44" s="35">
        <v>11195261.77</v>
      </c>
      <c r="M44" s="36"/>
      <c r="N44" s="37">
        <v>9229286</v>
      </c>
      <c r="O44" s="37"/>
      <c r="P44" s="37">
        <v>4205028</v>
      </c>
      <c r="Q44" s="37"/>
      <c r="R44" s="37">
        <v>379029</v>
      </c>
      <c r="T44" s="16">
        <v>3.08</v>
      </c>
      <c r="V44" s="15">
        <f t="shared" si="14"/>
        <v>11.1</v>
      </c>
      <c r="W44" s="14"/>
    </row>
    <row r="45" spans="1:23" x14ac:dyDescent="0.2">
      <c r="A45" t="e">
        <f t="shared" si="13"/>
        <v>#REF!</v>
      </c>
      <c r="B45">
        <f t="shared" si="10"/>
        <v>312</v>
      </c>
      <c r="C45" t="e">
        <f t="shared" si="12"/>
        <v>#REF!</v>
      </c>
      <c r="D45" s="16"/>
      <c r="F45" s="91" t="s">
        <v>509</v>
      </c>
      <c r="H45" s="1" t="s">
        <v>506</v>
      </c>
      <c r="I45" s="1" t="s">
        <v>76</v>
      </c>
      <c r="J45" s="23">
        <v>-20</v>
      </c>
      <c r="L45" s="35">
        <v>23652944.82</v>
      </c>
      <c r="M45" s="36"/>
      <c r="N45" s="37">
        <v>16557439</v>
      </c>
      <c r="O45" s="37"/>
      <c r="P45" s="37">
        <v>11826097</v>
      </c>
      <c r="Q45" s="37"/>
      <c r="R45" s="37">
        <v>1063270</v>
      </c>
      <c r="T45" s="16">
        <v>4.2</v>
      </c>
      <c r="V45" s="15">
        <f t="shared" si="14"/>
        <v>11.1</v>
      </c>
      <c r="W45" s="14"/>
    </row>
    <row r="46" spans="1:23" x14ac:dyDescent="0.2">
      <c r="A46" t="e">
        <f t="shared" si="13"/>
        <v>#REF!</v>
      </c>
      <c r="B46">
        <f t="shared" si="10"/>
        <v>312</v>
      </c>
      <c r="C46" t="e">
        <f t="shared" si="12"/>
        <v>#REF!</v>
      </c>
      <c r="D46" s="16"/>
      <c r="F46" s="91" t="s">
        <v>498</v>
      </c>
      <c r="H46" s="1" t="s">
        <v>506</v>
      </c>
      <c r="I46" s="1" t="s">
        <v>76</v>
      </c>
      <c r="J46" s="23">
        <v>-20</v>
      </c>
      <c r="L46" s="35">
        <v>399431.39</v>
      </c>
      <c r="M46" s="36"/>
      <c r="N46" s="37">
        <v>368045</v>
      </c>
      <c r="O46" s="37"/>
      <c r="P46" s="37">
        <v>111274</v>
      </c>
      <c r="Q46" s="37"/>
      <c r="R46" s="37">
        <v>10056</v>
      </c>
      <c r="T46" s="16">
        <v>2.1800000000000002</v>
      </c>
      <c r="V46" s="15">
        <f t="shared" si="14"/>
        <v>11.1</v>
      </c>
      <c r="W46" s="14"/>
    </row>
    <row r="47" spans="1:23" x14ac:dyDescent="0.2">
      <c r="A47" t="e">
        <f t="shared" si="13"/>
        <v>#REF!</v>
      </c>
      <c r="B47">
        <f t="shared" si="10"/>
        <v>312</v>
      </c>
      <c r="C47" t="e">
        <f t="shared" si="12"/>
        <v>#REF!</v>
      </c>
      <c r="D47" s="16"/>
      <c r="F47" t="s">
        <v>311</v>
      </c>
      <c r="H47" s="1" t="s">
        <v>506</v>
      </c>
      <c r="I47" s="1" t="s">
        <v>76</v>
      </c>
      <c r="J47" s="23">
        <v>-20</v>
      </c>
      <c r="L47" s="35">
        <v>35546187.280000001</v>
      </c>
      <c r="M47" s="36"/>
      <c r="N47" s="37">
        <v>22619327</v>
      </c>
      <c r="O47" s="37"/>
      <c r="P47" s="37">
        <v>20036098</v>
      </c>
      <c r="Q47" s="37"/>
      <c r="R47" s="37">
        <v>1103182</v>
      </c>
      <c r="T47" s="16">
        <v>2.98</v>
      </c>
      <c r="V47" s="15">
        <f t="shared" si="14"/>
        <v>18.2</v>
      </c>
      <c r="W47" s="14"/>
    </row>
    <row r="48" spans="1:23" x14ac:dyDescent="0.2">
      <c r="A48" t="e">
        <f t="shared" si="13"/>
        <v>#REF!</v>
      </c>
      <c r="B48">
        <f t="shared" si="10"/>
        <v>312</v>
      </c>
      <c r="C48" t="e">
        <f t="shared" si="12"/>
        <v>#REF!</v>
      </c>
      <c r="D48" s="16"/>
      <c r="F48" t="s">
        <v>312</v>
      </c>
      <c r="H48" s="1" t="s">
        <v>506</v>
      </c>
      <c r="I48" s="1" t="s">
        <v>76</v>
      </c>
      <c r="J48" s="23">
        <v>-20</v>
      </c>
      <c r="L48" s="35">
        <v>29161949.77</v>
      </c>
      <c r="M48" s="36"/>
      <c r="N48" s="37">
        <v>18383045</v>
      </c>
      <c r="O48" s="37"/>
      <c r="P48" s="37">
        <v>16611295</v>
      </c>
      <c r="Q48" s="37"/>
      <c r="R48" s="37">
        <v>916666</v>
      </c>
      <c r="T48" s="16">
        <v>3.01</v>
      </c>
      <c r="V48" s="15">
        <f t="shared" si="14"/>
        <v>18.100000000000001</v>
      </c>
      <c r="W48" s="14"/>
    </row>
    <row r="49" spans="1:23" x14ac:dyDescent="0.2">
      <c r="A49" t="e">
        <f t="shared" si="13"/>
        <v>#REF!</v>
      </c>
      <c r="B49">
        <f t="shared" si="10"/>
        <v>312</v>
      </c>
      <c r="C49" t="e">
        <f t="shared" si="12"/>
        <v>#REF!</v>
      </c>
      <c r="D49" s="16"/>
      <c r="F49" t="s">
        <v>313</v>
      </c>
      <c r="H49" s="1" t="s">
        <v>506</v>
      </c>
      <c r="I49" s="1" t="s">
        <v>76</v>
      </c>
      <c r="J49" s="23">
        <v>-20</v>
      </c>
      <c r="L49" s="35">
        <v>79655480.640000001</v>
      </c>
      <c r="M49" s="36"/>
      <c r="N49" s="37">
        <v>53468196</v>
      </c>
      <c r="O49" s="37"/>
      <c r="P49" s="37">
        <v>42118379</v>
      </c>
      <c r="Q49" s="37"/>
      <c r="R49" s="37">
        <v>2346042</v>
      </c>
      <c r="T49" s="16">
        <v>2.8</v>
      </c>
      <c r="V49" s="15">
        <f t="shared" si="14"/>
        <v>18</v>
      </c>
      <c r="W49" s="14"/>
    </row>
    <row r="50" spans="1:23" x14ac:dyDescent="0.2">
      <c r="A50" t="e">
        <f t="shared" si="13"/>
        <v>#REF!</v>
      </c>
      <c r="B50">
        <f t="shared" si="10"/>
        <v>312</v>
      </c>
      <c r="C50" t="e">
        <f t="shared" si="12"/>
        <v>#REF!</v>
      </c>
      <c r="D50" s="16"/>
      <c r="F50" s="91" t="s">
        <v>314</v>
      </c>
      <c r="H50" s="1" t="str">
        <f>+H49</f>
        <v>65-R2</v>
      </c>
      <c r="I50" s="1" t="s">
        <v>76</v>
      </c>
      <c r="J50" s="23">
        <v>-5</v>
      </c>
      <c r="L50" s="35"/>
      <c r="M50" s="36"/>
      <c r="N50" s="37"/>
      <c r="O50" s="37"/>
      <c r="P50" s="37"/>
      <c r="Q50" s="37"/>
      <c r="R50" s="37"/>
      <c r="T50" s="16">
        <v>3.87</v>
      </c>
      <c r="V50" s="15">
        <f>+ROUND(SUM(P47:P49)/SUM(R47:R49),1)</f>
        <v>18</v>
      </c>
      <c r="W50" s="14"/>
    </row>
    <row r="51" spans="1:23" x14ac:dyDescent="0.2">
      <c r="A51" t="e">
        <f t="shared" si="13"/>
        <v>#REF!</v>
      </c>
      <c r="B51">
        <f t="shared" si="10"/>
        <v>312</v>
      </c>
      <c r="C51" t="e">
        <f t="shared" si="12"/>
        <v>#REF!</v>
      </c>
      <c r="D51" s="16"/>
      <c r="F51" s="91" t="s">
        <v>510</v>
      </c>
      <c r="H51" s="1" t="s">
        <v>506</v>
      </c>
      <c r="I51" s="1" t="s">
        <v>76</v>
      </c>
      <c r="J51" s="23">
        <v>-20</v>
      </c>
      <c r="L51" s="35">
        <v>279751.37</v>
      </c>
      <c r="M51" s="36"/>
      <c r="N51" s="37">
        <v>335702</v>
      </c>
      <c r="O51" s="37"/>
      <c r="P51" s="37">
        <v>0</v>
      </c>
      <c r="Q51" s="37"/>
      <c r="R51" s="37">
        <v>0</v>
      </c>
      <c r="T51" s="114" t="s">
        <v>447</v>
      </c>
      <c r="V51" s="115" t="s">
        <v>447</v>
      </c>
      <c r="W51" s="14"/>
    </row>
    <row r="52" spans="1:23" x14ac:dyDescent="0.2">
      <c r="A52" t="e">
        <f t="shared" si="13"/>
        <v>#REF!</v>
      </c>
      <c r="B52">
        <f t="shared" si="10"/>
        <v>312</v>
      </c>
      <c r="C52" t="e">
        <f t="shared" si="12"/>
        <v>#REF!</v>
      </c>
      <c r="D52" s="16"/>
      <c r="F52" s="91" t="s">
        <v>511</v>
      </c>
      <c r="H52" s="1" t="s">
        <v>506</v>
      </c>
      <c r="I52" s="1" t="s">
        <v>76</v>
      </c>
      <c r="J52" s="23">
        <v>-20</v>
      </c>
      <c r="L52" s="35">
        <v>86520258.200000003</v>
      </c>
      <c r="M52" s="36"/>
      <c r="N52" s="37">
        <v>39966835</v>
      </c>
      <c r="O52" s="37"/>
      <c r="P52" s="37">
        <v>63857475</v>
      </c>
      <c r="Q52" s="37"/>
      <c r="R52" s="37">
        <v>3465712</v>
      </c>
      <c r="T52" s="16">
        <v>3.87</v>
      </c>
      <c r="V52" s="15">
        <f t="shared" si="14"/>
        <v>18.399999999999999</v>
      </c>
      <c r="W52" s="14"/>
    </row>
    <row r="53" spans="1:23" x14ac:dyDescent="0.2">
      <c r="A53" t="e">
        <f t="shared" si="13"/>
        <v>#REF!</v>
      </c>
      <c r="B53">
        <f t="shared" si="10"/>
        <v>312</v>
      </c>
      <c r="C53" t="e">
        <f t="shared" si="12"/>
        <v>#REF!</v>
      </c>
      <c r="D53" s="16"/>
      <c r="F53" s="91" t="s">
        <v>512</v>
      </c>
      <c r="H53" s="1" t="s">
        <v>506</v>
      </c>
      <c r="I53" s="1" t="s">
        <v>76</v>
      </c>
      <c r="J53" s="23">
        <v>-20</v>
      </c>
      <c r="L53" s="35">
        <v>162626761.08000001</v>
      </c>
      <c r="M53" s="36"/>
      <c r="N53" s="37">
        <v>76622234</v>
      </c>
      <c r="O53" s="37"/>
      <c r="P53" s="37">
        <v>118529880</v>
      </c>
      <c r="Q53" s="37"/>
      <c r="R53" s="37">
        <v>6529927</v>
      </c>
      <c r="T53" s="16">
        <v>3.84</v>
      </c>
      <c r="V53" s="15">
        <f t="shared" si="14"/>
        <v>18.2</v>
      </c>
      <c r="W53" s="14"/>
    </row>
    <row r="54" spans="1:23" x14ac:dyDescent="0.2">
      <c r="A54" t="e">
        <f t="shared" si="13"/>
        <v>#REF!</v>
      </c>
      <c r="B54">
        <f t="shared" si="10"/>
        <v>312</v>
      </c>
      <c r="C54" t="e">
        <f t="shared" si="12"/>
        <v>#REF!</v>
      </c>
      <c r="D54" s="16"/>
      <c r="F54" s="91" t="s">
        <v>513</v>
      </c>
      <c r="H54" s="1" t="s">
        <v>506</v>
      </c>
      <c r="I54" s="1" t="s">
        <v>76</v>
      </c>
      <c r="J54" s="23">
        <v>-20</v>
      </c>
      <c r="L54" s="35">
        <v>89742087.019999996</v>
      </c>
      <c r="M54" s="36"/>
      <c r="N54" s="37">
        <v>66731446</v>
      </c>
      <c r="O54" s="37"/>
      <c r="P54" s="37">
        <v>40959059</v>
      </c>
      <c r="Q54" s="37"/>
      <c r="R54" s="37">
        <v>2197679</v>
      </c>
      <c r="T54" s="16">
        <v>2.33</v>
      </c>
      <c r="V54" s="15">
        <f t="shared" si="14"/>
        <v>18.600000000000001</v>
      </c>
      <c r="W54" s="14"/>
    </row>
    <row r="55" spans="1:23" x14ac:dyDescent="0.2">
      <c r="A55" t="e">
        <f t="shared" si="13"/>
        <v>#REF!</v>
      </c>
      <c r="B55">
        <f t="shared" si="10"/>
        <v>312</v>
      </c>
      <c r="C55" t="e">
        <f t="shared" si="12"/>
        <v>#REF!</v>
      </c>
      <c r="D55" s="16"/>
      <c r="F55" s="91" t="s">
        <v>514</v>
      </c>
      <c r="H55" s="1" t="s">
        <v>506</v>
      </c>
      <c r="I55" s="1" t="s">
        <v>76</v>
      </c>
      <c r="J55" s="23">
        <v>-20</v>
      </c>
      <c r="L55" s="35">
        <v>244747430.08000001</v>
      </c>
      <c r="M55" s="36"/>
      <c r="N55" s="37">
        <v>120644237</v>
      </c>
      <c r="O55" s="37"/>
      <c r="P55" s="37">
        <v>173052678</v>
      </c>
      <c r="Q55" s="37"/>
      <c r="R55" s="37">
        <v>6756924</v>
      </c>
      <c r="T55" s="16">
        <v>2.63</v>
      </c>
      <c r="U55" t="s">
        <v>515</v>
      </c>
      <c r="V55" s="15">
        <f t="shared" si="14"/>
        <v>25.6</v>
      </c>
      <c r="W55" s="14"/>
    </row>
    <row r="56" spans="1:23" x14ac:dyDescent="0.2">
      <c r="A56" t="e">
        <f t="shared" si="13"/>
        <v>#REF!</v>
      </c>
      <c r="B56">
        <f t="shared" si="10"/>
        <v>312</v>
      </c>
      <c r="C56" t="e">
        <f t="shared" si="12"/>
        <v>#REF!</v>
      </c>
      <c r="D56" s="16"/>
      <c r="F56" s="91" t="s">
        <v>516</v>
      </c>
      <c r="H56" s="1" t="s">
        <v>506</v>
      </c>
      <c r="I56" s="1" t="s">
        <v>76</v>
      </c>
      <c r="J56" s="23">
        <v>-20</v>
      </c>
      <c r="L56" s="50">
        <v>247916189.16999999</v>
      </c>
      <c r="M56" s="36"/>
      <c r="N56" s="37">
        <v>109503263</v>
      </c>
      <c r="O56" s="37"/>
      <c r="P56" s="37">
        <v>187996162</v>
      </c>
      <c r="Q56" s="37"/>
      <c r="R56" s="37">
        <v>7280499</v>
      </c>
      <c r="T56" s="16">
        <v>2.79</v>
      </c>
      <c r="V56" s="15">
        <f>ROUND(P56/R56,1)</f>
        <v>25.8</v>
      </c>
      <c r="W56" s="14"/>
    </row>
    <row r="57" spans="1:23" x14ac:dyDescent="0.2">
      <c r="A57" t="e">
        <f t="shared" si="13"/>
        <v>#REF!</v>
      </c>
      <c r="B57">
        <f t="shared" si="10"/>
        <v>312</v>
      </c>
      <c r="C57" t="e">
        <f t="shared" si="12"/>
        <v>#REF!</v>
      </c>
      <c r="D57" s="16"/>
      <c r="F57" s="91" t="s">
        <v>517</v>
      </c>
      <c r="H57" s="1" t="s">
        <v>518</v>
      </c>
      <c r="I57" s="1" t="s">
        <v>1</v>
      </c>
      <c r="J57" s="23">
        <v>20</v>
      </c>
      <c r="L57" s="38">
        <v>7647232</v>
      </c>
      <c r="M57" s="36"/>
      <c r="N57" s="37">
        <v>4122523</v>
      </c>
      <c r="O57" s="37"/>
      <c r="P57" s="37">
        <v>1995263</v>
      </c>
      <c r="Q57" s="37"/>
      <c r="R57" s="37">
        <v>184405</v>
      </c>
      <c r="T57" s="16">
        <v>2.5</v>
      </c>
      <c r="V57" s="15">
        <f t="shared" si="14"/>
        <v>10.8</v>
      </c>
      <c r="W57" s="14"/>
    </row>
    <row r="58" spans="1:23" x14ac:dyDescent="0.2">
      <c r="B58">
        <f t="shared" si="10"/>
        <v>312</v>
      </c>
      <c r="D58" s="16"/>
      <c r="H58" s="1"/>
      <c r="I58" s="1"/>
      <c r="J58" s="23"/>
      <c r="L58" s="35"/>
      <c r="N58" s="30"/>
      <c r="O58" s="24"/>
      <c r="P58" s="30"/>
      <c r="Q58" s="24"/>
      <c r="R58" s="30"/>
      <c r="T58" s="16"/>
      <c r="V58" s="15"/>
      <c r="W58" s="14"/>
    </row>
    <row r="59" spans="1:23" x14ac:dyDescent="0.2">
      <c r="B59">
        <f t="shared" si="10"/>
        <v>312</v>
      </c>
      <c r="D59" s="16"/>
      <c r="F59" s="13" t="s">
        <v>29</v>
      </c>
      <c r="H59" s="1"/>
      <c r="I59" s="1"/>
      <c r="J59" s="23"/>
      <c r="L59" s="35">
        <f>SUM(L42:L58)</f>
        <v>1034700590.52</v>
      </c>
      <c r="N59" s="24">
        <f>SUM(N42:N58)</f>
        <v>551512513</v>
      </c>
      <c r="O59" s="24"/>
      <c r="P59" s="24">
        <f>SUM(P42:P58)</f>
        <v>687069305</v>
      </c>
      <c r="Q59" s="24"/>
      <c r="R59" s="24">
        <f>SUM(R42:R58)</f>
        <v>32753273</v>
      </c>
      <c r="T59" s="16">
        <f>R59/L59*100</f>
        <v>3.1654831648969575</v>
      </c>
      <c r="V59" s="15">
        <f>ROUND(P59/R59,1)</f>
        <v>21</v>
      </c>
      <c r="W59" s="14"/>
    </row>
    <row r="60" spans="1:23" x14ac:dyDescent="0.2">
      <c r="B60">
        <f t="shared" si="10"/>
        <v>312</v>
      </c>
      <c r="D60" s="16"/>
      <c r="F60" s="13"/>
      <c r="H60" s="1"/>
      <c r="I60" s="1"/>
      <c r="J60" s="23"/>
      <c r="L60" s="35"/>
      <c r="N60" s="24"/>
      <c r="O60" s="24"/>
      <c r="P60" s="24"/>
      <c r="Q60" s="24"/>
      <c r="R60" s="24"/>
      <c r="T60" s="16"/>
      <c r="V60" s="15"/>
      <c r="W60" s="14"/>
    </row>
    <row r="61" spans="1:23" x14ac:dyDescent="0.2">
      <c r="B61">
        <f t="shared" si="10"/>
        <v>314</v>
      </c>
      <c r="D61" s="16">
        <v>314</v>
      </c>
      <c r="F61" t="s">
        <v>30</v>
      </c>
      <c r="J61" s="113"/>
      <c r="L61" s="35"/>
      <c r="N61" s="24"/>
      <c r="O61" s="24"/>
      <c r="P61" s="24"/>
      <c r="Q61" s="24"/>
      <c r="R61" s="24"/>
      <c r="W61" s="14"/>
    </row>
    <row r="62" spans="1:23" x14ac:dyDescent="0.2">
      <c r="A62" t="e">
        <f t="shared" ref="A62:A65" si="15">+TEXT(B62,"###.00")&amp;" "&amp;C62&amp;"         "</f>
        <v>#REF!</v>
      </c>
      <c r="B62">
        <f t="shared" ref="B62:B65" si="16">+IF(D62="",B61,D62)</f>
        <v>314</v>
      </c>
      <c r="C62" t="e">
        <f t="shared" ref="C62:C76" si="17">+VLOOKUP(TRIM(F62),GroupNumber,2,0)</f>
        <v>#REF!</v>
      </c>
      <c r="D62" s="16"/>
      <c r="F62" s="93" t="s">
        <v>303</v>
      </c>
      <c r="J62" s="113">
        <f>+J64</f>
        <v>-15</v>
      </c>
      <c r="L62" s="35"/>
      <c r="N62" s="24"/>
      <c r="O62" s="24"/>
      <c r="P62" s="24"/>
      <c r="Q62" s="24"/>
      <c r="R62" s="24"/>
      <c r="T62" s="161">
        <v>2.78</v>
      </c>
      <c r="W62" s="14"/>
    </row>
    <row r="63" spans="1:23" x14ac:dyDescent="0.2">
      <c r="A63" t="e">
        <f t="shared" si="15"/>
        <v>#REF!</v>
      </c>
      <c r="B63">
        <f t="shared" si="16"/>
        <v>314</v>
      </c>
      <c r="C63" t="e">
        <f t="shared" si="17"/>
        <v>#REF!</v>
      </c>
      <c r="D63" s="16"/>
      <c r="F63" s="93" t="s">
        <v>304</v>
      </c>
      <c r="J63" s="113">
        <f>+J64</f>
        <v>-15</v>
      </c>
      <c r="L63" s="35"/>
      <c r="N63" s="24"/>
      <c r="O63" s="24"/>
      <c r="P63" s="24"/>
      <c r="Q63" s="24"/>
      <c r="R63" s="24"/>
      <c r="T63" s="161">
        <v>2.78</v>
      </c>
      <c r="W63" s="14"/>
    </row>
    <row r="64" spans="1:23" x14ac:dyDescent="0.2">
      <c r="A64" t="e">
        <f t="shared" si="15"/>
        <v>#REF!</v>
      </c>
      <c r="B64">
        <f t="shared" si="16"/>
        <v>314</v>
      </c>
      <c r="C64" t="e">
        <f t="shared" si="17"/>
        <v>#REF!</v>
      </c>
      <c r="D64" s="16"/>
      <c r="F64" s="91" t="s">
        <v>505</v>
      </c>
      <c r="H64" s="1" t="s">
        <v>450</v>
      </c>
      <c r="I64" s="1" t="s">
        <v>76</v>
      </c>
      <c r="J64" s="23">
        <v>-15</v>
      </c>
      <c r="L64" s="35">
        <v>4154426.75</v>
      </c>
      <c r="M64" s="36"/>
      <c r="N64" s="37">
        <v>3064045</v>
      </c>
      <c r="O64" s="37"/>
      <c r="P64" s="37">
        <v>1713546</v>
      </c>
      <c r="Q64" s="37"/>
      <c r="R64" s="37">
        <v>152742</v>
      </c>
      <c r="T64" s="16">
        <v>3.44</v>
      </c>
      <c r="V64" s="15">
        <f t="shared" ref="V64:V76" si="18">ROUND(P64/R64,1)</f>
        <v>11.2</v>
      </c>
      <c r="W64" s="14"/>
    </row>
    <row r="65" spans="1:23" x14ac:dyDescent="0.2">
      <c r="A65" t="e">
        <f t="shared" si="15"/>
        <v>#REF!</v>
      </c>
      <c r="B65">
        <f t="shared" si="16"/>
        <v>314</v>
      </c>
      <c r="C65" t="e">
        <f t="shared" si="17"/>
        <v>#REF!</v>
      </c>
      <c r="D65" s="16"/>
      <c r="F65" s="91" t="s">
        <v>507</v>
      </c>
      <c r="H65" s="1" t="s">
        <v>450</v>
      </c>
      <c r="I65" s="1" t="s">
        <v>76</v>
      </c>
      <c r="J65" s="23">
        <v>-15</v>
      </c>
      <c r="L65" s="35">
        <v>1592029</v>
      </c>
      <c r="M65" s="36"/>
      <c r="N65" s="37">
        <v>1830833</v>
      </c>
      <c r="O65" s="37"/>
      <c r="P65" s="37">
        <v>0</v>
      </c>
      <c r="Q65" s="37"/>
      <c r="R65" s="37">
        <v>0</v>
      </c>
      <c r="T65" s="114" t="s">
        <v>447</v>
      </c>
      <c r="V65" s="115" t="s">
        <v>447</v>
      </c>
      <c r="W65" s="14"/>
    </row>
    <row r="66" spans="1:23" x14ac:dyDescent="0.2">
      <c r="A66" t="e">
        <f t="shared" ref="A66:A76" si="19">+TEXT(B66,"###.00")&amp;" "&amp;C66&amp;"         "</f>
        <v>#REF!</v>
      </c>
      <c r="B66">
        <f t="shared" si="10"/>
        <v>314</v>
      </c>
      <c r="C66" t="e">
        <f t="shared" si="17"/>
        <v>#REF!</v>
      </c>
      <c r="D66" s="16"/>
      <c r="F66" s="91" t="s">
        <v>508</v>
      </c>
      <c r="H66" s="1" t="s">
        <v>450</v>
      </c>
      <c r="I66" s="1" t="s">
        <v>76</v>
      </c>
      <c r="J66" s="23">
        <v>-15</v>
      </c>
      <c r="L66" s="35">
        <v>4214807.78</v>
      </c>
      <c r="M66" s="36"/>
      <c r="N66" s="37">
        <v>3360699</v>
      </c>
      <c r="O66" s="37"/>
      <c r="P66" s="37">
        <v>1486329</v>
      </c>
      <c r="Q66" s="37"/>
      <c r="R66" s="37">
        <v>132222</v>
      </c>
      <c r="T66" s="16">
        <v>2.9</v>
      </c>
      <c r="V66" s="15">
        <f t="shared" si="18"/>
        <v>11.2</v>
      </c>
      <c r="W66" s="14"/>
    </row>
    <row r="67" spans="1:23" x14ac:dyDescent="0.2">
      <c r="A67" t="e">
        <f t="shared" si="19"/>
        <v>#REF!</v>
      </c>
      <c r="B67">
        <f t="shared" si="10"/>
        <v>314</v>
      </c>
      <c r="C67" t="e">
        <f t="shared" si="17"/>
        <v>#REF!</v>
      </c>
      <c r="D67" s="16"/>
      <c r="F67" s="91" t="s">
        <v>509</v>
      </c>
      <c r="H67" s="1" t="s">
        <v>450</v>
      </c>
      <c r="I67" s="1" t="s">
        <v>76</v>
      </c>
      <c r="J67" s="23">
        <v>-15</v>
      </c>
      <c r="L67" s="35">
        <v>10005416.720000001</v>
      </c>
      <c r="M67" s="36"/>
      <c r="N67" s="37">
        <v>6952620</v>
      </c>
      <c r="O67" s="37"/>
      <c r="P67" s="37">
        <v>4553609</v>
      </c>
      <c r="Q67" s="37"/>
      <c r="R67" s="37">
        <v>405353</v>
      </c>
      <c r="T67" s="16">
        <v>3.79</v>
      </c>
      <c r="V67" s="15">
        <f t="shared" si="18"/>
        <v>11.2</v>
      </c>
      <c r="W67" s="14"/>
    </row>
    <row r="68" spans="1:23" x14ac:dyDescent="0.2">
      <c r="A68" t="e">
        <f t="shared" si="19"/>
        <v>#REF!</v>
      </c>
      <c r="B68">
        <f t="shared" si="10"/>
        <v>314</v>
      </c>
      <c r="C68" t="e">
        <f t="shared" si="17"/>
        <v>#REF!</v>
      </c>
      <c r="D68" s="16"/>
      <c r="F68" t="s">
        <v>311</v>
      </c>
      <c r="H68" s="1" t="s">
        <v>450</v>
      </c>
      <c r="I68" s="1" t="s">
        <v>76</v>
      </c>
      <c r="J68" s="23">
        <v>-15</v>
      </c>
      <c r="L68" s="35">
        <v>4997832.45</v>
      </c>
      <c r="M68" s="36"/>
      <c r="N68" s="37">
        <v>4772139</v>
      </c>
      <c r="O68" s="37"/>
      <c r="P68" s="37">
        <v>975367</v>
      </c>
      <c r="Q68" s="37"/>
      <c r="R68" s="37">
        <v>57983</v>
      </c>
      <c r="T68" s="16">
        <v>1.1200000000000001</v>
      </c>
      <c r="V68" s="15">
        <f t="shared" si="18"/>
        <v>16.8</v>
      </c>
      <c r="W68" s="14"/>
    </row>
    <row r="69" spans="1:23" x14ac:dyDescent="0.2">
      <c r="A69" t="e">
        <f t="shared" si="19"/>
        <v>#REF!</v>
      </c>
      <c r="B69">
        <f t="shared" si="10"/>
        <v>314</v>
      </c>
      <c r="C69" t="e">
        <f t="shared" si="17"/>
        <v>#REF!</v>
      </c>
      <c r="D69" s="16"/>
      <c r="F69" t="s">
        <v>312</v>
      </c>
      <c r="H69" s="1" t="s">
        <v>450</v>
      </c>
      <c r="I69" s="1" t="s">
        <v>76</v>
      </c>
      <c r="J69" s="23">
        <v>-15</v>
      </c>
      <c r="L69" s="35">
        <v>10874093.960000001</v>
      </c>
      <c r="M69" s="36"/>
      <c r="N69" s="37">
        <v>6579585</v>
      </c>
      <c r="O69" s="37"/>
      <c r="P69" s="37">
        <v>5925623</v>
      </c>
      <c r="Q69" s="37"/>
      <c r="R69" s="37">
        <v>330582</v>
      </c>
      <c r="T69" s="16">
        <v>2.91</v>
      </c>
      <c r="V69" s="15">
        <f t="shared" si="18"/>
        <v>17.899999999999999</v>
      </c>
      <c r="W69" s="14"/>
    </row>
    <row r="70" spans="1:23" x14ac:dyDescent="0.2">
      <c r="A70" t="e">
        <f t="shared" si="19"/>
        <v>#REF!</v>
      </c>
      <c r="B70">
        <f t="shared" si="10"/>
        <v>314</v>
      </c>
      <c r="C70" t="e">
        <f t="shared" si="17"/>
        <v>#REF!</v>
      </c>
      <c r="D70" s="16"/>
      <c r="F70" t="s">
        <v>313</v>
      </c>
      <c r="H70" s="1" t="s">
        <v>450</v>
      </c>
      <c r="I70" s="1" t="s">
        <v>76</v>
      </c>
      <c r="J70" s="23">
        <v>-15</v>
      </c>
      <c r="L70" s="35">
        <v>27652379.120000001</v>
      </c>
      <c r="M70" s="36"/>
      <c r="N70" s="37">
        <v>15279800</v>
      </c>
      <c r="O70" s="37"/>
      <c r="P70" s="37">
        <v>16520436</v>
      </c>
      <c r="Q70" s="37"/>
      <c r="R70" s="37">
        <v>916484</v>
      </c>
      <c r="T70" s="16">
        <v>3.17</v>
      </c>
      <c r="V70" s="15">
        <f t="shared" si="18"/>
        <v>18</v>
      </c>
      <c r="W70" s="14"/>
    </row>
    <row r="71" spans="1:23" x14ac:dyDescent="0.2">
      <c r="A71" t="e">
        <f t="shared" si="19"/>
        <v>#REF!</v>
      </c>
      <c r="B71">
        <f t="shared" si="10"/>
        <v>314</v>
      </c>
      <c r="C71" t="e">
        <f t="shared" si="17"/>
        <v>#REF!</v>
      </c>
      <c r="D71" s="16"/>
      <c r="F71" s="91" t="s">
        <v>314</v>
      </c>
      <c r="H71" s="1" t="str">
        <f>+H70</f>
        <v>55-R2.5</v>
      </c>
      <c r="I71" s="1" t="s">
        <v>76</v>
      </c>
      <c r="J71" s="23">
        <v>-5</v>
      </c>
      <c r="L71" s="35"/>
      <c r="M71" s="36"/>
      <c r="N71" s="37"/>
      <c r="O71" s="37"/>
      <c r="P71" s="37"/>
      <c r="Q71" s="37"/>
      <c r="R71" s="37"/>
      <c r="T71" s="16">
        <f>+T70</f>
        <v>3.17</v>
      </c>
      <c r="V71" s="15">
        <f>+ROUND(SUM(P68:P70)/SUM(R68:R70),1)</f>
        <v>17.899999999999999</v>
      </c>
      <c r="W71" s="14"/>
    </row>
    <row r="72" spans="1:23" x14ac:dyDescent="0.2">
      <c r="A72" t="e">
        <f t="shared" si="19"/>
        <v>#REF!</v>
      </c>
      <c r="B72">
        <f t="shared" si="10"/>
        <v>314</v>
      </c>
      <c r="C72" t="e">
        <f t="shared" si="17"/>
        <v>#REF!</v>
      </c>
      <c r="D72" s="16"/>
      <c r="F72" s="91" t="s">
        <v>510</v>
      </c>
      <c r="H72" s="1" t="s">
        <v>450</v>
      </c>
      <c r="I72" s="1" t="s">
        <v>76</v>
      </c>
      <c r="J72" s="23">
        <v>-15</v>
      </c>
      <c r="L72" s="35">
        <v>6</v>
      </c>
      <c r="M72" s="36"/>
      <c r="N72" s="37">
        <v>7</v>
      </c>
      <c r="O72" s="37"/>
      <c r="P72" s="37">
        <v>0</v>
      </c>
      <c r="Q72" s="37"/>
      <c r="R72" s="37">
        <v>0</v>
      </c>
      <c r="T72" s="114" t="s">
        <v>447</v>
      </c>
      <c r="V72" s="115" t="s">
        <v>447</v>
      </c>
      <c r="W72" s="14"/>
    </row>
    <row r="73" spans="1:23" x14ac:dyDescent="0.2">
      <c r="A73" t="e">
        <f t="shared" si="19"/>
        <v>#REF!</v>
      </c>
      <c r="B73">
        <f t="shared" si="10"/>
        <v>314</v>
      </c>
      <c r="C73" t="e">
        <f t="shared" si="17"/>
        <v>#REF!</v>
      </c>
      <c r="D73" s="16"/>
      <c r="F73" s="91" t="s">
        <v>512</v>
      </c>
      <c r="H73" s="1" t="s">
        <v>450</v>
      </c>
      <c r="I73" s="1" t="s">
        <v>76</v>
      </c>
      <c r="J73" s="23">
        <v>-15</v>
      </c>
      <c r="L73" s="35">
        <v>25577292</v>
      </c>
      <c r="M73" s="36"/>
      <c r="N73" s="37">
        <v>18903112</v>
      </c>
      <c r="O73" s="37"/>
      <c r="P73" s="37">
        <v>10510773</v>
      </c>
      <c r="Q73" s="37"/>
      <c r="R73" s="37">
        <v>603143</v>
      </c>
      <c r="T73" s="16">
        <v>2.23</v>
      </c>
      <c r="V73" s="15">
        <f t="shared" si="18"/>
        <v>17.399999999999999</v>
      </c>
      <c r="W73" s="14"/>
    </row>
    <row r="74" spans="1:23" x14ac:dyDescent="0.2">
      <c r="A74" t="e">
        <f t="shared" si="19"/>
        <v>#REF!</v>
      </c>
      <c r="B74">
        <f t="shared" si="10"/>
        <v>314</v>
      </c>
      <c r="C74" t="e">
        <f t="shared" si="17"/>
        <v>#REF!</v>
      </c>
      <c r="D74" s="16"/>
      <c r="E74" s="18"/>
      <c r="F74" s="91" t="s">
        <v>513</v>
      </c>
      <c r="G74" s="14"/>
      <c r="H74" s="1" t="s">
        <v>450</v>
      </c>
      <c r="I74" s="1" t="s">
        <v>76</v>
      </c>
      <c r="J74" s="23">
        <v>-15</v>
      </c>
      <c r="K74" s="14"/>
      <c r="L74" s="35">
        <v>29546660.859999999</v>
      </c>
      <c r="M74" s="36"/>
      <c r="N74" s="37">
        <v>22189630</v>
      </c>
      <c r="O74" s="37"/>
      <c r="P74" s="37">
        <v>11789030</v>
      </c>
      <c r="Q74" s="37"/>
      <c r="R74" s="37">
        <v>647734</v>
      </c>
      <c r="S74" s="14"/>
      <c r="T74" s="16">
        <v>2.08</v>
      </c>
      <c r="U74" s="14"/>
      <c r="V74" s="15">
        <f t="shared" si="18"/>
        <v>18.2</v>
      </c>
      <c r="W74" s="14"/>
    </row>
    <row r="75" spans="1:23" x14ac:dyDescent="0.2">
      <c r="A75" t="e">
        <f t="shared" si="19"/>
        <v>#REF!</v>
      </c>
      <c r="B75">
        <f t="shared" si="10"/>
        <v>314</v>
      </c>
      <c r="C75" t="e">
        <f t="shared" si="17"/>
        <v>#REF!</v>
      </c>
      <c r="D75" s="16"/>
      <c r="F75" s="91" t="s">
        <v>514</v>
      </c>
      <c r="H75" s="1" t="s">
        <v>450</v>
      </c>
      <c r="I75" s="1" t="s">
        <v>76</v>
      </c>
      <c r="J75" s="23">
        <v>-15</v>
      </c>
      <c r="L75" s="35">
        <v>39424927.729999997</v>
      </c>
      <c r="M75" s="36"/>
      <c r="N75" s="37">
        <v>25475619</v>
      </c>
      <c r="O75" s="37"/>
      <c r="P75" s="37">
        <v>19863048</v>
      </c>
      <c r="Q75" s="37"/>
      <c r="R75" s="37">
        <v>831070</v>
      </c>
      <c r="T75" s="16">
        <v>2.0299999999999998</v>
      </c>
      <c r="V75" s="15">
        <f t="shared" si="18"/>
        <v>23.9</v>
      </c>
      <c r="W75" s="14"/>
    </row>
    <row r="76" spans="1:23" x14ac:dyDescent="0.2">
      <c r="A76" t="e">
        <f t="shared" si="19"/>
        <v>#REF!</v>
      </c>
      <c r="B76">
        <f t="shared" si="10"/>
        <v>314</v>
      </c>
      <c r="C76" t="e">
        <f t="shared" si="17"/>
        <v>#REF!</v>
      </c>
      <c r="D76" s="16"/>
      <c r="F76" s="91" t="s">
        <v>516</v>
      </c>
      <c r="H76" s="1" t="s">
        <v>450</v>
      </c>
      <c r="I76" s="1" t="s">
        <v>76</v>
      </c>
      <c r="J76" s="23">
        <v>-15</v>
      </c>
      <c r="L76" s="38">
        <v>51736214.109999999</v>
      </c>
      <c r="M76" s="36"/>
      <c r="N76" s="37">
        <v>30273930</v>
      </c>
      <c r="O76" s="37"/>
      <c r="P76" s="37">
        <v>29222717</v>
      </c>
      <c r="Q76" s="37"/>
      <c r="R76" s="37">
        <v>1189146</v>
      </c>
      <c r="T76" s="16">
        <v>2.2000000000000002</v>
      </c>
      <c r="V76" s="15">
        <f t="shared" si="18"/>
        <v>24.6</v>
      </c>
      <c r="W76" s="14"/>
    </row>
    <row r="77" spans="1:23" x14ac:dyDescent="0.2">
      <c r="B77">
        <f t="shared" si="10"/>
        <v>314</v>
      </c>
      <c r="D77" s="16"/>
      <c r="H77" s="1"/>
      <c r="I77" s="1"/>
      <c r="J77" s="23"/>
      <c r="L77" s="35"/>
      <c r="N77" s="30"/>
      <c r="O77" s="24"/>
      <c r="P77" s="30"/>
      <c r="Q77" s="24"/>
      <c r="R77" s="30"/>
      <c r="T77" s="16"/>
      <c r="V77" s="15"/>
      <c r="W77" s="14"/>
    </row>
    <row r="78" spans="1:23" x14ac:dyDescent="0.2">
      <c r="B78">
        <f t="shared" si="10"/>
        <v>314</v>
      </c>
      <c r="D78" s="16"/>
      <c r="F78" s="13" t="s">
        <v>31</v>
      </c>
      <c r="H78" s="1"/>
      <c r="I78" s="1"/>
      <c r="J78" s="23"/>
      <c r="L78" s="35">
        <f>SUM(L64:L77)</f>
        <v>209776086.48000002</v>
      </c>
      <c r="N78" s="24">
        <f>SUM(N64:N77)</f>
        <v>138682019</v>
      </c>
      <c r="O78" s="24"/>
      <c r="P78" s="24">
        <f>SUM(P64:P77)</f>
        <v>102560478</v>
      </c>
      <c r="Q78" s="24"/>
      <c r="R78" s="24">
        <f>SUM(R64:R77)</f>
        <v>5266459</v>
      </c>
      <c r="T78" s="16">
        <f>R78/L78*100</f>
        <v>2.5105144672922965</v>
      </c>
      <c r="V78" s="15">
        <f>ROUND(P78/R78,1)</f>
        <v>19.5</v>
      </c>
      <c r="W78" s="14"/>
    </row>
    <row r="79" spans="1:23" x14ac:dyDescent="0.2">
      <c r="B79">
        <f t="shared" si="10"/>
        <v>314</v>
      </c>
      <c r="D79" s="16"/>
      <c r="H79" s="1"/>
      <c r="I79" s="1"/>
      <c r="J79" s="23"/>
      <c r="L79" s="35"/>
      <c r="N79" s="24"/>
      <c r="O79" s="24"/>
      <c r="P79" s="24"/>
      <c r="Q79" s="24"/>
      <c r="R79" s="24"/>
      <c r="T79" s="16"/>
      <c r="V79" s="15"/>
      <c r="W79" s="14"/>
    </row>
    <row r="80" spans="1:23" x14ac:dyDescent="0.2">
      <c r="B80">
        <f t="shared" si="10"/>
        <v>315</v>
      </c>
      <c r="D80" s="16">
        <v>315</v>
      </c>
      <c r="F80" t="s">
        <v>32</v>
      </c>
      <c r="J80" s="113"/>
      <c r="L80" s="35"/>
      <c r="N80" s="24"/>
      <c r="O80" s="24"/>
      <c r="P80" s="24"/>
      <c r="Q80" s="24"/>
      <c r="R80" s="24"/>
      <c r="W80" s="14"/>
    </row>
    <row r="81" spans="1:23" x14ac:dyDescent="0.2">
      <c r="A81" t="e">
        <f t="shared" ref="A81:A83" si="20">+TEXT(B81,"###.00")&amp;" "&amp;C81&amp;"         "</f>
        <v>#REF!</v>
      </c>
      <c r="B81">
        <f t="shared" si="10"/>
        <v>315</v>
      </c>
      <c r="C81" t="e">
        <f t="shared" ref="C81:C96" si="21">+VLOOKUP(TRIM(F81),GroupNumber,2,0)</f>
        <v>#REF!</v>
      </c>
      <c r="D81" s="16"/>
      <c r="F81" s="93" t="s">
        <v>303</v>
      </c>
      <c r="J81" s="113">
        <f>+J83</f>
        <v>-5</v>
      </c>
      <c r="L81" s="35"/>
      <c r="N81" s="24"/>
      <c r="O81" s="24"/>
      <c r="P81" s="24"/>
      <c r="Q81" s="24"/>
      <c r="R81" s="24"/>
      <c r="T81" s="161">
        <v>2.4900000000000002</v>
      </c>
      <c r="W81" s="14"/>
    </row>
    <row r="82" spans="1:23" x14ac:dyDescent="0.2">
      <c r="A82" t="e">
        <f t="shared" si="20"/>
        <v>#REF!</v>
      </c>
      <c r="B82">
        <f t="shared" si="10"/>
        <v>315</v>
      </c>
      <c r="C82" t="e">
        <f t="shared" si="21"/>
        <v>#REF!</v>
      </c>
      <c r="D82" s="16"/>
      <c r="F82" s="93" t="s">
        <v>304</v>
      </c>
      <c r="J82" s="113">
        <f>+J83</f>
        <v>-5</v>
      </c>
      <c r="L82" s="35"/>
      <c r="N82" s="24"/>
      <c r="O82" s="24"/>
      <c r="P82" s="24"/>
      <c r="Q82" s="24"/>
      <c r="R82" s="24"/>
      <c r="T82" s="161">
        <v>2.4900000000000002</v>
      </c>
      <c r="W82" s="14"/>
    </row>
    <row r="83" spans="1:23" x14ac:dyDescent="0.2">
      <c r="A83" t="e">
        <f t="shared" si="20"/>
        <v>#REF!</v>
      </c>
      <c r="B83">
        <f t="shared" si="10"/>
        <v>315</v>
      </c>
      <c r="C83" t="e">
        <f t="shared" si="21"/>
        <v>#REF!</v>
      </c>
      <c r="D83" s="16"/>
      <c r="F83" s="91" t="s">
        <v>505</v>
      </c>
      <c r="H83" s="1" t="s">
        <v>519</v>
      </c>
      <c r="I83" s="1" t="s">
        <v>76</v>
      </c>
      <c r="J83" s="23">
        <v>-5</v>
      </c>
      <c r="L83" s="35">
        <v>570737</v>
      </c>
      <c r="M83" s="36"/>
      <c r="N83" s="37">
        <v>599274</v>
      </c>
      <c r="O83" s="37"/>
      <c r="P83" s="37">
        <v>0</v>
      </c>
      <c r="Q83" s="37"/>
      <c r="R83" s="37">
        <v>0</v>
      </c>
      <c r="T83" s="114" t="s">
        <v>447</v>
      </c>
      <c r="V83" s="115" t="s">
        <v>447</v>
      </c>
      <c r="W83" s="14"/>
    </row>
    <row r="84" spans="1:23" x14ac:dyDescent="0.2">
      <c r="A84" t="e">
        <f t="shared" ref="A84:A96" si="22">+TEXT(B84,"###.00")&amp;" "&amp;C84&amp;"         "</f>
        <v>#REF!</v>
      </c>
      <c r="B84">
        <f t="shared" si="10"/>
        <v>315</v>
      </c>
      <c r="C84" t="e">
        <f t="shared" si="21"/>
        <v>#REF!</v>
      </c>
      <c r="D84" s="16"/>
      <c r="F84" s="91" t="s">
        <v>495</v>
      </c>
      <c r="H84" s="1" t="s">
        <v>519</v>
      </c>
      <c r="I84" s="1" t="s">
        <v>76</v>
      </c>
      <c r="J84" s="23">
        <v>-5</v>
      </c>
      <c r="L84" s="35">
        <v>828017</v>
      </c>
      <c r="M84" s="36"/>
      <c r="N84" s="37">
        <v>869418</v>
      </c>
      <c r="O84" s="37"/>
      <c r="P84" s="37">
        <v>0</v>
      </c>
      <c r="Q84" s="37"/>
      <c r="R84" s="37">
        <v>0</v>
      </c>
      <c r="T84" s="114" t="s">
        <v>447</v>
      </c>
      <c r="V84" s="115" t="s">
        <v>447</v>
      </c>
      <c r="W84" s="14"/>
    </row>
    <row r="85" spans="1:23" x14ac:dyDescent="0.2">
      <c r="A85" t="e">
        <f t="shared" si="22"/>
        <v>#REF!</v>
      </c>
      <c r="B85">
        <f t="shared" si="10"/>
        <v>315</v>
      </c>
      <c r="C85" t="e">
        <f t="shared" si="21"/>
        <v>#REF!</v>
      </c>
      <c r="D85" s="16"/>
      <c r="F85" s="91" t="s">
        <v>496</v>
      </c>
      <c r="H85" s="1" t="s">
        <v>519</v>
      </c>
      <c r="I85" s="1" t="s">
        <v>76</v>
      </c>
      <c r="J85" s="23">
        <v>-5</v>
      </c>
      <c r="L85" s="35">
        <v>741256.89</v>
      </c>
      <c r="M85" s="36"/>
      <c r="N85" s="37">
        <v>778320</v>
      </c>
      <c r="O85" s="37"/>
      <c r="P85" s="37">
        <v>0</v>
      </c>
      <c r="Q85" s="37"/>
      <c r="R85" s="37">
        <v>0</v>
      </c>
      <c r="T85" s="114" t="s">
        <v>447</v>
      </c>
      <c r="V85" s="115" t="s">
        <v>447</v>
      </c>
      <c r="W85" s="14"/>
    </row>
    <row r="86" spans="1:23" x14ac:dyDescent="0.2">
      <c r="A86" t="e">
        <f t="shared" si="22"/>
        <v>#REF!</v>
      </c>
      <c r="B86">
        <f t="shared" si="10"/>
        <v>315</v>
      </c>
      <c r="C86" t="e">
        <f t="shared" si="21"/>
        <v>#REF!</v>
      </c>
      <c r="D86" s="16"/>
      <c r="F86" s="91" t="s">
        <v>497</v>
      </c>
      <c r="H86" s="1" t="s">
        <v>519</v>
      </c>
      <c r="I86" s="1" t="s">
        <v>76</v>
      </c>
      <c r="J86" s="23">
        <v>-5</v>
      </c>
      <c r="L86" s="35">
        <v>1145214.3799999999</v>
      </c>
      <c r="M86" s="36"/>
      <c r="N86" s="37">
        <v>1008938</v>
      </c>
      <c r="O86" s="37"/>
      <c r="P86" s="37">
        <v>193538</v>
      </c>
      <c r="Q86" s="37"/>
      <c r="R86" s="37">
        <v>16833</v>
      </c>
      <c r="T86" s="16">
        <v>1.46</v>
      </c>
      <c r="V86" s="15">
        <f>ROUND(P86/R86,1)</f>
        <v>11.5</v>
      </c>
      <c r="W86" s="14"/>
    </row>
    <row r="87" spans="1:23" x14ac:dyDescent="0.2">
      <c r="A87" t="e">
        <f t="shared" si="22"/>
        <v>#REF!</v>
      </c>
      <c r="B87">
        <f t="shared" si="10"/>
        <v>315</v>
      </c>
      <c r="C87" t="e">
        <f t="shared" si="21"/>
        <v>#REF!</v>
      </c>
      <c r="D87" s="16"/>
      <c r="F87" t="s">
        <v>311</v>
      </c>
      <c r="H87" s="1" t="s">
        <v>519</v>
      </c>
      <c r="I87" s="1" t="s">
        <v>76</v>
      </c>
      <c r="J87" s="23">
        <v>-5</v>
      </c>
      <c r="L87" s="35">
        <v>3329621.65</v>
      </c>
      <c r="M87" s="36"/>
      <c r="N87" s="37">
        <v>2140357</v>
      </c>
      <c r="O87" s="37"/>
      <c r="P87" s="37">
        <v>1355747</v>
      </c>
      <c r="Q87" s="37"/>
      <c r="R87" s="37">
        <v>69582</v>
      </c>
      <c r="T87" s="16">
        <v>2.1</v>
      </c>
      <c r="V87" s="15">
        <f>ROUND(P87/R87,1)</f>
        <v>19.5</v>
      </c>
      <c r="W87" s="14"/>
    </row>
    <row r="88" spans="1:23" x14ac:dyDescent="0.2">
      <c r="A88" t="e">
        <f t="shared" si="22"/>
        <v>#REF!</v>
      </c>
      <c r="B88">
        <f t="shared" si="10"/>
        <v>315</v>
      </c>
      <c r="C88" t="e">
        <f t="shared" si="21"/>
        <v>#REF!</v>
      </c>
      <c r="D88" s="16"/>
      <c r="F88" t="s">
        <v>312</v>
      </c>
      <c r="H88" s="1" t="s">
        <v>519</v>
      </c>
      <c r="I88" s="1" t="s">
        <v>76</v>
      </c>
      <c r="J88" s="23">
        <v>-5</v>
      </c>
      <c r="L88" s="35">
        <v>997856.05</v>
      </c>
      <c r="M88" s="36"/>
      <c r="N88" s="37">
        <v>960046</v>
      </c>
      <c r="O88" s="37"/>
      <c r="P88" s="37">
        <v>87704</v>
      </c>
      <c r="Q88" s="37"/>
      <c r="R88" s="37">
        <v>4503</v>
      </c>
      <c r="T88" s="16">
        <v>0.48</v>
      </c>
      <c r="V88" s="15">
        <f>ROUND(P88/R88,1)</f>
        <v>19.5</v>
      </c>
      <c r="W88" s="14"/>
    </row>
    <row r="89" spans="1:23" x14ac:dyDescent="0.2">
      <c r="A89" t="e">
        <f t="shared" si="22"/>
        <v>#REF!</v>
      </c>
      <c r="B89">
        <f t="shared" si="10"/>
        <v>315</v>
      </c>
      <c r="C89" t="e">
        <f t="shared" si="21"/>
        <v>#REF!</v>
      </c>
      <c r="D89" s="16"/>
      <c r="F89" t="s">
        <v>313</v>
      </c>
      <c r="H89" s="1" t="s">
        <v>519</v>
      </c>
      <c r="I89" s="1" t="s">
        <v>76</v>
      </c>
      <c r="J89" s="23">
        <v>-5</v>
      </c>
      <c r="L89" s="35">
        <v>5145132.1399999997</v>
      </c>
      <c r="M89" s="36"/>
      <c r="N89" s="37">
        <v>4867800</v>
      </c>
      <c r="O89" s="37"/>
      <c r="P89" s="37">
        <v>534587</v>
      </c>
      <c r="Q89" s="37"/>
      <c r="R89" s="37">
        <v>27602</v>
      </c>
      <c r="T89" s="16">
        <v>0.54</v>
      </c>
      <c r="V89" s="15">
        <f>ROUND(P89/R89,1)</f>
        <v>19.399999999999999</v>
      </c>
      <c r="W89" s="14"/>
    </row>
    <row r="90" spans="1:23" x14ac:dyDescent="0.2">
      <c r="A90" t="e">
        <f t="shared" si="22"/>
        <v>#REF!</v>
      </c>
      <c r="B90">
        <f t="shared" si="10"/>
        <v>315</v>
      </c>
      <c r="C90" t="e">
        <f t="shared" si="21"/>
        <v>#REF!</v>
      </c>
      <c r="D90" s="16"/>
      <c r="F90" s="91" t="s">
        <v>314</v>
      </c>
      <c r="H90" s="1" t="str">
        <f>+H89</f>
        <v>70-S3</v>
      </c>
      <c r="I90" s="1" t="s">
        <v>76</v>
      </c>
      <c r="J90" s="23">
        <v>-5</v>
      </c>
      <c r="L90" s="35"/>
      <c r="M90" s="36"/>
      <c r="N90" s="37"/>
      <c r="O90" s="37"/>
      <c r="P90" s="37"/>
      <c r="Q90" s="37"/>
      <c r="R90" s="37"/>
      <c r="T90" s="16">
        <v>2.7</v>
      </c>
      <c r="V90" s="15">
        <f>+ROUND(SUM(P87:P89)/SUM(R87:R89),1)</f>
        <v>19.5</v>
      </c>
      <c r="W90" s="14"/>
    </row>
    <row r="91" spans="1:23" x14ac:dyDescent="0.2">
      <c r="A91" t="e">
        <f t="shared" si="22"/>
        <v>#REF!</v>
      </c>
      <c r="B91">
        <f t="shared" si="10"/>
        <v>315</v>
      </c>
      <c r="C91" t="e">
        <f t="shared" si="21"/>
        <v>#REF!</v>
      </c>
      <c r="D91" s="16"/>
      <c r="F91" s="91" t="s">
        <v>520</v>
      </c>
      <c r="H91" s="1" t="s">
        <v>519</v>
      </c>
      <c r="I91" s="1" t="s">
        <v>76</v>
      </c>
      <c r="J91" s="23">
        <v>-5</v>
      </c>
      <c r="L91" s="35">
        <v>4091</v>
      </c>
      <c r="M91" s="36"/>
      <c r="N91" s="37">
        <v>4296</v>
      </c>
      <c r="O91" s="37"/>
      <c r="P91" s="37">
        <v>0</v>
      </c>
      <c r="Q91" s="37"/>
      <c r="R91" s="37">
        <v>0</v>
      </c>
      <c r="T91" s="114" t="s">
        <v>447</v>
      </c>
      <c r="V91" s="115" t="s">
        <v>447</v>
      </c>
      <c r="W91" s="14"/>
    </row>
    <row r="92" spans="1:23" x14ac:dyDescent="0.2">
      <c r="A92" t="e">
        <f t="shared" si="22"/>
        <v>#REF!</v>
      </c>
      <c r="B92">
        <f t="shared" si="10"/>
        <v>315</v>
      </c>
      <c r="C92" t="e">
        <f t="shared" si="21"/>
        <v>#REF!</v>
      </c>
      <c r="D92" s="16"/>
      <c r="F92" s="91" t="s">
        <v>499</v>
      </c>
      <c r="H92" s="1" t="s">
        <v>519</v>
      </c>
      <c r="I92" s="1" t="s">
        <v>76</v>
      </c>
      <c r="J92" s="23">
        <v>-5</v>
      </c>
      <c r="L92" s="35">
        <v>3016784</v>
      </c>
      <c r="M92" s="36"/>
      <c r="N92" s="37">
        <v>1564330</v>
      </c>
      <c r="O92" s="37"/>
      <c r="P92" s="37">
        <v>1603293</v>
      </c>
      <c r="Q92" s="37"/>
      <c r="R92" s="37">
        <v>82305</v>
      </c>
      <c r="T92" s="16">
        <v>2.7</v>
      </c>
      <c r="V92" s="15">
        <f>ROUND(P92/R92,1)</f>
        <v>19.5</v>
      </c>
      <c r="W92" s="14"/>
    </row>
    <row r="93" spans="1:23" x14ac:dyDescent="0.2">
      <c r="A93" t="e">
        <f t="shared" si="22"/>
        <v>#REF!</v>
      </c>
      <c r="B93">
        <f t="shared" si="10"/>
        <v>315</v>
      </c>
      <c r="C93" t="e">
        <f t="shared" si="21"/>
        <v>#REF!</v>
      </c>
      <c r="D93" s="16"/>
      <c r="F93" s="91" t="s">
        <v>500</v>
      </c>
      <c r="H93" s="1" t="s">
        <v>519</v>
      </c>
      <c r="I93" s="1" t="s">
        <v>76</v>
      </c>
      <c r="J93" s="23">
        <v>-5</v>
      </c>
      <c r="L93" s="35">
        <v>7641004.9000000004</v>
      </c>
      <c r="M93" s="36"/>
      <c r="N93" s="37">
        <v>7191574</v>
      </c>
      <c r="O93" s="37"/>
      <c r="P93" s="37">
        <v>831482</v>
      </c>
      <c r="Q93" s="37"/>
      <c r="R93" s="37">
        <v>43533</v>
      </c>
      <c r="T93" s="16">
        <v>0.55000000000000004</v>
      </c>
      <c r="V93" s="15">
        <f>ROUND(P93/R93,1)</f>
        <v>19.100000000000001</v>
      </c>
      <c r="W93" s="14"/>
    </row>
    <row r="94" spans="1:23" x14ac:dyDescent="0.2">
      <c r="A94" t="e">
        <f t="shared" si="22"/>
        <v>#REF!</v>
      </c>
      <c r="B94">
        <f t="shared" si="10"/>
        <v>315</v>
      </c>
      <c r="C94" t="e">
        <f t="shared" si="21"/>
        <v>#REF!</v>
      </c>
      <c r="D94" s="16"/>
      <c r="F94" s="91" t="s">
        <v>501</v>
      </c>
      <c r="H94" s="1" t="s">
        <v>519</v>
      </c>
      <c r="I94" s="1" t="s">
        <v>76</v>
      </c>
      <c r="J94" s="23">
        <v>-5</v>
      </c>
      <c r="L94" s="35">
        <v>10785959</v>
      </c>
      <c r="M94" s="36"/>
      <c r="N94" s="37">
        <v>9980211</v>
      </c>
      <c r="O94" s="37"/>
      <c r="P94" s="37">
        <v>1345046</v>
      </c>
      <c r="Q94" s="37"/>
      <c r="R94" s="37">
        <v>68085</v>
      </c>
      <c r="T94" s="16">
        <v>0.6</v>
      </c>
      <c r="V94" s="15">
        <f>ROUND(P94/R94,1)</f>
        <v>19.8</v>
      </c>
      <c r="W94" s="14"/>
    </row>
    <row r="95" spans="1:23" x14ac:dyDescent="0.2">
      <c r="A95" t="e">
        <f t="shared" si="22"/>
        <v>#REF!</v>
      </c>
      <c r="B95">
        <f t="shared" si="10"/>
        <v>315</v>
      </c>
      <c r="C95" t="e">
        <f t="shared" si="21"/>
        <v>#REF!</v>
      </c>
      <c r="D95" s="16"/>
      <c r="F95" s="91" t="s">
        <v>502</v>
      </c>
      <c r="H95" s="1" t="s">
        <v>519</v>
      </c>
      <c r="I95" s="1" t="s">
        <v>76</v>
      </c>
      <c r="J95" s="23">
        <v>-5</v>
      </c>
      <c r="L95" s="35">
        <v>25961222</v>
      </c>
      <c r="M95" s="36"/>
      <c r="N95" s="37">
        <v>19868126</v>
      </c>
      <c r="O95" s="37"/>
      <c r="P95" s="37">
        <v>7391157</v>
      </c>
      <c r="Q95" s="37"/>
      <c r="R95" s="37">
        <v>272300</v>
      </c>
      <c r="T95" s="16">
        <v>1.03</v>
      </c>
      <c r="V95" s="15">
        <f>ROUND(P95/R95,1)</f>
        <v>27.1</v>
      </c>
      <c r="W95" s="14"/>
    </row>
    <row r="96" spans="1:23" x14ac:dyDescent="0.2">
      <c r="A96" t="e">
        <f t="shared" si="22"/>
        <v>#REF!</v>
      </c>
      <c r="B96">
        <f t="shared" si="10"/>
        <v>315</v>
      </c>
      <c r="C96" t="e">
        <f t="shared" si="21"/>
        <v>#REF!</v>
      </c>
      <c r="D96" s="16"/>
      <c r="F96" s="91" t="s">
        <v>503</v>
      </c>
      <c r="H96" s="1" t="s">
        <v>519</v>
      </c>
      <c r="I96" s="1" t="s">
        <v>76</v>
      </c>
      <c r="J96" s="23">
        <v>-5</v>
      </c>
      <c r="L96" s="38">
        <v>21911934.440000001</v>
      </c>
      <c r="M96" s="36"/>
      <c r="N96" s="37">
        <v>15459339</v>
      </c>
      <c r="O96" s="37"/>
      <c r="P96" s="37">
        <v>7548191</v>
      </c>
      <c r="Q96" s="37"/>
      <c r="R96" s="37">
        <v>271762</v>
      </c>
      <c r="T96" s="219">
        <v>1.22</v>
      </c>
      <c r="V96" s="15">
        <f>ROUND(P96/R96,1)</f>
        <v>27.8</v>
      </c>
      <c r="W96" s="14"/>
    </row>
    <row r="97" spans="1:23" x14ac:dyDescent="0.2">
      <c r="B97">
        <f t="shared" si="10"/>
        <v>315</v>
      </c>
      <c r="D97" s="16"/>
      <c r="H97" s="1"/>
      <c r="I97" s="1"/>
      <c r="J97" s="23"/>
      <c r="L97" s="35"/>
      <c r="N97" s="30"/>
      <c r="O97" s="24"/>
      <c r="P97" s="30"/>
      <c r="Q97" s="24"/>
      <c r="R97" s="30"/>
      <c r="T97" s="16"/>
      <c r="V97" s="15"/>
      <c r="W97" s="14"/>
    </row>
    <row r="98" spans="1:23" x14ac:dyDescent="0.2">
      <c r="B98">
        <f t="shared" si="10"/>
        <v>315</v>
      </c>
      <c r="D98" s="16"/>
      <c r="F98" s="13" t="s">
        <v>33</v>
      </c>
      <c r="H98" s="1"/>
      <c r="I98" s="1"/>
      <c r="J98" s="23"/>
      <c r="L98" s="35">
        <f>SUM(L83:L96)</f>
        <v>82078830.450000003</v>
      </c>
      <c r="N98" s="24">
        <f>SUM(N83:N96)</f>
        <v>65292029</v>
      </c>
      <c r="O98" s="24"/>
      <c r="P98" s="24">
        <f>SUM(P83:P96)</f>
        <v>20890745</v>
      </c>
      <c r="Q98" s="24"/>
      <c r="R98" s="24">
        <f>SUM(R83:R96)</f>
        <v>856505</v>
      </c>
      <c r="T98" s="16">
        <f>R98/L98*100</f>
        <v>1.0435151126108668</v>
      </c>
      <c r="V98" s="15">
        <f>ROUND(P98/R98,1)</f>
        <v>24.4</v>
      </c>
      <c r="W98" s="14"/>
    </row>
    <row r="99" spans="1:23" x14ac:dyDescent="0.2">
      <c r="B99">
        <f t="shared" si="10"/>
        <v>315</v>
      </c>
      <c r="D99" s="16"/>
      <c r="H99" s="1"/>
      <c r="I99" s="1"/>
      <c r="J99" s="23"/>
      <c r="L99" s="35"/>
      <c r="N99" s="24"/>
      <c r="O99" s="24"/>
      <c r="P99" s="24"/>
      <c r="Q99" s="24"/>
      <c r="R99" s="24"/>
      <c r="T99" s="16"/>
      <c r="V99" s="15"/>
      <c r="W99" s="14"/>
    </row>
    <row r="100" spans="1:23" x14ac:dyDescent="0.2">
      <c r="B100">
        <f t="shared" si="10"/>
        <v>316</v>
      </c>
      <c r="D100" s="16">
        <v>316</v>
      </c>
      <c r="E100" t="s">
        <v>1</v>
      </c>
      <c r="F100" t="s">
        <v>34</v>
      </c>
      <c r="J100" s="113"/>
      <c r="L100" s="35"/>
      <c r="N100" s="24"/>
      <c r="O100" s="24"/>
      <c r="P100" s="24"/>
      <c r="Q100" s="24"/>
      <c r="R100" s="24"/>
      <c r="W100" s="14"/>
    </row>
    <row r="101" spans="1:23" x14ac:dyDescent="0.2">
      <c r="A101" t="e">
        <f t="shared" ref="A101:A103" si="23">+TEXT(B101,"###.00")&amp;" "&amp;C101&amp;"         "</f>
        <v>#REF!</v>
      </c>
      <c r="B101">
        <f t="shared" ref="B101:B103" si="24">+IF(D101="",B100,D101)</f>
        <v>316</v>
      </c>
      <c r="C101" t="e">
        <f t="shared" ref="C101:C118" si="25">+VLOOKUP(TRIM(F101),GroupNumber,2,0)</f>
        <v>#REF!</v>
      </c>
      <c r="D101" s="16"/>
      <c r="F101" s="93" t="s">
        <v>303</v>
      </c>
      <c r="J101" s="113">
        <f>+J103</f>
        <v>0</v>
      </c>
      <c r="L101" s="35"/>
      <c r="N101" s="24"/>
      <c r="O101" s="24"/>
      <c r="P101" s="24"/>
      <c r="Q101" s="24"/>
      <c r="R101" s="24"/>
      <c r="T101" s="161">
        <v>3</v>
      </c>
      <c r="W101" s="14"/>
    </row>
    <row r="102" spans="1:23" x14ac:dyDescent="0.2">
      <c r="A102" t="e">
        <f t="shared" si="23"/>
        <v>#REF!</v>
      </c>
      <c r="B102">
        <f t="shared" si="24"/>
        <v>316</v>
      </c>
      <c r="C102" t="e">
        <f t="shared" si="25"/>
        <v>#REF!</v>
      </c>
      <c r="D102" s="16"/>
      <c r="F102" s="93" t="s">
        <v>304</v>
      </c>
      <c r="J102" s="113">
        <f>+J103</f>
        <v>0</v>
      </c>
      <c r="L102" s="35"/>
      <c r="N102" s="24"/>
      <c r="O102" s="24"/>
      <c r="P102" s="24"/>
      <c r="Q102" s="24"/>
      <c r="R102" s="24"/>
      <c r="T102" s="161">
        <v>3</v>
      </c>
      <c r="W102" s="14"/>
    </row>
    <row r="103" spans="1:23" x14ac:dyDescent="0.2">
      <c r="A103" t="e">
        <f t="shared" si="23"/>
        <v>#REF!</v>
      </c>
      <c r="B103">
        <f t="shared" si="24"/>
        <v>316</v>
      </c>
      <c r="C103" t="e">
        <f t="shared" si="25"/>
        <v>#REF!</v>
      </c>
      <c r="D103" s="16"/>
      <c r="F103" s="91" t="s">
        <v>505</v>
      </c>
      <c r="H103" s="1" t="s">
        <v>521</v>
      </c>
      <c r="I103" s="1" t="s">
        <v>76</v>
      </c>
      <c r="J103" s="23">
        <v>0</v>
      </c>
      <c r="L103" s="35">
        <v>508751.25</v>
      </c>
      <c r="M103" s="36"/>
      <c r="N103" s="37">
        <v>315228</v>
      </c>
      <c r="O103" s="37"/>
      <c r="P103" s="37">
        <v>193523</v>
      </c>
      <c r="Q103" s="37"/>
      <c r="R103" s="37">
        <v>17551</v>
      </c>
      <c r="T103" s="16">
        <v>3.12</v>
      </c>
      <c r="V103" s="15">
        <f>ROUND(P103/R103,1)</f>
        <v>11</v>
      </c>
      <c r="W103" s="14"/>
    </row>
    <row r="104" spans="1:23" x14ac:dyDescent="0.2">
      <c r="A104" t="e">
        <f t="shared" ref="A104:A118" si="26">+TEXT(B104,"###.00")&amp;" "&amp;C104&amp;"         "</f>
        <v>#REF!</v>
      </c>
      <c r="B104">
        <f t="shared" si="10"/>
        <v>316</v>
      </c>
      <c r="C104" t="e">
        <f t="shared" si="25"/>
        <v>#REF!</v>
      </c>
      <c r="D104" s="16"/>
      <c r="F104" s="91" t="s">
        <v>507</v>
      </c>
      <c r="H104" s="1" t="s">
        <v>521</v>
      </c>
      <c r="I104" s="1" t="s">
        <v>76</v>
      </c>
      <c r="J104" s="23">
        <v>0</v>
      </c>
      <c r="L104" s="35">
        <v>59096.15</v>
      </c>
      <c r="M104" s="36"/>
      <c r="N104" s="37">
        <v>59096</v>
      </c>
      <c r="O104" s="37"/>
      <c r="P104" s="37">
        <v>0</v>
      </c>
      <c r="Q104" s="37"/>
      <c r="R104" s="37">
        <v>0</v>
      </c>
      <c r="T104" s="114" t="s">
        <v>447</v>
      </c>
      <c r="V104" s="115" t="s">
        <v>447</v>
      </c>
      <c r="W104" s="14"/>
    </row>
    <row r="105" spans="1:23" x14ac:dyDescent="0.2">
      <c r="A105" t="e">
        <f t="shared" si="26"/>
        <v>#REF!</v>
      </c>
      <c r="B105">
        <f t="shared" si="10"/>
        <v>316</v>
      </c>
      <c r="C105" t="e">
        <f t="shared" si="25"/>
        <v>#REF!</v>
      </c>
      <c r="D105" s="16"/>
      <c r="F105" s="91" t="s">
        <v>508</v>
      </c>
      <c r="H105" s="1" t="s">
        <v>521</v>
      </c>
      <c r="I105" s="1" t="s">
        <v>76</v>
      </c>
      <c r="J105" s="23">
        <v>0</v>
      </c>
      <c r="L105" s="35">
        <v>153389.71</v>
      </c>
      <c r="M105" s="36"/>
      <c r="N105" s="37">
        <v>81176</v>
      </c>
      <c r="O105" s="37"/>
      <c r="P105" s="37">
        <v>72214</v>
      </c>
      <c r="Q105" s="37"/>
      <c r="R105" s="37">
        <v>6560</v>
      </c>
      <c r="T105" s="16">
        <v>3.97</v>
      </c>
      <c r="V105" s="15">
        <f>ROUND(P105/R105,1)</f>
        <v>11</v>
      </c>
      <c r="W105" s="14"/>
    </row>
    <row r="106" spans="1:23" x14ac:dyDescent="0.2">
      <c r="A106" t="e">
        <f t="shared" si="26"/>
        <v>#REF!</v>
      </c>
      <c r="B106">
        <f t="shared" si="10"/>
        <v>316</v>
      </c>
      <c r="C106" t="e">
        <f t="shared" si="25"/>
        <v>#REF!</v>
      </c>
      <c r="D106" s="16"/>
      <c r="F106" s="91" t="s">
        <v>509</v>
      </c>
      <c r="H106" s="1" t="s">
        <v>521</v>
      </c>
      <c r="I106" s="1" t="s">
        <v>76</v>
      </c>
      <c r="J106" s="23">
        <v>0</v>
      </c>
      <c r="L106" s="35">
        <v>2096051.79</v>
      </c>
      <c r="M106" s="36"/>
      <c r="N106" s="37">
        <v>1391491</v>
      </c>
      <c r="O106" s="37"/>
      <c r="P106" s="37">
        <v>704560</v>
      </c>
      <c r="Q106" s="37"/>
      <c r="R106" s="37">
        <v>63637</v>
      </c>
      <c r="T106" s="16">
        <v>2.71</v>
      </c>
      <c r="V106" s="15">
        <f>ROUND(P106/R106,1)</f>
        <v>11.1</v>
      </c>
      <c r="W106" s="14"/>
    </row>
    <row r="107" spans="1:23" x14ac:dyDescent="0.2">
      <c r="A107" t="e">
        <f t="shared" si="26"/>
        <v>#REF!</v>
      </c>
      <c r="B107">
        <f t="shared" si="10"/>
        <v>316</v>
      </c>
      <c r="C107" t="e">
        <f t="shared" si="25"/>
        <v>#REF!</v>
      </c>
      <c r="D107" s="16"/>
      <c r="F107" s="91" t="s">
        <v>498</v>
      </c>
      <c r="H107" s="1" t="s">
        <v>521</v>
      </c>
      <c r="I107" s="1" t="s">
        <v>76</v>
      </c>
      <c r="J107" s="23">
        <v>0</v>
      </c>
      <c r="L107" s="35">
        <v>84747.63</v>
      </c>
      <c r="M107" s="36"/>
      <c r="N107" s="37">
        <v>84748</v>
      </c>
      <c r="O107" s="37"/>
      <c r="P107" s="37">
        <v>0</v>
      </c>
      <c r="Q107" s="37"/>
      <c r="R107" s="37">
        <v>0</v>
      </c>
      <c r="T107" s="114" t="s">
        <v>447</v>
      </c>
      <c r="V107" s="115" t="s">
        <v>447</v>
      </c>
      <c r="W107" s="14"/>
    </row>
    <row r="108" spans="1:23" x14ac:dyDescent="0.2">
      <c r="A108" t="e">
        <f t="shared" si="26"/>
        <v>#REF!</v>
      </c>
      <c r="B108">
        <f t="shared" si="10"/>
        <v>316</v>
      </c>
      <c r="C108" t="e">
        <f t="shared" si="25"/>
        <v>#REF!</v>
      </c>
      <c r="D108" s="16"/>
      <c r="F108" t="s">
        <v>311</v>
      </c>
      <c r="H108" s="1" t="s">
        <v>521</v>
      </c>
      <c r="I108" s="1" t="s">
        <v>76</v>
      </c>
      <c r="J108" s="23">
        <v>0</v>
      </c>
      <c r="L108" s="35">
        <v>424040.93</v>
      </c>
      <c r="M108" s="36"/>
      <c r="N108" s="37">
        <v>240971</v>
      </c>
      <c r="O108" s="37"/>
      <c r="P108" s="37">
        <v>183070</v>
      </c>
      <c r="Q108" s="37"/>
      <c r="R108" s="37">
        <v>10204</v>
      </c>
      <c r="T108" s="16">
        <v>2.2599999999999998</v>
      </c>
      <c r="V108" s="15">
        <f>ROUND(P108/R108,1)</f>
        <v>17.899999999999999</v>
      </c>
      <c r="W108" s="14"/>
    </row>
    <row r="109" spans="1:23" x14ac:dyDescent="0.2">
      <c r="A109" t="e">
        <f t="shared" si="26"/>
        <v>#REF!</v>
      </c>
      <c r="B109">
        <f t="shared" ref="B109:B115" si="27">+IF(D109="",B108,D109)</f>
        <v>316</v>
      </c>
      <c r="C109" t="e">
        <f t="shared" si="25"/>
        <v>#REF!</v>
      </c>
      <c r="D109" s="16"/>
      <c r="F109" t="s">
        <v>312</v>
      </c>
      <c r="H109" s="1" t="s">
        <v>521</v>
      </c>
      <c r="I109" s="1" t="s">
        <v>76</v>
      </c>
      <c r="J109" s="23">
        <v>0</v>
      </c>
      <c r="L109" s="35">
        <v>85648</v>
      </c>
      <c r="M109" s="36"/>
      <c r="N109" s="37">
        <v>73141</v>
      </c>
      <c r="O109" s="37"/>
      <c r="P109" s="37">
        <v>12507</v>
      </c>
      <c r="Q109" s="37"/>
      <c r="R109" s="37">
        <v>701</v>
      </c>
      <c r="T109" s="16">
        <v>0.71</v>
      </c>
      <c r="V109" s="15">
        <f>ROUND(P109/R109,1)</f>
        <v>17.8</v>
      </c>
      <c r="W109" s="14"/>
    </row>
    <row r="110" spans="1:23" x14ac:dyDescent="0.2">
      <c r="A110" t="e">
        <f t="shared" si="26"/>
        <v>#REF!</v>
      </c>
      <c r="B110">
        <f t="shared" si="27"/>
        <v>316</v>
      </c>
      <c r="C110" t="e">
        <f t="shared" si="25"/>
        <v>#REF!</v>
      </c>
      <c r="D110" s="16"/>
      <c r="F110" t="s">
        <v>313</v>
      </c>
      <c r="H110" s="1" t="s">
        <v>521</v>
      </c>
      <c r="I110" s="1" t="s">
        <v>76</v>
      </c>
      <c r="J110" s="23">
        <v>0</v>
      </c>
      <c r="L110" s="35">
        <v>4233635.79</v>
      </c>
      <c r="M110" s="36"/>
      <c r="N110" s="37">
        <v>2355622</v>
      </c>
      <c r="O110" s="37"/>
      <c r="P110" s="37">
        <v>1878013</v>
      </c>
      <c r="Q110" s="37"/>
      <c r="R110" s="37">
        <v>104641</v>
      </c>
      <c r="T110" s="16">
        <v>2.33</v>
      </c>
      <c r="V110" s="15">
        <f>ROUND(P110/R110,1)</f>
        <v>17.899999999999999</v>
      </c>
      <c r="W110" s="14"/>
    </row>
    <row r="111" spans="1:23" x14ac:dyDescent="0.2">
      <c r="A111" t="e">
        <f t="shared" si="26"/>
        <v>#REF!</v>
      </c>
      <c r="B111">
        <f t="shared" si="27"/>
        <v>316</v>
      </c>
      <c r="C111" t="e">
        <f t="shared" si="25"/>
        <v>#REF!</v>
      </c>
      <c r="D111" s="16"/>
      <c r="F111" s="91" t="s">
        <v>314</v>
      </c>
      <c r="H111" s="1" t="str">
        <f>+H110</f>
        <v>70-R1.5</v>
      </c>
      <c r="I111" s="1" t="s">
        <v>76</v>
      </c>
      <c r="J111" s="23">
        <v>-5</v>
      </c>
      <c r="L111" s="35"/>
      <c r="M111" s="36"/>
      <c r="N111" s="37"/>
      <c r="O111" s="37"/>
      <c r="P111" s="37"/>
      <c r="Q111" s="37"/>
      <c r="R111" s="37"/>
      <c r="T111" s="16">
        <f>+T110</f>
        <v>2.33</v>
      </c>
      <c r="V111" s="15">
        <f>+ROUND(SUM(P108:P110)/SUM(R108:R110),1)</f>
        <v>17.899999999999999</v>
      </c>
      <c r="W111" s="14"/>
    </row>
    <row r="112" spans="1:23" x14ac:dyDescent="0.2">
      <c r="A112" t="e">
        <f t="shared" si="26"/>
        <v>#REF!</v>
      </c>
      <c r="B112">
        <f t="shared" si="27"/>
        <v>316</v>
      </c>
      <c r="C112" t="e">
        <f t="shared" si="25"/>
        <v>#REF!</v>
      </c>
      <c r="D112" s="16"/>
      <c r="F112" s="91" t="s">
        <v>510</v>
      </c>
      <c r="H112" s="1" t="s">
        <v>521</v>
      </c>
      <c r="I112" s="1" t="s">
        <v>76</v>
      </c>
      <c r="J112" s="23">
        <v>0</v>
      </c>
      <c r="L112" s="35">
        <v>56611</v>
      </c>
      <c r="M112" s="36"/>
      <c r="N112" s="37">
        <v>55938</v>
      </c>
      <c r="O112" s="37"/>
      <c r="P112" s="37">
        <v>673</v>
      </c>
      <c r="Q112" s="37"/>
      <c r="R112" s="37">
        <v>193</v>
      </c>
      <c r="T112" s="16">
        <v>0</v>
      </c>
      <c r="V112" s="15">
        <f>ROUND(P112/R112,1)</f>
        <v>3.5</v>
      </c>
      <c r="W112" s="14"/>
    </row>
    <row r="113" spans="1:36" x14ac:dyDescent="0.2">
      <c r="A113" t="e">
        <f t="shared" si="26"/>
        <v>#REF!</v>
      </c>
      <c r="B113">
        <f t="shared" si="27"/>
        <v>316</v>
      </c>
      <c r="C113" t="e">
        <f t="shared" si="25"/>
        <v>#REF!</v>
      </c>
      <c r="D113" s="16"/>
      <c r="F113" s="91" t="s">
        <v>511</v>
      </c>
      <c r="H113" s="1" t="s">
        <v>521</v>
      </c>
      <c r="I113" s="1" t="s">
        <v>76</v>
      </c>
      <c r="J113" s="23">
        <v>0</v>
      </c>
      <c r="L113" s="35">
        <v>985410</v>
      </c>
      <c r="M113" s="36"/>
      <c r="N113" s="37">
        <v>450352</v>
      </c>
      <c r="O113" s="37"/>
      <c r="P113" s="37">
        <v>535058</v>
      </c>
      <c r="Q113" s="37"/>
      <c r="R113" s="37">
        <v>29529</v>
      </c>
      <c r="T113" s="16">
        <v>2.87</v>
      </c>
      <c r="V113" s="15">
        <f t="shared" ref="V113:V118" si="28">ROUND(P113/R113,1)</f>
        <v>18.100000000000001</v>
      </c>
      <c r="W113" s="14"/>
    </row>
    <row r="114" spans="1:36" x14ac:dyDescent="0.2">
      <c r="A114" t="e">
        <f t="shared" si="26"/>
        <v>#REF!</v>
      </c>
      <c r="B114">
        <f t="shared" si="27"/>
        <v>316</v>
      </c>
      <c r="C114" t="e">
        <f t="shared" si="25"/>
        <v>#REF!</v>
      </c>
      <c r="D114" s="16"/>
      <c r="F114" s="91" t="s">
        <v>512</v>
      </c>
      <c r="H114" s="1" t="s">
        <v>521</v>
      </c>
      <c r="I114" s="1" t="s">
        <v>76</v>
      </c>
      <c r="J114" s="23">
        <v>0</v>
      </c>
      <c r="L114" s="35">
        <v>1756976.98</v>
      </c>
      <c r="M114" s="36"/>
      <c r="N114" s="37">
        <v>1283365</v>
      </c>
      <c r="O114" s="37"/>
      <c r="P114" s="37">
        <v>473612</v>
      </c>
      <c r="Q114" s="37"/>
      <c r="R114" s="37">
        <v>26492</v>
      </c>
      <c r="T114" s="16">
        <v>1.38</v>
      </c>
      <c r="V114" s="15">
        <f t="shared" si="28"/>
        <v>17.899999999999999</v>
      </c>
      <c r="W114" s="14"/>
    </row>
    <row r="115" spans="1:36" x14ac:dyDescent="0.2">
      <c r="A115" t="e">
        <f t="shared" si="26"/>
        <v>#REF!</v>
      </c>
      <c r="B115">
        <f t="shared" si="27"/>
        <v>316</v>
      </c>
      <c r="C115" t="e">
        <f t="shared" si="25"/>
        <v>#REF!</v>
      </c>
      <c r="D115" s="16"/>
      <c r="F115" s="91" t="s">
        <v>513</v>
      </c>
      <c r="H115" s="1" t="s">
        <v>521</v>
      </c>
      <c r="I115" s="1" t="s">
        <v>76</v>
      </c>
      <c r="J115" s="23">
        <v>0</v>
      </c>
      <c r="L115" s="35">
        <v>1493092.78</v>
      </c>
      <c r="M115" s="36"/>
      <c r="N115" s="37">
        <v>1168299</v>
      </c>
      <c r="O115" s="37"/>
      <c r="P115" s="37">
        <v>324794</v>
      </c>
      <c r="Q115" s="37"/>
      <c r="R115" s="37">
        <v>17453</v>
      </c>
      <c r="T115" s="16">
        <v>1.07</v>
      </c>
      <c r="V115" s="15">
        <f t="shared" si="28"/>
        <v>18.600000000000001</v>
      </c>
      <c r="W115" s="14"/>
    </row>
    <row r="116" spans="1:36" x14ac:dyDescent="0.2">
      <c r="A116" t="e">
        <f t="shared" si="26"/>
        <v>#REF!</v>
      </c>
      <c r="B116">
        <f t="shared" ref="B116:B173" si="29">+IF(D116="",B115,D116)</f>
        <v>316</v>
      </c>
      <c r="C116" t="e">
        <f t="shared" si="25"/>
        <v>#REF!</v>
      </c>
      <c r="D116" s="16"/>
      <c r="F116" s="91" t="s">
        <v>514</v>
      </c>
      <c r="H116" s="1" t="s">
        <v>521</v>
      </c>
      <c r="I116" s="1" t="s">
        <v>76</v>
      </c>
      <c r="J116" s="23">
        <v>0</v>
      </c>
      <c r="L116" s="35">
        <v>3118291.77</v>
      </c>
      <c r="M116" s="36"/>
      <c r="N116" s="37">
        <v>2004428</v>
      </c>
      <c r="O116" s="37"/>
      <c r="P116" s="37">
        <v>113864</v>
      </c>
      <c r="Q116" s="37"/>
      <c r="R116" s="37">
        <v>43990</v>
      </c>
      <c r="T116" s="16">
        <v>1.4</v>
      </c>
      <c r="V116" s="15">
        <f t="shared" si="28"/>
        <v>2.6</v>
      </c>
      <c r="W116" s="14"/>
    </row>
    <row r="117" spans="1:36" x14ac:dyDescent="0.2">
      <c r="A117" t="e">
        <f t="shared" si="26"/>
        <v>#REF!</v>
      </c>
      <c r="B117">
        <f t="shared" si="29"/>
        <v>316</v>
      </c>
      <c r="C117" t="e">
        <f t="shared" si="25"/>
        <v>#REF!</v>
      </c>
      <c r="D117" s="16"/>
      <c r="F117" s="91" t="s">
        <v>516</v>
      </c>
      <c r="H117" s="1" t="s">
        <v>521</v>
      </c>
      <c r="I117" s="1" t="s">
        <v>76</v>
      </c>
      <c r="J117" s="23">
        <v>0</v>
      </c>
      <c r="L117" s="35">
        <v>6052103.2699999996</v>
      </c>
      <c r="M117" s="36"/>
      <c r="N117" s="37">
        <v>2775136</v>
      </c>
      <c r="O117" s="37"/>
      <c r="P117" s="37">
        <v>3276968</v>
      </c>
      <c r="Q117" s="37"/>
      <c r="R117" s="37">
        <v>128225</v>
      </c>
      <c r="T117" s="16">
        <v>2.0299999999999998</v>
      </c>
      <c r="V117" s="15">
        <f t="shared" si="28"/>
        <v>25.6</v>
      </c>
      <c r="W117" s="14"/>
    </row>
    <row r="118" spans="1:36" x14ac:dyDescent="0.2">
      <c r="A118" t="e">
        <f t="shared" si="26"/>
        <v>#REF!</v>
      </c>
      <c r="B118">
        <f>+IF(D118="",B117,D118)</f>
        <v>316</v>
      </c>
      <c r="C118" t="e">
        <f t="shared" si="25"/>
        <v>#REF!</v>
      </c>
      <c r="D118" s="16"/>
      <c r="F118" s="91" t="s">
        <v>522</v>
      </c>
      <c r="H118" s="1" t="s">
        <v>521</v>
      </c>
      <c r="I118" s="1" t="s">
        <v>76</v>
      </c>
      <c r="J118" s="23">
        <v>0</v>
      </c>
      <c r="L118" s="38">
        <v>2198264.39</v>
      </c>
      <c r="M118" s="36"/>
      <c r="N118" s="37">
        <v>555212</v>
      </c>
      <c r="O118" s="37"/>
      <c r="P118" s="37">
        <v>1643053</v>
      </c>
      <c r="Q118" s="37"/>
      <c r="R118" s="37">
        <v>65004</v>
      </c>
      <c r="T118" s="16">
        <v>2.74</v>
      </c>
      <c r="V118" s="15">
        <f t="shared" si="28"/>
        <v>25.3</v>
      </c>
      <c r="W118" s="14"/>
    </row>
    <row r="119" spans="1:36" x14ac:dyDescent="0.2">
      <c r="B119">
        <f t="shared" si="29"/>
        <v>316</v>
      </c>
      <c r="D119" s="16"/>
      <c r="H119" s="1"/>
      <c r="I119" s="1"/>
      <c r="J119" s="23"/>
      <c r="L119" s="35"/>
      <c r="N119" s="30"/>
      <c r="O119" s="24"/>
      <c r="P119" s="30"/>
      <c r="Q119" s="24"/>
      <c r="R119" s="30"/>
      <c r="T119" s="16"/>
      <c r="V119" s="15"/>
      <c r="W119" s="14"/>
    </row>
    <row r="120" spans="1:36" x14ac:dyDescent="0.2">
      <c r="B120">
        <f t="shared" si="29"/>
        <v>316</v>
      </c>
      <c r="D120" s="16"/>
      <c r="F120" s="13" t="s">
        <v>35</v>
      </c>
      <c r="H120" s="1"/>
      <c r="I120" s="1"/>
      <c r="J120" s="23"/>
      <c r="L120" s="35">
        <f>SUM(L103:L118)</f>
        <v>23306111.439999998</v>
      </c>
      <c r="N120" s="24">
        <f>SUM(N103:N118)</f>
        <v>12894203</v>
      </c>
      <c r="O120" s="24"/>
      <c r="P120" s="24">
        <f>SUM(P103:P118)</f>
        <v>9411909</v>
      </c>
      <c r="Q120" s="24"/>
      <c r="R120" s="24">
        <f>SUM(R103:R118)</f>
        <v>514180</v>
      </c>
      <c r="T120" s="16">
        <f>R120/L120*100</f>
        <v>2.206202443182002</v>
      </c>
      <c r="V120" s="15">
        <f>ROUND(P120/R120,1)</f>
        <v>18.3</v>
      </c>
      <c r="W120" s="14"/>
    </row>
    <row r="121" spans="1:36" x14ac:dyDescent="0.2">
      <c r="B121">
        <f t="shared" si="29"/>
        <v>316</v>
      </c>
      <c r="D121" s="16"/>
      <c r="F121" s="13"/>
      <c r="H121" s="1"/>
      <c r="I121" s="1"/>
      <c r="J121" s="23"/>
      <c r="L121" s="35"/>
      <c r="N121" s="24"/>
      <c r="O121" s="24"/>
      <c r="P121" s="24"/>
      <c r="Q121" s="24"/>
      <c r="R121" s="24"/>
      <c r="T121" s="16"/>
      <c r="V121" s="15"/>
      <c r="W121" s="14"/>
    </row>
    <row r="122" spans="1:36" ht="15.75" x14ac:dyDescent="0.25">
      <c r="B122">
        <f t="shared" si="29"/>
        <v>316</v>
      </c>
      <c r="D122" s="16"/>
      <c r="F122" s="112" t="s">
        <v>36</v>
      </c>
      <c r="H122" s="1"/>
      <c r="I122" s="1"/>
      <c r="J122" s="23"/>
      <c r="L122" s="107">
        <f>L120+L98+L78+L59+L37</f>
        <v>1508477404.52</v>
      </c>
      <c r="M122" s="105"/>
      <c r="N122" s="117">
        <f>N120+N98+N78+N59+N37</f>
        <v>893492883</v>
      </c>
      <c r="O122" s="117"/>
      <c r="P122" s="117">
        <f>P120+P98+P78+P59+P37</f>
        <v>861366898</v>
      </c>
      <c r="Q122" s="117"/>
      <c r="R122" s="117">
        <f>R120+R98+R78+R59+R37</f>
        <v>41140652</v>
      </c>
      <c r="T122" s="16"/>
      <c r="V122" s="15"/>
      <c r="W122" s="14"/>
    </row>
    <row r="123" spans="1:36" ht="15.75" x14ac:dyDescent="0.25">
      <c r="B123">
        <f t="shared" si="29"/>
        <v>316</v>
      </c>
      <c r="D123" s="16"/>
      <c r="F123" s="112"/>
      <c r="H123" s="1"/>
      <c r="I123" s="1"/>
      <c r="J123" s="23"/>
      <c r="L123" s="35"/>
      <c r="M123" s="105"/>
      <c r="N123" s="117"/>
      <c r="O123" s="117"/>
      <c r="P123" s="117"/>
      <c r="Q123" s="117"/>
      <c r="R123" s="117"/>
      <c r="T123" s="16"/>
      <c r="V123" s="15"/>
      <c r="W123" s="14"/>
    </row>
    <row r="124" spans="1:36" ht="15.75" x14ac:dyDescent="0.25">
      <c r="B124">
        <f t="shared" si="29"/>
        <v>316</v>
      </c>
      <c r="D124" s="16"/>
      <c r="F124" s="47" t="s">
        <v>64</v>
      </c>
      <c r="H124" s="1"/>
      <c r="I124" s="1"/>
      <c r="J124" s="23"/>
      <c r="L124" s="35"/>
      <c r="M124" s="105"/>
      <c r="N124" s="117"/>
      <c r="O124" s="117"/>
      <c r="P124" s="117"/>
      <c r="Q124" s="117"/>
      <c r="R124" s="117"/>
      <c r="T124" s="16"/>
      <c r="V124" s="15"/>
      <c r="W124" s="14"/>
    </row>
    <row r="125" spans="1:36" ht="15.75" x14ac:dyDescent="0.25">
      <c r="B125">
        <f t="shared" si="29"/>
        <v>316</v>
      </c>
      <c r="D125" s="56"/>
      <c r="E125" s="57"/>
      <c r="F125" s="92"/>
      <c r="G125" s="57"/>
      <c r="H125" s="92"/>
      <c r="I125" s="34"/>
      <c r="J125" s="33"/>
      <c r="K125" s="57"/>
      <c r="L125" s="59"/>
      <c r="M125" s="140"/>
      <c r="N125" s="141"/>
      <c r="O125" s="141"/>
      <c r="P125" s="141"/>
      <c r="Q125" s="141"/>
      <c r="R125" s="141"/>
      <c r="S125" s="57"/>
      <c r="T125" s="56"/>
      <c r="U125" s="57"/>
      <c r="V125" s="123"/>
      <c r="W125" s="62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ht="15.75" x14ac:dyDescent="0.25">
      <c r="B126">
        <f t="shared" si="29"/>
        <v>330.1</v>
      </c>
      <c r="D126" s="56">
        <v>330.1</v>
      </c>
      <c r="E126" s="57"/>
      <c r="F126" s="92" t="s">
        <v>523</v>
      </c>
      <c r="G126" s="57"/>
      <c r="H126" s="34"/>
      <c r="I126" s="34"/>
      <c r="J126" s="33"/>
      <c r="K126" s="57"/>
      <c r="L126" s="59"/>
      <c r="M126" s="140"/>
      <c r="N126" s="141"/>
      <c r="O126" s="141"/>
      <c r="P126" s="141"/>
      <c r="Q126" s="141"/>
      <c r="R126" s="141"/>
      <c r="S126" s="57"/>
      <c r="T126" s="56"/>
      <c r="U126" s="57"/>
      <c r="V126" s="123"/>
      <c r="W126" s="62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x14ac:dyDescent="0.2">
      <c r="A127" t="e">
        <f t="shared" ref="A127" si="30">+TEXT(B127,"###.00")&amp;" "&amp;C127&amp;"         "</f>
        <v>#REF!</v>
      </c>
      <c r="B127">
        <f t="shared" si="29"/>
        <v>330.1</v>
      </c>
      <c r="C127" t="e">
        <f>+VLOOKUP(TRIM(F127),GroupNumber,2,0)</f>
        <v>#REF!</v>
      </c>
      <c r="D127" s="16"/>
      <c r="F127" s="86" t="s">
        <v>65</v>
      </c>
      <c r="H127" s="1" t="s">
        <v>524</v>
      </c>
      <c r="I127" s="1" t="s">
        <v>76</v>
      </c>
      <c r="J127" s="23">
        <v>0</v>
      </c>
      <c r="L127" s="38">
        <v>879311.47</v>
      </c>
      <c r="M127" s="93"/>
      <c r="N127" s="119">
        <v>905781</v>
      </c>
      <c r="O127" s="118"/>
      <c r="P127" s="119">
        <v>-26470</v>
      </c>
      <c r="Q127" s="118"/>
      <c r="R127" s="119">
        <v>0</v>
      </c>
      <c r="T127" s="114" t="s">
        <v>447</v>
      </c>
      <c r="V127" s="115" t="s">
        <v>447</v>
      </c>
      <c r="W127" s="14"/>
    </row>
    <row r="128" spans="1:36" x14ac:dyDescent="0.2">
      <c r="B128">
        <f t="shared" si="29"/>
        <v>330.1</v>
      </c>
      <c r="D128" s="16"/>
      <c r="F128" s="86"/>
      <c r="H128" s="1"/>
      <c r="I128" s="1"/>
      <c r="J128" s="23"/>
      <c r="L128" s="35"/>
      <c r="M128" s="93"/>
      <c r="N128" s="118"/>
      <c r="O128" s="118"/>
      <c r="P128" s="118"/>
      <c r="Q128" s="118"/>
      <c r="R128" s="118"/>
      <c r="T128" s="16"/>
      <c r="V128" s="15"/>
      <c r="W128" s="14"/>
    </row>
    <row r="129" spans="1:23" x14ac:dyDescent="0.2">
      <c r="B129">
        <f t="shared" si="29"/>
        <v>330.1</v>
      </c>
      <c r="D129" s="16"/>
      <c r="F129" s="120" t="s">
        <v>77</v>
      </c>
      <c r="H129" s="1"/>
      <c r="I129" s="1"/>
      <c r="J129" s="23"/>
      <c r="L129" s="35">
        <f>SUM(L127:L128)</f>
        <v>879311.47</v>
      </c>
      <c r="M129" s="93"/>
      <c r="N129" s="118">
        <f>SUM(N127:N128)</f>
        <v>905781</v>
      </c>
      <c r="O129" s="118"/>
      <c r="P129" s="118">
        <f>SUM(P127:P128)</f>
        <v>-26470</v>
      </c>
      <c r="Q129" s="118"/>
      <c r="R129" s="118">
        <f>SUM(R127:R128)</f>
        <v>0</v>
      </c>
      <c r="T129" s="114" t="s">
        <v>447</v>
      </c>
      <c r="V129" s="115" t="s">
        <v>447</v>
      </c>
      <c r="W129" s="14"/>
    </row>
    <row r="130" spans="1:23" x14ac:dyDescent="0.2">
      <c r="B130">
        <f t="shared" si="29"/>
        <v>330.1</v>
      </c>
      <c r="D130" s="16"/>
      <c r="F130" s="86"/>
      <c r="H130" s="1"/>
      <c r="I130" s="1"/>
      <c r="J130" s="23"/>
      <c r="L130" s="35"/>
      <c r="M130" s="93"/>
      <c r="N130" s="118"/>
      <c r="O130" s="118"/>
      <c r="P130" s="118"/>
      <c r="Q130" s="118"/>
      <c r="R130" s="118"/>
      <c r="T130" s="16"/>
      <c r="V130" s="15"/>
      <c r="W130" s="14"/>
    </row>
    <row r="131" spans="1:23" x14ac:dyDescent="0.2">
      <c r="B131">
        <f t="shared" si="29"/>
        <v>331</v>
      </c>
      <c r="D131" s="16">
        <v>331</v>
      </c>
      <c r="F131" s="86" t="s">
        <v>38</v>
      </c>
      <c r="H131" s="1"/>
      <c r="I131" s="1"/>
      <c r="J131" s="23"/>
      <c r="L131" s="35"/>
      <c r="M131" s="93"/>
      <c r="N131" s="118"/>
      <c r="O131" s="118"/>
      <c r="P131" s="118"/>
      <c r="Q131" s="118"/>
      <c r="R131" s="118"/>
      <c r="T131" s="16"/>
      <c r="V131" s="15"/>
      <c r="W131" s="14"/>
    </row>
    <row r="132" spans="1:23" x14ac:dyDescent="0.2">
      <c r="A132" t="e">
        <f t="shared" ref="A132" si="31">+TEXT(B132,"###.00")&amp;" "&amp;C132&amp;"         "</f>
        <v>#REF!</v>
      </c>
      <c r="B132">
        <f t="shared" si="29"/>
        <v>331</v>
      </c>
      <c r="C132" t="e">
        <f>+VLOOKUP(TRIM(F132),GroupNumber,2,0)</f>
        <v>#REF!</v>
      </c>
      <c r="D132" s="16"/>
      <c r="F132" s="86" t="s">
        <v>66</v>
      </c>
      <c r="H132" s="1" t="s">
        <v>525</v>
      </c>
      <c r="I132" s="1" t="s">
        <v>76</v>
      </c>
      <c r="J132" s="23">
        <v>-5</v>
      </c>
      <c r="L132" s="38">
        <v>453195</v>
      </c>
      <c r="M132" s="93"/>
      <c r="N132" s="119">
        <v>316800</v>
      </c>
      <c r="O132" s="118"/>
      <c r="P132" s="119">
        <v>159057</v>
      </c>
      <c r="Q132" s="118"/>
      <c r="R132" s="119">
        <v>5936</v>
      </c>
      <c r="T132" s="16">
        <v>1.29</v>
      </c>
      <c r="V132" s="15">
        <f>ROUND(P132/R132,1)</f>
        <v>26.8</v>
      </c>
      <c r="W132" s="14"/>
    </row>
    <row r="133" spans="1:23" x14ac:dyDescent="0.2">
      <c r="B133">
        <f t="shared" si="29"/>
        <v>331</v>
      </c>
      <c r="D133" s="16"/>
      <c r="F133" s="86"/>
      <c r="H133" s="1"/>
      <c r="I133" s="1"/>
      <c r="J133" s="23"/>
      <c r="L133" s="35"/>
      <c r="M133" s="93"/>
      <c r="N133" s="118"/>
      <c r="O133" s="118"/>
      <c r="P133" s="118"/>
      <c r="Q133" s="118"/>
      <c r="R133" s="118"/>
      <c r="T133" s="16"/>
      <c r="V133" s="15"/>
      <c r="W133" s="14"/>
    </row>
    <row r="134" spans="1:23" x14ac:dyDescent="0.2">
      <c r="B134">
        <f t="shared" si="29"/>
        <v>331</v>
      </c>
      <c r="D134" s="16"/>
      <c r="F134" s="120" t="s">
        <v>78</v>
      </c>
      <c r="H134" s="1"/>
      <c r="I134" s="1"/>
      <c r="J134" s="23"/>
      <c r="L134" s="35">
        <f>SUM(L132:L133)</f>
        <v>453195</v>
      </c>
      <c r="M134" s="93"/>
      <c r="N134" s="118">
        <f>SUM(N132:N133)</f>
        <v>316800</v>
      </c>
      <c r="O134" s="118"/>
      <c r="P134" s="118">
        <f>SUM(P132:P133)</f>
        <v>159057</v>
      </c>
      <c r="Q134" s="118"/>
      <c r="R134" s="118">
        <f>SUM(R132:R133)</f>
        <v>5936</v>
      </c>
      <c r="T134" s="16">
        <f>R134/L134*100</f>
        <v>1.3098114498174076</v>
      </c>
      <c r="V134" s="15">
        <f>ROUND(P134/R134,1)</f>
        <v>26.8</v>
      </c>
      <c r="W134" s="14"/>
    </row>
    <row r="135" spans="1:23" x14ac:dyDescent="0.2">
      <c r="B135">
        <f t="shared" si="29"/>
        <v>331</v>
      </c>
      <c r="D135" s="16"/>
      <c r="F135" s="86"/>
      <c r="H135" s="1"/>
      <c r="I135" s="1"/>
      <c r="J135" s="23"/>
      <c r="L135" s="35"/>
      <c r="M135" s="93"/>
      <c r="N135" s="118"/>
      <c r="O135" s="118"/>
      <c r="P135" s="118"/>
      <c r="Q135" s="118"/>
      <c r="R135" s="118"/>
      <c r="T135" s="16"/>
      <c r="V135" s="15"/>
      <c r="W135" s="14"/>
    </row>
    <row r="136" spans="1:23" x14ac:dyDescent="0.2">
      <c r="B136">
        <f t="shared" si="29"/>
        <v>332</v>
      </c>
      <c r="D136" s="16">
        <v>332</v>
      </c>
      <c r="F136" s="86" t="s">
        <v>67</v>
      </c>
      <c r="J136" s="113"/>
      <c r="L136" s="35"/>
      <c r="M136" s="93"/>
      <c r="N136" s="118"/>
      <c r="O136" s="118"/>
      <c r="P136" s="118"/>
      <c r="Q136" s="118"/>
      <c r="R136" s="118"/>
      <c r="T136" s="16"/>
      <c r="V136" s="15"/>
      <c r="W136" s="14"/>
    </row>
    <row r="137" spans="1:23" x14ac:dyDescent="0.2">
      <c r="A137" t="e">
        <f t="shared" ref="A137" si="32">+TEXT(B137,"###.00")&amp;" "&amp;C137&amp;"         "</f>
        <v>#REF!</v>
      </c>
      <c r="B137">
        <f t="shared" si="29"/>
        <v>332</v>
      </c>
      <c r="C137" t="e">
        <f>+VLOOKUP(TRIM(F137),GroupNumber,2,0)</f>
        <v>#REF!</v>
      </c>
      <c r="D137" s="16"/>
      <c r="F137" s="86" t="s">
        <v>66</v>
      </c>
      <c r="H137" s="1" t="s">
        <v>448</v>
      </c>
      <c r="I137" s="1" t="s">
        <v>76</v>
      </c>
      <c r="J137" s="23">
        <v>0</v>
      </c>
      <c r="L137" s="142">
        <v>7954452.04</v>
      </c>
      <c r="M137" s="126"/>
      <c r="N137" s="143">
        <v>6384461</v>
      </c>
      <c r="O137" s="144"/>
      <c r="P137" s="143">
        <v>1569991</v>
      </c>
      <c r="Q137" s="144"/>
      <c r="R137" s="143">
        <v>57862</v>
      </c>
      <c r="T137" s="16">
        <v>0.72</v>
      </c>
      <c r="V137" s="15">
        <f>ROUND(P137/R137,1)</f>
        <v>27.1</v>
      </c>
      <c r="W137" s="14"/>
    </row>
    <row r="138" spans="1:23" x14ac:dyDescent="0.2">
      <c r="B138">
        <f t="shared" si="29"/>
        <v>332</v>
      </c>
      <c r="D138" s="16"/>
      <c r="F138" s="86"/>
      <c r="H138" s="1"/>
      <c r="I138" s="1"/>
      <c r="J138" s="23"/>
      <c r="L138" s="35"/>
      <c r="M138" s="93"/>
      <c r="N138" s="118"/>
      <c r="O138" s="118"/>
      <c r="P138" s="118"/>
      <c r="Q138" s="118"/>
      <c r="R138" s="118"/>
      <c r="T138" s="16"/>
      <c r="V138" s="15"/>
      <c r="W138" s="14"/>
    </row>
    <row r="139" spans="1:23" x14ac:dyDescent="0.2">
      <c r="B139">
        <f t="shared" si="29"/>
        <v>332</v>
      </c>
      <c r="D139" s="16"/>
      <c r="F139" s="120" t="s">
        <v>79</v>
      </c>
      <c r="H139" s="1"/>
      <c r="I139" s="1"/>
      <c r="J139" s="23"/>
      <c r="L139" s="35">
        <f>SUM(L137:L138)</f>
        <v>7954452.04</v>
      </c>
      <c r="M139" s="93"/>
      <c r="N139" s="118">
        <f>SUM(N137:N138)</f>
        <v>6384461</v>
      </c>
      <c r="O139" s="118"/>
      <c r="P139" s="118">
        <f>SUM(P137:P138)</f>
        <v>1569991</v>
      </c>
      <c r="Q139" s="118"/>
      <c r="R139" s="118">
        <f>SUM(R137:R138)</f>
        <v>57862</v>
      </c>
      <c r="T139" s="16">
        <f>R139/L139*100</f>
        <v>0.72741654244734122</v>
      </c>
      <c r="V139" s="15">
        <f>ROUND(P139/R139,1)</f>
        <v>27.1</v>
      </c>
      <c r="W139" s="14"/>
    </row>
    <row r="140" spans="1:23" x14ac:dyDescent="0.2">
      <c r="B140">
        <f t="shared" si="29"/>
        <v>332</v>
      </c>
      <c r="D140" s="16"/>
      <c r="F140" s="86"/>
      <c r="H140" s="1"/>
      <c r="I140" s="1"/>
      <c r="J140" s="23"/>
      <c r="L140" s="35"/>
      <c r="M140" s="93"/>
      <c r="N140" s="118"/>
      <c r="O140" s="118"/>
      <c r="P140" s="118"/>
      <c r="Q140" s="118"/>
      <c r="R140" s="118"/>
      <c r="T140" s="16"/>
      <c r="V140" s="15"/>
      <c r="W140" s="14"/>
    </row>
    <row r="141" spans="1:23" x14ac:dyDescent="0.2">
      <c r="B141">
        <f t="shared" si="29"/>
        <v>333</v>
      </c>
      <c r="D141" s="16">
        <v>333</v>
      </c>
      <c r="F141" s="86" t="s">
        <v>80</v>
      </c>
      <c r="H141" s="1"/>
      <c r="I141" s="1"/>
      <c r="J141" s="23"/>
      <c r="L141" s="35"/>
      <c r="M141" s="93"/>
      <c r="N141" s="118"/>
      <c r="O141" s="118"/>
      <c r="P141" s="118"/>
      <c r="Q141" s="118"/>
      <c r="R141" s="118"/>
      <c r="T141" s="16"/>
      <c r="V141" s="15"/>
      <c r="W141" s="14"/>
    </row>
    <row r="142" spans="1:23" x14ac:dyDescent="0.2">
      <c r="A142" t="e">
        <f t="shared" ref="A142" si="33">+TEXT(B142,"###.00")&amp;" "&amp;C142&amp;"         "</f>
        <v>#REF!</v>
      </c>
      <c r="B142">
        <f t="shared" si="29"/>
        <v>333</v>
      </c>
      <c r="C142" t="e">
        <f>+VLOOKUP(TRIM(F142),GroupNumber,2,0)</f>
        <v>#REF!</v>
      </c>
      <c r="D142" s="16"/>
      <c r="F142" s="86" t="s">
        <v>68</v>
      </c>
      <c r="H142" s="1" t="s">
        <v>526</v>
      </c>
      <c r="I142" s="1" t="s">
        <v>76</v>
      </c>
      <c r="J142" s="23">
        <v>-10</v>
      </c>
      <c r="L142" s="142">
        <v>420536.56</v>
      </c>
      <c r="M142" s="126"/>
      <c r="N142" s="143">
        <v>394072</v>
      </c>
      <c r="O142" s="144"/>
      <c r="P142" s="143">
        <v>68518</v>
      </c>
      <c r="Q142" s="144"/>
      <c r="R142" s="143">
        <v>2877</v>
      </c>
      <c r="T142" s="16">
        <v>0.66</v>
      </c>
      <c r="V142" s="15">
        <f>ROUND(P142/R142,1)</f>
        <v>23.8</v>
      </c>
      <c r="W142" s="14"/>
    </row>
    <row r="143" spans="1:23" x14ac:dyDescent="0.2">
      <c r="B143">
        <f t="shared" si="29"/>
        <v>333</v>
      </c>
      <c r="D143" s="16"/>
      <c r="F143" s="86"/>
      <c r="H143" s="1"/>
      <c r="I143" s="1"/>
      <c r="J143" s="23"/>
      <c r="L143" s="35"/>
      <c r="M143" s="93"/>
      <c r="N143" s="118"/>
      <c r="O143" s="118"/>
      <c r="P143" s="118"/>
      <c r="Q143" s="118"/>
      <c r="R143" s="118"/>
      <c r="T143" s="16"/>
      <c r="V143" s="15"/>
      <c r="W143" s="14"/>
    </row>
    <row r="144" spans="1:23" x14ac:dyDescent="0.2">
      <c r="B144">
        <f t="shared" si="29"/>
        <v>333</v>
      </c>
      <c r="D144" s="16"/>
      <c r="F144" s="120" t="s">
        <v>81</v>
      </c>
      <c r="H144" s="1"/>
      <c r="I144" s="1"/>
      <c r="J144" s="23"/>
      <c r="L144" s="35">
        <f>SUM(L142:L143)</f>
        <v>420536.56</v>
      </c>
      <c r="M144" s="93"/>
      <c r="N144" s="118">
        <f>SUM(N142:N143)</f>
        <v>394072</v>
      </c>
      <c r="O144" s="118"/>
      <c r="P144" s="118">
        <f>SUM(P142:P143)</f>
        <v>68518</v>
      </c>
      <c r="Q144" s="118"/>
      <c r="R144" s="118">
        <f>SUM(R142:R143)</f>
        <v>2877</v>
      </c>
      <c r="T144" s="16">
        <f>R144/L144*100</f>
        <v>0.68412601273002283</v>
      </c>
      <c r="V144" s="15">
        <f>ROUND(P144/R144,1)</f>
        <v>23.8</v>
      </c>
      <c r="W144" s="14"/>
    </row>
    <row r="145" spans="1:36" x14ac:dyDescent="0.2">
      <c r="B145">
        <f t="shared" si="29"/>
        <v>333</v>
      </c>
      <c r="D145" s="16"/>
      <c r="F145" s="86"/>
      <c r="H145" s="1"/>
      <c r="I145" s="1"/>
      <c r="J145" s="23"/>
      <c r="L145" s="35"/>
      <c r="M145" s="93"/>
      <c r="N145" s="118"/>
      <c r="O145" s="118"/>
      <c r="P145" s="118"/>
      <c r="Q145" s="118"/>
      <c r="R145" s="118"/>
      <c r="T145" s="16"/>
      <c r="V145" s="15"/>
      <c r="W145" s="14"/>
    </row>
    <row r="146" spans="1:36" x14ac:dyDescent="0.2">
      <c r="B146">
        <f t="shared" si="29"/>
        <v>334</v>
      </c>
      <c r="D146" s="16">
        <v>334</v>
      </c>
      <c r="F146" s="86" t="s">
        <v>69</v>
      </c>
      <c r="H146" s="1"/>
      <c r="I146" s="1"/>
      <c r="J146" s="23"/>
      <c r="L146" s="35"/>
      <c r="M146" s="93"/>
      <c r="N146" s="118"/>
      <c r="O146" s="118"/>
      <c r="P146" s="118"/>
      <c r="Q146" s="118"/>
      <c r="R146" s="118"/>
      <c r="T146" s="16"/>
      <c r="V146" s="15"/>
      <c r="W146" s="14"/>
    </row>
    <row r="147" spans="1:36" x14ac:dyDescent="0.2">
      <c r="A147" t="e">
        <f t="shared" ref="A147" si="34">+TEXT(B147,"###.00")&amp;" "&amp;C147&amp;"         "</f>
        <v>#REF!</v>
      </c>
      <c r="B147">
        <f t="shared" si="29"/>
        <v>334</v>
      </c>
      <c r="C147" t="e">
        <f>+VLOOKUP(TRIM(F147),GroupNumber,2,0)</f>
        <v>#REF!</v>
      </c>
      <c r="D147" s="16"/>
      <c r="F147" s="86" t="s">
        <v>68</v>
      </c>
      <c r="H147" s="1" t="s">
        <v>527</v>
      </c>
      <c r="I147" s="1" t="s">
        <v>76</v>
      </c>
      <c r="J147" s="23">
        <v>0</v>
      </c>
      <c r="L147" s="38">
        <v>85383.14</v>
      </c>
      <c r="M147" s="93"/>
      <c r="N147" s="119">
        <v>76888</v>
      </c>
      <c r="O147" s="118"/>
      <c r="P147" s="119">
        <v>8495</v>
      </c>
      <c r="Q147" s="118"/>
      <c r="R147" s="119">
        <v>796</v>
      </c>
      <c r="T147" s="16">
        <v>0.83</v>
      </c>
      <c r="V147" s="15">
        <f>ROUND(P147/R147,1)</f>
        <v>10.7</v>
      </c>
      <c r="W147" s="14"/>
    </row>
    <row r="148" spans="1:36" x14ac:dyDescent="0.2">
      <c r="B148">
        <f t="shared" si="29"/>
        <v>334</v>
      </c>
      <c r="D148" s="16"/>
      <c r="F148" s="86"/>
      <c r="H148" s="1"/>
      <c r="I148" s="1"/>
      <c r="J148" s="23"/>
      <c r="L148" s="35"/>
      <c r="M148" s="93"/>
      <c r="N148" s="118"/>
      <c r="O148" s="118"/>
      <c r="P148" s="118"/>
      <c r="Q148" s="118"/>
      <c r="R148" s="118"/>
      <c r="T148" s="16"/>
      <c r="V148" s="15"/>
      <c r="W148" s="14"/>
    </row>
    <row r="149" spans="1:36" x14ac:dyDescent="0.2">
      <c r="B149">
        <f t="shared" si="29"/>
        <v>334</v>
      </c>
      <c r="D149" s="16"/>
      <c r="F149" s="120" t="s">
        <v>82</v>
      </c>
      <c r="H149" s="1"/>
      <c r="I149" s="1"/>
      <c r="J149" s="23"/>
      <c r="L149" s="35">
        <f>SUM(L147:L148)</f>
        <v>85383.14</v>
      </c>
      <c r="M149" s="93"/>
      <c r="N149" s="118">
        <f>SUM(N147:N148)</f>
        <v>76888</v>
      </c>
      <c r="O149" s="118"/>
      <c r="P149" s="118">
        <f>SUM(P147:P148)</f>
        <v>8495</v>
      </c>
      <c r="Q149" s="118"/>
      <c r="R149" s="118">
        <f>SUM(R147:R148)</f>
        <v>796</v>
      </c>
      <c r="T149" s="16">
        <f>R149/L149*100</f>
        <v>0.93226836117762824</v>
      </c>
      <c r="V149" s="15">
        <f>ROUND(P149/R149,1)</f>
        <v>10.7</v>
      </c>
      <c r="W149" s="14"/>
    </row>
    <row r="150" spans="1:36" x14ac:dyDescent="0.2">
      <c r="B150">
        <f t="shared" si="29"/>
        <v>334</v>
      </c>
      <c r="D150" s="16"/>
      <c r="F150" s="86"/>
      <c r="H150" s="1"/>
      <c r="I150" s="1"/>
      <c r="J150" s="23"/>
      <c r="L150" s="35"/>
      <c r="M150" s="93"/>
      <c r="N150" s="118"/>
      <c r="O150" s="118"/>
      <c r="P150" s="118"/>
      <c r="Q150" s="118"/>
      <c r="R150" s="118"/>
      <c r="T150" s="16"/>
      <c r="V150" s="15"/>
      <c r="W150" s="14"/>
    </row>
    <row r="151" spans="1:36" x14ac:dyDescent="0.2">
      <c r="B151">
        <f t="shared" si="29"/>
        <v>335</v>
      </c>
      <c r="D151" s="16">
        <v>335</v>
      </c>
      <c r="F151" s="86" t="s">
        <v>84</v>
      </c>
      <c r="H151" s="1"/>
      <c r="I151" s="1"/>
      <c r="J151" s="23"/>
      <c r="L151" s="35"/>
      <c r="M151" s="93"/>
      <c r="N151" s="118"/>
      <c r="O151" s="118"/>
      <c r="P151" s="118"/>
      <c r="Q151" s="118"/>
      <c r="R151" s="118"/>
      <c r="T151" s="16"/>
      <c r="V151" s="15"/>
      <c r="W151" s="14"/>
    </row>
    <row r="152" spans="1:36" x14ac:dyDescent="0.2">
      <c r="A152" t="e">
        <f t="shared" ref="A152" si="35">+TEXT(B152,"###.00")&amp;" "&amp;C152&amp;"         "</f>
        <v>#REF!</v>
      </c>
      <c r="B152">
        <f t="shared" si="29"/>
        <v>335</v>
      </c>
      <c r="C152" t="e">
        <f>+VLOOKUP(TRIM(F152),GroupNumber,2,0)</f>
        <v>#REF!</v>
      </c>
      <c r="D152" s="16"/>
      <c r="F152" s="86" t="s">
        <v>68</v>
      </c>
      <c r="H152" s="1" t="s">
        <v>528</v>
      </c>
      <c r="I152" s="1" t="s">
        <v>76</v>
      </c>
      <c r="J152" s="23">
        <v>0</v>
      </c>
      <c r="L152" s="38">
        <v>101512.96000000001</v>
      </c>
      <c r="M152" s="93"/>
      <c r="N152" s="119">
        <v>39455</v>
      </c>
      <c r="O152" s="118"/>
      <c r="P152" s="119">
        <v>62058</v>
      </c>
      <c r="Q152" s="118"/>
      <c r="R152" s="119">
        <v>4275</v>
      </c>
      <c r="T152" s="16">
        <v>3.55</v>
      </c>
      <c r="V152" s="15">
        <f>ROUND(P152/R152,1)</f>
        <v>14.5</v>
      </c>
      <c r="W152" s="14"/>
    </row>
    <row r="153" spans="1:36" x14ac:dyDescent="0.2">
      <c r="B153">
        <f t="shared" si="29"/>
        <v>335</v>
      </c>
      <c r="D153" s="16"/>
      <c r="F153" s="86"/>
      <c r="H153" s="1"/>
      <c r="I153" s="1"/>
      <c r="J153" s="23"/>
      <c r="L153" s="35"/>
      <c r="M153" s="93"/>
      <c r="N153" s="118"/>
      <c r="O153" s="118"/>
      <c r="P153" s="118"/>
      <c r="Q153" s="118"/>
      <c r="R153" s="118"/>
      <c r="T153" s="16"/>
      <c r="V153" s="15"/>
      <c r="W153" s="14"/>
    </row>
    <row r="154" spans="1:36" x14ac:dyDescent="0.2">
      <c r="B154">
        <f t="shared" si="29"/>
        <v>335</v>
      </c>
      <c r="D154" s="16"/>
      <c r="F154" s="120" t="s">
        <v>83</v>
      </c>
      <c r="H154" s="1"/>
      <c r="I154" s="1"/>
      <c r="J154" s="23"/>
      <c r="L154" s="35">
        <f>SUM(L152:L153)</f>
        <v>101512.96000000001</v>
      </c>
      <c r="M154" s="93"/>
      <c r="N154" s="118">
        <f>SUM(N152:N153)</f>
        <v>39455</v>
      </c>
      <c r="O154" s="118"/>
      <c r="P154" s="118">
        <f>SUM(P152:P153)</f>
        <v>62058</v>
      </c>
      <c r="Q154" s="118"/>
      <c r="R154" s="118">
        <f>SUM(R152:R153)</f>
        <v>4275</v>
      </c>
      <c r="T154" s="16">
        <f>R154/L154*100</f>
        <v>4.2112849433215223</v>
      </c>
      <c r="V154" s="15">
        <f>ROUND(P154/R154,1)</f>
        <v>14.5</v>
      </c>
      <c r="W154" s="14"/>
    </row>
    <row r="155" spans="1:36" x14ac:dyDescent="0.2">
      <c r="B155">
        <f t="shared" si="29"/>
        <v>335</v>
      </c>
      <c r="D155" s="16"/>
      <c r="F155" s="86"/>
      <c r="H155" s="1"/>
      <c r="I155" s="1"/>
      <c r="J155" s="23"/>
      <c r="L155" s="35"/>
      <c r="M155" s="93"/>
      <c r="N155" s="118"/>
      <c r="O155" s="118"/>
      <c r="P155" s="118"/>
      <c r="Q155" s="118"/>
      <c r="R155" s="118"/>
      <c r="T155" s="16"/>
      <c r="V155" s="15"/>
      <c r="W155" s="14"/>
    </row>
    <row r="156" spans="1:36" x14ac:dyDescent="0.2">
      <c r="B156">
        <f t="shared" si="29"/>
        <v>336</v>
      </c>
      <c r="D156" s="16">
        <v>336</v>
      </c>
      <c r="F156" s="86" t="s">
        <v>114</v>
      </c>
      <c r="H156" s="1"/>
      <c r="I156" s="1"/>
      <c r="J156" s="23"/>
      <c r="L156" s="35"/>
      <c r="M156" s="93"/>
      <c r="N156" s="118"/>
      <c r="O156" s="118"/>
      <c r="P156" s="118"/>
      <c r="Q156" s="118"/>
      <c r="R156" s="118"/>
      <c r="T156" s="16"/>
      <c r="V156" s="15"/>
      <c r="W156" s="14"/>
    </row>
    <row r="157" spans="1:36" x14ac:dyDescent="0.2">
      <c r="A157" t="e">
        <f t="shared" ref="A157" si="36">+TEXT(B157,"###.00")&amp;" "&amp;C157&amp;"         "</f>
        <v>#REF!</v>
      </c>
      <c r="B157">
        <f t="shared" si="29"/>
        <v>336</v>
      </c>
      <c r="C157" t="e">
        <f>+VLOOKUP(TRIM(F157),GroupNumber,2,0)</f>
        <v>#REF!</v>
      </c>
      <c r="D157" s="98"/>
      <c r="E157" s="93"/>
      <c r="F157" s="86" t="s">
        <v>66</v>
      </c>
      <c r="G157" s="93"/>
      <c r="H157" s="1" t="s">
        <v>529</v>
      </c>
      <c r="I157" s="1" t="s">
        <v>76</v>
      </c>
      <c r="J157" s="23">
        <v>0</v>
      </c>
      <c r="K157" s="93"/>
      <c r="L157" s="38">
        <v>46976.13</v>
      </c>
      <c r="M157" s="93"/>
      <c r="N157" s="119">
        <v>48390</v>
      </c>
      <c r="O157" s="118"/>
      <c r="P157" s="119">
        <v>-1414</v>
      </c>
      <c r="Q157" s="118"/>
      <c r="R157" s="119">
        <v>0</v>
      </c>
      <c r="S157" s="93"/>
      <c r="T157" s="114" t="s">
        <v>447</v>
      </c>
      <c r="V157" s="115" t="s">
        <v>447</v>
      </c>
      <c r="W157" s="126"/>
      <c r="X157" s="93"/>
      <c r="Y157" s="93"/>
      <c r="Z157" s="93"/>
      <c r="AA157" s="93"/>
      <c r="AB157" s="93"/>
      <c r="AC157" s="93"/>
      <c r="AD157" s="93"/>
      <c r="AE157" s="93"/>
      <c r="AF157" s="93"/>
      <c r="AG157" s="93"/>
      <c r="AH157" s="93"/>
      <c r="AI157" s="93"/>
      <c r="AJ157" s="93"/>
    </row>
    <row r="158" spans="1:36" x14ac:dyDescent="0.2">
      <c r="B158">
        <f t="shared" si="29"/>
        <v>336</v>
      </c>
      <c r="D158" s="16"/>
      <c r="F158" s="86"/>
      <c r="H158" s="1"/>
      <c r="I158" s="1"/>
      <c r="J158" s="23"/>
      <c r="L158" s="35"/>
      <c r="M158" s="93"/>
      <c r="N158" s="118"/>
      <c r="O158" s="118"/>
      <c r="P158" s="118"/>
      <c r="Q158" s="118"/>
      <c r="R158" s="118"/>
      <c r="T158" s="16"/>
      <c r="V158" s="15"/>
      <c r="W158" s="14"/>
    </row>
    <row r="159" spans="1:36" x14ac:dyDescent="0.2">
      <c r="B159">
        <f t="shared" si="29"/>
        <v>336</v>
      </c>
      <c r="D159" s="16"/>
      <c r="F159" s="120" t="s">
        <v>70</v>
      </c>
      <c r="H159" s="1"/>
      <c r="I159" s="1"/>
      <c r="J159" s="23"/>
      <c r="L159" s="35">
        <f>SUM(L157:L158)</f>
        <v>46976.13</v>
      </c>
      <c r="M159" s="93"/>
      <c r="N159" s="118">
        <f>SUM(N157:N158)</f>
        <v>48390</v>
      </c>
      <c r="O159" s="118"/>
      <c r="P159" s="118">
        <f>SUM(P157:P158)</f>
        <v>-1414</v>
      </c>
      <c r="Q159" s="118"/>
      <c r="R159" s="118">
        <f>SUM(R157:R158)</f>
        <v>0</v>
      </c>
      <c r="T159" s="114" t="s">
        <v>447</v>
      </c>
      <c r="V159" s="115" t="s">
        <v>447</v>
      </c>
      <c r="W159" s="14"/>
    </row>
    <row r="160" spans="1:36" x14ac:dyDescent="0.2">
      <c r="B160">
        <f t="shared" si="29"/>
        <v>336</v>
      </c>
      <c r="D160" s="16"/>
      <c r="F160" s="86"/>
      <c r="H160" s="1"/>
      <c r="I160" s="1"/>
      <c r="J160" s="23"/>
      <c r="L160" s="35"/>
      <c r="M160" s="93"/>
      <c r="N160" s="118"/>
      <c r="O160" s="118"/>
      <c r="P160" s="118"/>
      <c r="Q160" s="118"/>
      <c r="R160" s="118"/>
      <c r="T160" s="16"/>
      <c r="V160" s="15"/>
      <c r="W160" s="14"/>
    </row>
    <row r="161" spans="1:36" ht="15.75" x14ac:dyDescent="0.25">
      <c r="B161">
        <f t="shared" si="29"/>
        <v>336</v>
      </c>
      <c r="D161" s="145"/>
      <c r="E161" s="105"/>
      <c r="F161" s="112" t="s">
        <v>71</v>
      </c>
      <c r="G161" s="105"/>
      <c r="H161" s="4"/>
      <c r="I161" s="4"/>
      <c r="J161" s="21"/>
      <c r="K161" s="105"/>
      <c r="L161" s="107">
        <f>L159+L154+L149+L144+L139+L134+L129</f>
        <v>9941367.3000000007</v>
      </c>
      <c r="M161" s="105"/>
      <c r="N161" s="117">
        <f>N159+N154+N149+N144+N139+N134+N129</f>
        <v>8165847</v>
      </c>
      <c r="O161" s="117"/>
      <c r="P161" s="117">
        <f>P159+P154+P149+P144+P139+P134+P129</f>
        <v>1840235</v>
      </c>
      <c r="Q161" s="117"/>
      <c r="R161" s="117">
        <f>R159+R154+R149+R144+R139+R134+R129</f>
        <v>71746</v>
      </c>
      <c r="S161" s="105"/>
      <c r="T161" s="145"/>
      <c r="U161" s="105"/>
      <c r="V161" s="146"/>
      <c r="W161" s="147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</row>
    <row r="162" spans="1:36" ht="15.75" x14ac:dyDescent="0.25">
      <c r="B162">
        <f t="shared" si="29"/>
        <v>336</v>
      </c>
      <c r="D162" s="16"/>
      <c r="F162" s="86"/>
      <c r="H162" s="1"/>
      <c r="I162" s="1"/>
      <c r="J162" s="23"/>
      <c r="L162" s="35"/>
      <c r="M162" s="105"/>
      <c r="N162" s="117"/>
      <c r="O162" s="117"/>
      <c r="P162" s="117"/>
      <c r="Q162" s="117"/>
      <c r="R162" s="117"/>
      <c r="T162" s="16"/>
      <c r="V162" s="15"/>
      <c r="W162" s="14"/>
    </row>
    <row r="163" spans="1:36" x14ac:dyDescent="0.2">
      <c r="B163">
        <f t="shared" si="29"/>
        <v>336</v>
      </c>
      <c r="D163" s="16"/>
      <c r="F163" s="148"/>
      <c r="H163" s="1"/>
      <c r="I163" s="1"/>
      <c r="J163" s="23"/>
      <c r="L163" s="35"/>
      <c r="N163" s="24"/>
      <c r="O163" s="24"/>
      <c r="P163" s="24"/>
      <c r="Q163" s="24"/>
      <c r="R163" s="24"/>
      <c r="T163" s="16"/>
      <c r="V163" s="15"/>
      <c r="W163" s="14"/>
    </row>
    <row r="164" spans="1:36" ht="15.75" x14ac:dyDescent="0.25">
      <c r="B164">
        <f t="shared" si="29"/>
        <v>336</v>
      </c>
      <c r="D164" s="16"/>
      <c r="E164" s="14"/>
      <c r="F164" s="4" t="s">
        <v>37</v>
      </c>
      <c r="G164" s="14"/>
      <c r="H164" s="1"/>
      <c r="I164" s="1"/>
      <c r="J164" s="23"/>
      <c r="K164" s="14"/>
      <c r="L164" s="35"/>
      <c r="M164" s="14"/>
      <c r="N164" s="24"/>
      <c r="O164" s="24"/>
      <c r="P164" s="24"/>
      <c r="Q164" s="24"/>
      <c r="R164" s="24"/>
      <c r="S164" s="14"/>
      <c r="T164" s="16"/>
      <c r="U164" s="14"/>
      <c r="V164" s="15"/>
      <c r="W164" s="14"/>
    </row>
    <row r="165" spans="1:36" x14ac:dyDescent="0.2">
      <c r="B165">
        <f t="shared" si="29"/>
        <v>336</v>
      </c>
      <c r="D165" s="56"/>
      <c r="E165" s="57"/>
      <c r="F165" s="63"/>
      <c r="G165" s="57"/>
      <c r="H165" s="92"/>
      <c r="I165" s="34"/>
      <c r="J165" s="33"/>
      <c r="K165" s="57"/>
      <c r="L165" s="59"/>
      <c r="M165" s="57"/>
      <c r="N165" s="64"/>
      <c r="O165" s="64"/>
      <c r="P165" s="64"/>
      <c r="Q165" s="64"/>
      <c r="R165" s="64"/>
      <c r="S165" s="57"/>
      <c r="T165" s="56"/>
      <c r="U165" s="57"/>
      <c r="V165" s="123"/>
      <c r="W165" s="62"/>
      <c r="X165" s="57"/>
      <c r="Y165" s="57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1:36" x14ac:dyDescent="0.2">
      <c r="B166">
        <f t="shared" si="29"/>
        <v>340.1</v>
      </c>
      <c r="D166" s="65">
        <v>340.1</v>
      </c>
      <c r="E166" s="66"/>
      <c r="F166" s="67" t="s">
        <v>530</v>
      </c>
      <c r="G166" s="66"/>
      <c r="H166" s="68"/>
      <c r="I166" s="68"/>
      <c r="J166" s="69"/>
      <c r="K166" s="66"/>
      <c r="L166" s="70"/>
      <c r="M166" s="66"/>
      <c r="N166" s="71"/>
      <c r="O166" s="71"/>
      <c r="P166" s="71"/>
      <c r="Q166" s="71"/>
      <c r="R166" s="71"/>
      <c r="S166" s="66"/>
      <c r="T166" s="65"/>
      <c r="U166" s="66"/>
      <c r="V166" s="149"/>
      <c r="W166" s="72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</row>
    <row r="167" spans="1:36" x14ac:dyDescent="0.2">
      <c r="A167" t="e">
        <f t="shared" ref="A167" si="37">+TEXT(B167,"###.00")&amp;" "&amp;C167&amp;"         "</f>
        <v>#REF!</v>
      </c>
      <c r="B167">
        <f t="shared" si="29"/>
        <v>340.1</v>
      </c>
      <c r="C167" t="e">
        <f>+VLOOKUP(TRIM(F167),GroupNumber,2,0)</f>
        <v>#REF!</v>
      </c>
      <c r="D167" s="44"/>
      <c r="E167" s="42"/>
      <c r="F167" t="s">
        <v>339</v>
      </c>
      <c r="G167" s="42"/>
      <c r="H167" s="48" t="s">
        <v>531</v>
      </c>
      <c r="I167" s="1" t="s">
        <v>76</v>
      </c>
      <c r="J167" s="49">
        <v>0</v>
      </c>
      <c r="K167" s="42"/>
      <c r="L167" s="38">
        <v>176409.31</v>
      </c>
      <c r="M167" s="42"/>
      <c r="N167" s="54">
        <v>71698</v>
      </c>
      <c r="O167" s="43"/>
      <c r="P167" s="54">
        <v>104711</v>
      </c>
      <c r="Q167" s="43"/>
      <c r="R167" s="54">
        <v>6381</v>
      </c>
      <c r="S167" s="42"/>
      <c r="T167" s="16">
        <v>2.97</v>
      </c>
      <c r="V167" s="15">
        <f>ROUND(P167/R167,1)</f>
        <v>16.399999999999999</v>
      </c>
      <c r="W167" s="41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</row>
    <row r="168" spans="1:36" x14ac:dyDescent="0.2">
      <c r="B168">
        <f t="shared" si="29"/>
        <v>340.1</v>
      </c>
      <c r="D168" s="44"/>
      <c r="E168" s="42"/>
      <c r="F168" s="51"/>
      <c r="G168" s="42"/>
      <c r="H168" s="48"/>
      <c r="I168" s="48"/>
      <c r="J168" s="49"/>
      <c r="K168" s="42"/>
      <c r="L168" s="50"/>
      <c r="M168" s="42"/>
      <c r="N168" s="43"/>
      <c r="O168" s="43"/>
      <c r="P168" s="43"/>
      <c r="Q168" s="43"/>
      <c r="R168" s="43"/>
      <c r="S168" s="42"/>
      <c r="T168" s="44"/>
      <c r="U168" s="42"/>
      <c r="V168" s="150"/>
      <c r="W168" s="41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</row>
    <row r="169" spans="1:36" x14ac:dyDescent="0.2">
      <c r="B169">
        <f t="shared" si="29"/>
        <v>340.1</v>
      </c>
      <c r="D169" s="44"/>
      <c r="E169" s="42"/>
      <c r="F169" s="151" t="s">
        <v>113</v>
      </c>
      <c r="G169" s="42"/>
      <c r="H169" s="48"/>
      <c r="I169" s="48"/>
      <c r="J169" s="49"/>
      <c r="K169" s="42"/>
      <c r="L169" s="50">
        <f>SUM(L167:L168)</f>
        <v>176409.31</v>
      </c>
      <c r="M169" s="42"/>
      <c r="N169" s="43">
        <f>SUM(N167:N168)</f>
        <v>71698</v>
      </c>
      <c r="O169" s="43"/>
      <c r="P169" s="43">
        <f>SUM(P167:P168)</f>
        <v>104711</v>
      </c>
      <c r="Q169" s="43"/>
      <c r="R169" s="43">
        <f>SUM(R167:R168)</f>
        <v>6381</v>
      </c>
      <c r="S169" s="42"/>
      <c r="T169" s="16">
        <f>R169/L169*100</f>
        <v>3.6171560333181958</v>
      </c>
      <c r="V169" s="15">
        <f>ROUND(P169/R169,1)</f>
        <v>16.399999999999999</v>
      </c>
      <c r="W169" s="41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</row>
    <row r="170" spans="1:36" x14ac:dyDescent="0.2">
      <c r="B170">
        <f t="shared" si="29"/>
        <v>340.1</v>
      </c>
      <c r="D170" s="44"/>
      <c r="E170" s="42"/>
      <c r="F170" s="51"/>
      <c r="G170" s="42"/>
      <c r="H170" s="48"/>
      <c r="I170" s="48"/>
      <c r="J170" s="49"/>
      <c r="K170" s="42"/>
      <c r="L170" s="50"/>
      <c r="M170" s="42"/>
      <c r="N170" s="43"/>
      <c r="O170" s="43"/>
      <c r="P170" s="43"/>
      <c r="Q170" s="43"/>
      <c r="R170" s="43"/>
      <c r="S170" s="42"/>
      <c r="T170" s="44"/>
      <c r="U170" s="42"/>
      <c r="V170" s="150"/>
      <c r="W170" s="41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</row>
    <row r="171" spans="1:36" x14ac:dyDescent="0.2">
      <c r="B171">
        <f t="shared" si="29"/>
        <v>341</v>
      </c>
      <c r="D171" s="16">
        <v>341</v>
      </c>
      <c r="F171" s="91" t="s">
        <v>38</v>
      </c>
      <c r="J171" s="113"/>
      <c r="L171" s="35"/>
      <c r="N171" s="24"/>
      <c r="O171" s="24"/>
      <c r="P171" s="24"/>
      <c r="Q171" s="24"/>
      <c r="R171" s="24"/>
      <c r="W171" s="14"/>
    </row>
    <row r="172" spans="1:36" x14ac:dyDescent="0.2">
      <c r="A172" t="e">
        <f t="shared" ref="A172:A186" si="38">+TEXT(B172,"###.00")&amp;" "&amp;C172&amp;"         "</f>
        <v>#REF!</v>
      </c>
      <c r="B172">
        <f t="shared" si="29"/>
        <v>341</v>
      </c>
      <c r="C172" t="e">
        <f t="shared" ref="C172:C186" si="39">+VLOOKUP(TRIM(F172),GroupNumber,2,0)</f>
        <v>#REF!</v>
      </c>
      <c r="D172" s="16"/>
      <c r="F172" s="91" t="s">
        <v>532</v>
      </c>
      <c r="H172" s="1" t="s">
        <v>533</v>
      </c>
      <c r="I172" s="1" t="s">
        <v>76</v>
      </c>
      <c r="J172" s="23">
        <v>0</v>
      </c>
      <c r="L172" s="35">
        <v>1910328</v>
      </c>
      <c r="M172" s="36"/>
      <c r="N172" s="37">
        <v>375728</v>
      </c>
      <c r="O172" s="37"/>
      <c r="P172" s="37">
        <v>1534600</v>
      </c>
      <c r="Q172" s="37"/>
      <c r="R172" s="37">
        <v>63702</v>
      </c>
      <c r="T172" s="16">
        <v>3.03</v>
      </c>
      <c r="V172" s="15">
        <f t="shared" ref="V172:V185" si="40">ROUND(P172/R172,1)</f>
        <v>24.1</v>
      </c>
      <c r="W172" s="14"/>
    </row>
    <row r="173" spans="1:36" x14ac:dyDescent="0.2">
      <c r="A173" t="e">
        <f t="shared" si="38"/>
        <v>#REF!</v>
      </c>
      <c r="B173">
        <f t="shared" si="29"/>
        <v>341</v>
      </c>
      <c r="C173" t="e">
        <f t="shared" si="39"/>
        <v>#REF!</v>
      </c>
      <c r="D173" s="16"/>
      <c r="F173" t="s">
        <v>330</v>
      </c>
      <c r="H173" s="1" t="s">
        <v>533</v>
      </c>
      <c r="I173" s="1" t="s">
        <v>76</v>
      </c>
      <c r="J173" s="23">
        <v>0</v>
      </c>
      <c r="L173" s="35">
        <v>775082.2</v>
      </c>
      <c r="M173" s="36"/>
      <c r="N173" s="37">
        <v>150496</v>
      </c>
      <c r="O173" s="37"/>
      <c r="P173" s="37">
        <v>624586</v>
      </c>
      <c r="Q173" s="37"/>
      <c r="R173" s="37">
        <v>25915</v>
      </c>
      <c r="T173" s="16">
        <v>3.04</v>
      </c>
      <c r="V173" s="15">
        <f t="shared" si="40"/>
        <v>24.1</v>
      </c>
      <c r="W173" s="14"/>
    </row>
    <row r="174" spans="1:36" x14ac:dyDescent="0.2">
      <c r="A174" t="e">
        <f t="shared" si="38"/>
        <v>#REF!</v>
      </c>
      <c r="B174">
        <f t="shared" ref="B174:B237" si="41">+IF(D174="",B173,D174)</f>
        <v>341</v>
      </c>
      <c r="C174" t="e">
        <f t="shared" si="39"/>
        <v>#REF!</v>
      </c>
      <c r="D174" s="16"/>
      <c r="F174" t="s">
        <v>331</v>
      </c>
      <c r="H174" s="1" t="s">
        <v>533</v>
      </c>
      <c r="I174" s="1" t="s">
        <v>76</v>
      </c>
      <c r="J174" s="23">
        <v>0</v>
      </c>
      <c r="L174" s="35">
        <v>192813.69</v>
      </c>
      <c r="M174" s="36"/>
      <c r="N174" s="37">
        <v>36979</v>
      </c>
      <c r="O174" s="37"/>
      <c r="P174" s="37">
        <v>155835</v>
      </c>
      <c r="Q174" s="37"/>
      <c r="R174" s="37">
        <v>6564</v>
      </c>
      <c r="T174" s="16">
        <v>3.05</v>
      </c>
      <c r="V174" s="15">
        <f t="shared" si="40"/>
        <v>23.7</v>
      </c>
      <c r="W174" s="14"/>
    </row>
    <row r="175" spans="1:36" x14ac:dyDescent="0.2">
      <c r="A175" t="e">
        <f t="shared" si="38"/>
        <v>#REF!</v>
      </c>
      <c r="B175">
        <f t="shared" si="41"/>
        <v>341</v>
      </c>
      <c r="C175" t="e">
        <f t="shared" si="39"/>
        <v>#REF!</v>
      </c>
      <c r="D175" s="16"/>
      <c r="F175" t="s">
        <v>332</v>
      </c>
      <c r="H175" s="1" t="s">
        <v>533</v>
      </c>
      <c r="I175" s="1" t="s">
        <v>76</v>
      </c>
      <c r="J175" s="23">
        <v>0</v>
      </c>
      <c r="L175" s="35">
        <v>544966.19999999995</v>
      </c>
      <c r="M175" s="36"/>
      <c r="N175" s="37">
        <v>127359</v>
      </c>
      <c r="O175" s="37"/>
      <c r="P175" s="37">
        <v>417608</v>
      </c>
      <c r="Q175" s="37"/>
      <c r="R175" s="37">
        <v>17648</v>
      </c>
      <c r="T175" s="16">
        <v>2.93</v>
      </c>
      <c r="V175" s="15">
        <f t="shared" si="40"/>
        <v>23.7</v>
      </c>
      <c r="W175" s="14"/>
    </row>
    <row r="176" spans="1:36" x14ac:dyDescent="0.2">
      <c r="A176" t="e">
        <f t="shared" si="38"/>
        <v>#REF!</v>
      </c>
      <c r="B176">
        <f t="shared" si="41"/>
        <v>341</v>
      </c>
      <c r="C176" t="e">
        <f t="shared" si="39"/>
        <v>#REF!</v>
      </c>
      <c r="D176" s="16"/>
      <c r="F176" t="s">
        <v>333</v>
      </c>
      <c r="H176" s="1" t="s">
        <v>533</v>
      </c>
      <c r="I176" s="1" t="s">
        <v>76</v>
      </c>
      <c r="J176" s="23">
        <v>0</v>
      </c>
      <c r="L176" s="35">
        <v>2012654.53</v>
      </c>
      <c r="M176" s="36"/>
      <c r="N176" s="37">
        <v>717185</v>
      </c>
      <c r="O176" s="37"/>
      <c r="P176" s="37">
        <v>1295470</v>
      </c>
      <c r="Q176" s="37"/>
      <c r="R176" s="37">
        <v>57754</v>
      </c>
      <c r="T176" s="16">
        <v>2.6</v>
      </c>
      <c r="V176" s="15">
        <f t="shared" si="40"/>
        <v>22.4</v>
      </c>
      <c r="W176" s="14"/>
    </row>
    <row r="177" spans="1:23" x14ac:dyDescent="0.2">
      <c r="A177" t="e">
        <f t="shared" si="38"/>
        <v>#REF!</v>
      </c>
      <c r="B177">
        <f t="shared" si="41"/>
        <v>341</v>
      </c>
      <c r="C177" t="e">
        <f t="shared" si="39"/>
        <v>#REF!</v>
      </c>
      <c r="D177" s="16"/>
      <c r="F177" t="s">
        <v>334</v>
      </c>
      <c r="H177" s="1" t="s">
        <v>533</v>
      </c>
      <c r="I177" s="1" t="s">
        <v>76</v>
      </c>
      <c r="J177" s="23">
        <v>0</v>
      </c>
      <c r="L177" s="35">
        <v>4641054.53</v>
      </c>
      <c r="M177" s="36"/>
      <c r="N177" s="37">
        <v>1653708</v>
      </c>
      <c r="O177" s="37"/>
      <c r="P177" s="37">
        <v>2987347</v>
      </c>
      <c r="Q177" s="37"/>
      <c r="R177" s="37">
        <v>133370</v>
      </c>
      <c r="T177" s="16">
        <v>2.6</v>
      </c>
      <c r="V177" s="15">
        <f t="shared" si="40"/>
        <v>22.4</v>
      </c>
      <c r="W177" s="14"/>
    </row>
    <row r="178" spans="1:23" x14ac:dyDescent="0.2">
      <c r="A178" t="e">
        <f t="shared" si="38"/>
        <v>#REF!</v>
      </c>
      <c r="B178">
        <f t="shared" si="41"/>
        <v>341</v>
      </c>
      <c r="C178" t="e">
        <f t="shared" si="39"/>
        <v>#REF!</v>
      </c>
      <c r="D178" s="16"/>
      <c r="F178" t="s">
        <v>335</v>
      </c>
      <c r="H178" s="1" t="s">
        <v>533</v>
      </c>
      <c r="I178" s="1" t="s">
        <v>76</v>
      </c>
      <c r="J178" s="23">
        <v>0</v>
      </c>
      <c r="L178" s="35">
        <v>1865718.54</v>
      </c>
      <c r="M178" s="36"/>
      <c r="N178" s="37">
        <v>662136</v>
      </c>
      <c r="O178" s="37"/>
      <c r="P178" s="37">
        <v>1203583</v>
      </c>
      <c r="Q178" s="37"/>
      <c r="R178" s="37">
        <v>53599</v>
      </c>
      <c r="T178" s="16">
        <v>2.61</v>
      </c>
      <c r="V178" s="15">
        <f t="shared" si="40"/>
        <v>22.5</v>
      </c>
      <c r="W178" s="14"/>
    </row>
    <row r="179" spans="1:23" x14ac:dyDescent="0.2">
      <c r="A179" t="e">
        <f t="shared" si="38"/>
        <v>#REF!</v>
      </c>
      <c r="B179">
        <f t="shared" si="41"/>
        <v>341</v>
      </c>
      <c r="C179" t="e">
        <f t="shared" si="39"/>
        <v>#REF!</v>
      </c>
      <c r="D179" s="16"/>
      <c r="F179" t="s">
        <v>336</v>
      </c>
      <c r="H179" s="1" t="s">
        <v>533</v>
      </c>
      <c r="I179" s="1" t="s">
        <v>76</v>
      </c>
      <c r="J179" s="23">
        <v>0</v>
      </c>
      <c r="L179" s="35">
        <v>1858754.33</v>
      </c>
      <c r="M179" s="36"/>
      <c r="N179" s="37">
        <v>579363</v>
      </c>
      <c r="O179" s="37"/>
      <c r="P179" s="37">
        <v>1279391</v>
      </c>
      <c r="Q179" s="37"/>
      <c r="R179" s="37">
        <v>55693</v>
      </c>
      <c r="T179" s="16">
        <v>2.72</v>
      </c>
      <c r="V179" s="15">
        <f t="shared" si="40"/>
        <v>23</v>
      </c>
      <c r="W179" s="14"/>
    </row>
    <row r="180" spans="1:23" x14ac:dyDescent="0.2">
      <c r="A180" t="e">
        <f t="shared" si="38"/>
        <v>#REF!</v>
      </c>
      <c r="B180">
        <f t="shared" si="41"/>
        <v>341</v>
      </c>
      <c r="C180" t="e">
        <f t="shared" si="39"/>
        <v>#REF!</v>
      </c>
      <c r="D180" s="16"/>
      <c r="F180" s="91" t="s">
        <v>534</v>
      </c>
      <c r="H180" s="1" t="s">
        <v>533</v>
      </c>
      <c r="I180" s="1" t="s">
        <v>76</v>
      </c>
      <c r="J180" s="23">
        <v>0</v>
      </c>
      <c r="L180" s="35">
        <v>3740231.26</v>
      </c>
      <c r="M180" s="36"/>
      <c r="N180" s="37">
        <v>596982</v>
      </c>
      <c r="O180" s="37"/>
      <c r="P180" s="37">
        <v>3143249</v>
      </c>
      <c r="Q180" s="37"/>
      <c r="R180" s="37">
        <v>129823</v>
      </c>
      <c r="T180" s="16">
        <v>3.14</v>
      </c>
      <c r="V180" s="15">
        <f t="shared" si="40"/>
        <v>24.2</v>
      </c>
      <c r="W180" s="14"/>
    </row>
    <row r="181" spans="1:23" x14ac:dyDescent="0.2">
      <c r="A181" t="e">
        <f t="shared" si="38"/>
        <v>#REF!</v>
      </c>
      <c r="B181">
        <f t="shared" si="41"/>
        <v>341</v>
      </c>
      <c r="C181" t="e">
        <f t="shared" si="39"/>
        <v>#REF!</v>
      </c>
      <c r="D181" s="16"/>
      <c r="F181" s="91" t="s">
        <v>535</v>
      </c>
      <c r="H181" s="1" t="s">
        <v>533</v>
      </c>
      <c r="I181" s="1" t="s">
        <v>76</v>
      </c>
      <c r="J181" s="23">
        <v>0</v>
      </c>
      <c r="L181" s="35">
        <v>3588684.33</v>
      </c>
      <c r="M181" s="36"/>
      <c r="N181" s="37">
        <v>593132</v>
      </c>
      <c r="O181" s="37"/>
      <c r="P181" s="37">
        <v>2995552</v>
      </c>
      <c r="Q181" s="37"/>
      <c r="R181" s="37">
        <v>123571</v>
      </c>
      <c r="T181" s="16">
        <v>3.12</v>
      </c>
      <c r="V181" s="15">
        <f t="shared" si="40"/>
        <v>24.2</v>
      </c>
      <c r="W181" s="14"/>
    </row>
    <row r="182" spans="1:23" x14ac:dyDescent="0.2">
      <c r="A182" t="e">
        <f t="shared" si="38"/>
        <v>#REF!</v>
      </c>
      <c r="B182">
        <f t="shared" si="41"/>
        <v>341</v>
      </c>
      <c r="C182" t="e">
        <f t="shared" si="39"/>
        <v>#REF!</v>
      </c>
      <c r="D182" s="16"/>
      <c r="F182" s="91" t="s">
        <v>536</v>
      </c>
      <c r="H182" s="1" t="s">
        <v>533</v>
      </c>
      <c r="I182" s="1" t="s">
        <v>76</v>
      </c>
      <c r="J182" s="23">
        <v>0</v>
      </c>
      <c r="L182" s="35">
        <v>3559154.97</v>
      </c>
      <c r="M182" s="36"/>
      <c r="N182" s="37">
        <v>349559</v>
      </c>
      <c r="O182" s="37"/>
      <c r="P182" s="37">
        <v>3209596</v>
      </c>
      <c r="Q182" s="37"/>
      <c r="R182" s="37">
        <v>131272</v>
      </c>
      <c r="T182" s="16">
        <v>3.32</v>
      </c>
      <c r="V182" s="15">
        <f t="shared" si="40"/>
        <v>24.4</v>
      </c>
      <c r="W182" s="14"/>
    </row>
    <row r="183" spans="1:23" x14ac:dyDescent="0.2">
      <c r="A183" t="e">
        <f t="shared" si="38"/>
        <v>#REF!</v>
      </c>
      <c r="B183">
        <f t="shared" si="41"/>
        <v>341</v>
      </c>
      <c r="C183" t="e">
        <f t="shared" si="39"/>
        <v>#REF!</v>
      </c>
      <c r="D183" s="16"/>
      <c r="F183" s="91" t="s">
        <v>537</v>
      </c>
      <c r="H183" s="1" t="s">
        <v>533</v>
      </c>
      <c r="I183" s="1" t="s">
        <v>76</v>
      </c>
      <c r="J183" s="23">
        <v>0</v>
      </c>
      <c r="L183" s="35">
        <v>3548851.71</v>
      </c>
      <c r="M183" s="36"/>
      <c r="N183" s="37">
        <v>348547</v>
      </c>
      <c r="O183" s="37"/>
      <c r="P183" s="37">
        <v>3200305</v>
      </c>
      <c r="Q183" s="37"/>
      <c r="R183" s="37">
        <v>130892</v>
      </c>
      <c r="T183" s="16">
        <v>3.32</v>
      </c>
      <c r="V183" s="15">
        <f t="shared" si="40"/>
        <v>24.4</v>
      </c>
      <c r="W183" s="14"/>
    </row>
    <row r="184" spans="1:23" x14ac:dyDescent="0.2">
      <c r="A184" t="e">
        <f t="shared" si="38"/>
        <v>#REF!</v>
      </c>
      <c r="B184">
        <f t="shared" si="41"/>
        <v>341</v>
      </c>
      <c r="C184" t="e">
        <f t="shared" si="39"/>
        <v>#REF!</v>
      </c>
      <c r="D184" s="16"/>
      <c r="F184" s="91" t="s">
        <v>538</v>
      </c>
      <c r="H184" s="1" t="s">
        <v>533</v>
      </c>
      <c r="I184" s="1" t="s">
        <v>76</v>
      </c>
      <c r="J184" s="23">
        <v>0</v>
      </c>
      <c r="L184" s="35">
        <v>3655976.41</v>
      </c>
      <c r="M184" s="36"/>
      <c r="N184" s="37">
        <v>359069</v>
      </c>
      <c r="O184" s="37"/>
      <c r="P184" s="37">
        <v>3296907</v>
      </c>
      <c r="Q184" s="37"/>
      <c r="R184" s="37">
        <v>134843</v>
      </c>
      <c r="T184" s="16">
        <v>3.32</v>
      </c>
      <c r="V184" s="15">
        <f t="shared" si="40"/>
        <v>24.4</v>
      </c>
      <c r="W184" s="14"/>
    </row>
    <row r="185" spans="1:23" x14ac:dyDescent="0.2">
      <c r="A185" t="e">
        <f t="shared" si="38"/>
        <v>#REF!</v>
      </c>
      <c r="B185">
        <f t="shared" si="41"/>
        <v>341</v>
      </c>
      <c r="C185" t="e">
        <f t="shared" si="39"/>
        <v>#REF!</v>
      </c>
      <c r="D185" s="16"/>
      <c r="F185" s="91" t="s">
        <v>539</v>
      </c>
      <c r="H185" s="1" t="s">
        <v>533</v>
      </c>
      <c r="I185" s="1" t="s">
        <v>76</v>
      </c>
      <c r="J185" s="23">
        <v>0</v>
      </c>
      <c r="L185" s="35">
        <v>3653029.99</v>
      </c>
      <c r="M185" s="36"/>
      <c r="N185" s="37">
        <v>358779</v>
      </c>
      <c r="O185" s="37"/>
      <c r="P185" s="37">
        <v>3294251</v>
      </c>
      <c r="Q185" s="37"/>
      <c r="R185" s="37">
        <v>134734</v>
      </c>
      <c r="T185" s="16">
        <v>3.32</v>
      </c>
      <c r="V185" s="15">
        <f t="shared" si="40"/>
        <v>24.5</v>
      </c>
      <c r="W185" s="14"/>
    </row>
    <row r="186" spans="1:23" x14ac:dyDescent="0.2">
      <c r="A186" t="e">
        <f t="shared" si="38"/>
        <v>#REF!</v>
      </c>
      <c r="B186">
        <f t="shared" si="41"/>
        <v>341</v>
      </c>
      <c r="C186" t="e">
        <f t="shared" si="39"/>
        <v>#REF!</v>
      </c>
      <c r="D186" s="16"/>
      <c r="F186" t="s">
        <v>337</v>
      </c>
      <c r="H186" s="1" t="s">
        <v>533</v>
      </c>
      <c r="I186" s="1" t="s">
        <v>76</v>
      </c>
      <c r="J186" s="23">
        <v>0</v>
      </c>
      <c r="L186" s="38">
        <v>434853</v>
      </c>
      <c r="M186" s="36"/>
      <c r="N186" s="37">
        <v>300252</v>
      </c>
      <c r="O186" s="37"/>
      <c r="P186" s="37">
        <v>134601</v>
      </c>
      <c r="Q186" s="37"/>
      <c r="R186" s="37">
        <v>38680</v>
      </c>
      <c r="T186" s="16">
        <v>6.47</v>
      </c>
      <c r="V186" s="15">
        <f>ROUND(P186/R186,1)</f>
        <v>3.5</v>
      </c>
      <c r="W186" s="14"/>
    </row>
    <row r="187" spans="1:23" x14ac:dyDescent="0.2">
      <c r="B187">
        <f t="shared" si="41"/>
        <v>341</v>
      </c>
      <c r="D187" s="16"/>
      <c r="F187" s="91"/>
      <c r="H187" s="1"/>
      <c r="I187" s="1"/>
      <c r="J187" s="23"/>
      <c r="L187" s="35"/>
      <c r="N187" s="30"/>
      <c r="O187" s="24"/>
      <c r="P187" s="30"/>
      <c r="Q187" s="24"/>
      <c r="R187" s="30"/>
      <c r="T187" s="16"/>
      <c r="V187" s="15"/>
      <c r="W187" s="14"/>
    </row>
    <row r="188" spans="1:23" x14ac:dyDescent="0.2">
      <c r="B188">
        <f t="shared" si="41"/>
        <v>341</v>
      </c>
      <c r="D188" s="16"/>
      <c r="F188" s="13" t="s">
        <v>39</v>
      </c>
      <c r="H188" s="1"/>
      <c r="I188" s="1"/>
      <c r="J188" s="23"/>
      <c r="L188" s="35">
        <f>SUM(L172:L186)</f>
        <v>35982153.689999998</v>
      </c>
      <c r="N188" s="24">
        <f>SUM(N172:N186)</f>
        <v>7209274</v>
      </c>
      <c r="O188" s="24"/>
      <c r="P188" s="24">
        <f>SUM(P172:P186)</f>
        <v>28772881</v>
      </c>
      <c r="Q188" s="24"/>
      <c r="R188" s="24">
        <f>SUM(R172:R186)</f>
        <v>1238060</v>
      </c>
      <c r="T188" s="16">
        <f>R188/L188*100</f>
        <v>3.4407612469958297</v>
      </c>
      <c r="V188" s="15">
        <f>ROUND(P188/R188,1)</f>
        <v>23.2</v>
      </c>
      <c r="W188" s="14"/>
    </row>
    <row r="189" spans="1:23" x14ac:dyDescent="0.2">
      <c r="B189">
        <f t="shared" si="41"/>
        <v>341</v>
      </c>
      <c r="D189" s="16"/>
      <c r="F189" s="91"/>
      <c r="H189" s="1"/>
      <c r="I189" s="1"/>
      <c r="J189" s="23"/>
      <c r="L189" s="35"/>
      <c r="N189" s="24"/>
      <c r="O189" s="24"/>
      <c r="P189" s="24"/>
      <c r="Q189" s="24"/>
      <c r="R189" s="24"/>
      <c r="T189" s="16"/>
      <c r="V189" s="15"/>
      <c r="W189" s="14"/>
    </row>
    <row r="190" spans="1:23" x14ac:dyDescent="0.2">
      <c r="B190">
        <f t="shared" si="41"/>
        <v>342</v>
      </c>
      <c r="D190" s="16">
        <v>342</v>
      </c>
      <c r="F190" t="s">
        <v>111</v>
      </c>
      <c r="J190" s="113"/>
      <c r="L190" s="35"/>
      <c r="N190" s="24"/>
      <c r="O190" s="24"/>
      <c r="P190" s="24"/>
      <c r="Q190" s="24"/>
      <c r="R190" s="24"/>
      <c r="W190" s="14"/>
    </row>
    <row r="191" spans="1:23" x14ac:dyDescent="0.2">
      <c r="A191" t="e">
        <f t="shared" ref="A191:A207" si="42">+TEXT(B191,"###.00")&amp;" "&amp;C191&amp;"         "</f>
        <v>#REF!</v>
      </c>
      <c r="B191">
        <f t="shared" si="41"/>
        <v>342</v>
      </c>
      <c r="C191" t="e">
        <f t="shared" ref="C191:C207" si="43">+VLOOKUP(TRIM(F191),GroupNumber,2,0)</f>
        <v>#REF!</v>
      </c>
      <c r="D191" s="16"/>
      <c r="F191" s="91" t="s">
        <v>540</v>
      </c>
      <c r="H191" s="1" t="s">
        <v>541</v>
      </c>
      <c r="I191" s="1" t="s">
        <v>76</v>
      </c>
      <c r="J191" s="23">
        <v>-5</v>
      </c>
      <c r="L191" s="35">
        <v>1995102.07</v>
      </c>
      <c r="M191" s="36"/>
      <c r="N191" s="37">
        <v>404157</v>
      </c>
      <c r="O191" s="37"/>
      <c r="P191" s="37">
        <v>1690700</v>
      </c>
      <c r="Q191" s="37"/>
      <c r="R191" s="37">
        <v>67171</v>
      </c>
      <c r="T191" s="16">
        <v>3.11</v>
      </c>
      <c r="V191" s="15">
        <f t="shared" ref="V191:V206" si="44">ROUND(P191/R191,1)</f>
        <v>25.2</v>
      </c>
      <c r="W191" s="14"/>
    </row>
    <row r="192" spans="1:23" x14ac:dyDescent="0.2">
      <c r="A192" t="e">
        <f t="shared" si="42"/>
        <v>#REF!</v>
      </c>
      <c r="B192">
        <f t="shared" si="41"/>
        <v>342</v>
      </c>
      <c r="C192" t="e">
        <f t="shared" si="43"/>
        <v>#REF!</v>
      </c>
      <c r="D192" s="16"/>
      <c r="F192" t="s">
        <v>330</v>
      </c>
      <c r="H192" s="1" t="s">
        <v>541</v>
      </c>
      <c r="I192" s="1" t="s">
        <v>76</v>
      </c>
      <c r="J192" s="23">
        <v>-5</v>
      </c>
      <c r="L192" s="35">
        <v>727929</v>
      </c>
      <c r="M192" s="36"/>
      <c r="N192" s="37">
        <v>148463</v>
      </c>
      <c r="O192" s="37"/>
      <c r="P192" s="37">
        <v>615863</v>
      </c>
      <c r="Q192" s="37"/>
      <c r="R192" s="37">
        <v>24468</v>
      </c>
      <c r="T192" s="16">
        <v>3.11</v>
      </c>
      <c r="V192" s="15">
        <f t="shared" si="44"/>
        <v>25.2</v>
      </c>
      <c r="W192" s="14"/>
    </row>
    <row r="193" spans="1:23" x14ac:dyDescent="0.2">
      <c r="A193" t="e">
        <f t="shared" si="42"/>
        <v>#REF!</v>
      </c>
      <c r="B193">
        <f t="shared" si="41"/>
        <v>342</v>
      </c>
      <c r="C193" t="e">
        <f t="shared" si="43"/>
        <v>#REF!</v>
      </c>
      <c r="D193" s="16"/>
      <c r="F193" t="s">
        <v>331</v>
      </c>
      <c r="H193" s="1" t="s">
        <v>541</v>
      </c>
      <c r="I193" s="1" t="s">
        <v>76</v>
      </c>
      <c r="J193" s="23">
        <v>-5</v>
      </c>
      <c r="L193" s="35">
        <v>146515</v>
      </c>
      <c r="M193" s="36"/>
      <c r="N193" s="37">
        <v>38638</v>
      </c>
      <c r="O193" s="37"/>
      <c r="P193" s="37">
        <v>115203</v>
      </c>
      <c r="Q193" s="37"/>
      <c r="R193" s="37">
        <v>4634</v>
      </c>
      <c r="T193" s="16">
        <v>2.92</v>
      </c>
      <c r="V193" s="15">
        <f t="shared" si="44"/>
        <v>24.9</v>
      </c>
      <c r="W193" s="14"/>
    </row>
    <row r="194" spans="1:23" x14ac:dyDescent="0.2">
      <c r="A194" t="e">
        <f t="shared" si="42"/>
        <v>#REF!</v>
      </c>
      <c r="B194">
        <f t="shared" si="41"/>
        <v>342</v>
      </c>
      <c r="C194" t="e">
        <f t="shared" si="43"/>
        <v>#REF!</v>
      </c>
      <c r="D194" s="16"/>
      <c r="F194" t="s">
        <v>332</v>
      </c>
      <c r="H194" s="1" t="s">
        <v>541</v>
      </c>
      <c r="I194" s="1" t="s">
        <v>76</v>
      </c>
      <c r="J194" s="23">
        <v>-5</v>
      </c>
      <c r="L194" s="35">
        <v>145745</v>
      </c>
      <c r="M194" s="36"/>
      <c r="N194" s="37">
        <v>38436</v>
      </c>
      <c r="O194" s="37"/>
      <c r="P194" s="37">
        <v>114596</v>
      </c>
      <c r="Q194" s="37"/>
      <c r="R194" s="37">
        <v>4610</v>
      </c>
      <c r="T194" s="16">
        <v>2.92</v>
      </c>
      <c r="V194" s="15">
        <f t="shared" si="44"/>
        <v>24.9</v>
      </c>
      <c r="W194" s="14"/>
    </row>
    <row r="195" spans="1:23" x14ac:dyDescent="0.2">
      <c r="A195" t="e">
        <f t="shared" si="42"/>
        <v>#REF!</v>
      </c>
      <c r="B195">
        <f t="shared" si="41"/>
        <v>342</v>
      </c>
      <c r="C195" t="e">
        <f t="shared" si="43"/>
        <v>#REF!</v>
      </c>
      <c r="D195" s="16"/>
      <c r="F195" t="s">
        <v>333</v>
      </c>
      <c r="H195" s="1" t="s">
        <v>541</v>
      </c>
      <c r="I195" s="1" t="s">
        <v>76</v>
      </c>
      <c r="J195" s="23">
        <v>-5</v>
      </c>
      <c r="L195" s="35">
        <v>19613</v>
      </c>
      <c r="M195" s="36"/>
      <c r="N195" s="37">
        <v>7143</v>
      </c>
      <c r="O195" s="37"/>
      <c r="P195" s="37">
        <v>13450</v>
      </c>
      <c r="Q195" s="37"/>
      <c r="R195" s="37">
        <v>561</v>
      </c>
      <c r="T195" s="16">
        <v>2.63</v>
      </c>
      <c r="V195" s="15">
        <f t="shared" si="44"/>
        <v>24</v>
      </c>
      <c r="W195" s="14"/>
    </row>
    <row r="196" spans="1:23" x14ac:dyDescent="0.2">
      <c r="A196" t="e">
        <f t="shared" si="42"/>
        <v>#REF!</v>
      </c>
      <c r="B196">
        <f t="shared" si="41"/>
        <v>342</v>
      </c>
      <c r="C196" t="e">
        <f t="shared" si="43"/>
        <v>#REF!</v>
      </c>
      <c r="D196" s="16"/>
      <c r="F196" t="s">
        <v>334</v>
      </c>
      <c r="H196" s="1" t="s">
        <v>541</v>
      </c>
      <c r="I196" s="1" t="s">
        <v>76</v>
      </c>
      <c r="J196" s="23">
        <v>-5</v>
      </c>
      <c r="L196" s="35">
        <v>1932186.25</v>
      </c>
      <c r="M196" s="36"/>
      <c r="N196" s="37">
        <v>695345</v>
      </c>
      <c r="O196" s="37"/>
      <c r="P196" s="37">
        <v>1333450</v>
      </c>
      <c r="Q196" s="37"/>
      <c r="R196" s="37">
        <v>55420</v>
      </c>
      <c r="T196" s="16">
        <v>2.65</v>
      </c>
      <c r="V196" s="15">
        <f t="shared" si="44"/>
        <v>24.1</v>
      </c>
      <c r="W196" s="14"/>
    </row>
    <row r="197" spans="1:23" x14ac:dyDescent="0.2">
      <c r="A197" t="e">
        <f t="shared" si="42"/>
        <v>#REF!</v>
      </c>
      <c r="B197">
        <f t="shared" si="41"/>
        <v>342</v>
      </c>
      <c r="C197" t="e">
        <f t="shared" si="43"/>
        <v>#REF!</v>
      </c>
      <c r="D197" s="16"/>
      <c r="F197" t="s">
        <v>335</v>
      </c>
      <c r="H197" s="1" t="s">
        <v>541</v>
      </c>
      <c r="I197" s="1" t="s">
        <v>76</v>
      </c>
      <c r="J197" s="23">
        <v>-5</v>
      </c>
      <c r="L197" s="35">
        <v>31737</v>
      </c>
      <c r="M197" s="36"/>
      <c r="N197" s="37">
        <v>11625</v>
      </c>
      <c r="O197" s="37"/>
      <c r="P197" s="37">
        <v>21699</v>
      </c>
      <c r="Q197" s="37"/>
      <c r="R197" s="37">
        <v>904</v>
      </c>
      <c r="T197" s="16">
        <v>2.63</v>
      </c>
      <c r="V197" s="15">
        <f t="shared" si="44"/>
        <v>24</v>
      </c>
      <c r="W197" s="14"/>
    </row>
    <row r="198" spans="1:23" x14ac:dyDescent="0.2">
      <c r="A198" t="e">
        <f t="shared" si="42"/>
        <v>#REF!</v>
      </c>
      <c r="B198">
        <f t="shared" si="41"/>
        <v>342</v>
      </c>
      <c r="C198" t="e">
        <f t="shared" si="43"/>
        <v>#REF!</v>
      </c>
      <c r="D198" s="16"/>
      <c r="F198" t="s">
        <v>336</v>
      </c>
      <c r="H198" s="1" t="s">
        <v>541</v>
      </c>
      <c r="I198" s="1" t="s">
        <v>76</v>
      </c>
      <c r="J198" s="23">
        <v>-5</v>
      </c>
      <c r="L198" s="35">
        <v>52430</v>
      </c>
      <c r="M198" s="36"/>
      <c r="N198" s="37">
        <v>17146</v>
      </c>
      <c r="O198" s="37"/>
      <c r="P198" s="37">
        <v>37906</v>
      </c>
      <c r="Q198" s="37"/>
      <c r="R198" s="37">
        <v>1553</v>
      </c>
      <c r="T198" s="16">
        <v>2.74</v>
      </c>
      <c r="V198" s="15">
        <f t="shared" si="44"/>
        <v>24.4</v>
      </c>
      <c r="W198" s="14"/>
    </row>
    <row r="199" spans="1:23" x14ac:dyDescent="0.2">
      <c r="A199" t="e">
        <f t="shared" si="42"/>
        <v>#REF!</v>
      </c>
      <c r="B199">
        <f t="shared" si="41"/>
        <v>342</v>
      </c>
      <c r="C199" t="e">
        <f t="shared" si="43"/>
        <v>#REF!</v>
      </c>
      <c r="D199" s="16"/>
      <c r="F199" t="s">
        <v>339</v>
      </c>
      <c r="H199" s="1" t="s">
        <v>541</v>
      </c>
      <c r="I199" s="1" t="s">
        <v>76</v>
      </c>
      <c r="J199" s="23">
        <v>-5</v>
      </c>
      <c r="L199" s="35">
        <v>8106131.8499999996</v>
      </c>
      <c r="M199" s="36"/>
      <c r="N199" s="37">
        <v>3123195</v>
      </c>
      <c r="O199" s="37"/>
      <c r="P199" s="37">
        <v>5388243</v>
      </c>
      <c r="Q199" s="37"/>
      <c r="R199" s="37">
        <v>226400</v>
      </c>
      <c r="T199" s="16">
        <v>2.57</v>
      </c>
      <c r="V199" s="15">
        <f t="shared" si="44"/>
        <v>23.8</v>
      </c>
      <c r="W199" s="14"/>
    </row>
    <row r="200" spans="1:23" x14ac:dyDescent="0.2">
      <c r="A200" t="e">
        <f t="shared" si="42"/>
        <v>#REF!</v>
      </c>
      <c r="B200">
        <f t="shared" si="41"/>
        <v>342</v>
      </c>
      <c r="C200" t="e">
        <f t="shared" si="43"/>
        <v>#REF!</v>
      </c>
      <c r="D200" s="16"/>
      <c r="F200" s="91" t="s">
        <v>542</v>
      </c>
      <c r="H200" s="1" t="s">
        <v>541</v>
      </c>
      <c r="I200" s="1" t="s">
        <v>76</v>
      </c>
      <c r="J200" s="23">
        <v>-5</v>
      </c>
      <c r="L200" s="35">
        <v>239584.64000000001</v>
      </c>
      <c r="M200" s="36"/>
      <c r="N200" s="37">
        <v>41085</v>
      </c>
      <c r="O200" s="37"/>
      <c r="P200" s="37">
        <v>210478</v>
      </c>
      <c r="Q200" s="37"/>
      <c r="R200" s="37">
        <v>8333</v>
      </c>
      <c r="T200" s="16">
        <v>3.21</v>
      </c>
      <c r="V200" s="15">
        <f t="shared" si="44"/>
        <v>25.3</v>
      </c>
      <c r="W200" s="14"/>
    </row>
    <row r="201" spans="1:23" x14ac:dyDescent="0.2">
      <c r="A201" t="e">
        <f t="shared" si="42"/>
        <v>#REF!</v>
      </c>
      <c r="B201">
        <f t="shared" si="41"/>
        <v>342</v>
      </c>
      <c r="C201" t="e">
        <f t="shared" si="43"/>
        <v>#REF!</v>
      </c>
      <c r="D201" s="16"/>
      <c r="F201" s="91" t="s">
        <v>543</v>
      </c>
      <c r="H201" s="1" t="s">
        <v>541</v>
      </c>
      <c r="I201" s="1" t="s">
        <v>76</v>
      </c>
      <c r="J201" s="23">
        <v>-5</v>
      </c>
      <c r="L201" s="35">
        <v>239245.94</v>
      </c>
      <c r="M201" s="36"/>
      <c r="N201" s="37">
        <v>41042</v>
      </c>
      <c r="O201" s="37"/>
      <c r="P201" s="37">
        <v>210166</v>
      </c>
      <c r="Q201" s="37"/>
      <c r="R201" s="37">
        <v>8320</v>
      </c>
      <c r="T201" s="16">
        <v>3.21</v>
      </c>
      <c r="V201" s="15">
        <f t="shared" si="44"/>
        <v>25.3</v>
      </c>
      <c r="W201" s="14"/>
    </row>
    <row r="202" spans="1:23" x14ac:dyDescent="0.2">
      <c r="A202" t="e">
        <f t="shared" si="42"/>
        <v>#REF!</v>
      </c>
      <c r="B202">
        <f t="shared" si="41"/>
        <v>342</v>
      </c>
      <c r="C202" t="e">
        <f t="shared" si="43"/>
        <v>#REF!</v>
      </c>
      <c r="D202" s="16"/>
      <c r="F202" s="91" t="s">
        <v>72</v>
      </c>
      <c r="H202" s="1" t="s">
        <v>541</v>
      </c>
      <c r="I202" s="1" t="s">
        <v>76</v>
      </c>
      <c r="J202" s="23">
        <v>-5</v>
      </c>
      <c r="L202" s="35">
        <v>4850114.45</v>
      </c>
      <c r="M202" s="36"/>
      <c r="N202" s="37">
        <v>793544</v>
      </c>
      <c r="O202" s="37"/>
      <c r="P202" s="37">
        <v>4299077</v>
      </c>
      <c r="Q202" s="37"/>
      <c r="R202" s="37">
        <v>170253</v>
      </c>
      <c r="T202" s="16">
        <v>3.23</v>
      </c>
      <c r="V202" s="15">
        <f t="shared" si="44"/>
        <v>25.3</v>
      </c>
      <c r="W202" s="14"/>
    </row>
    <row r="203" spans="1:23" x14ac:dyDescent="0.2">
      <c r="A203" t="e">
        <f t="shared" si="42"/>
        <v>#REF!</v>
      </c>
      <c r="B203">
        <f t="shared" si="41"/>
        <v>342</v>
      </c>
      <c r="C203" t="e">
        <f t="shared" si="43"/>
        <v>#REF!</v>
      </c>
      <c r="D203" s="16"/>
      <c r="F203" s="91" t="s">
        <v>544</v>
      </c>
      <c r="H203" s="1" t="s">
        <v>541</v>
      </c>
      <c r="I203" s="1" t="s">
        <v>76</v>
      </c>
      <c r="J203" s="23">
        <v>-5</v>
      </c>
      <c r="L203" s="35">
        <v>578059.38</v>
      </c>
      <c r="M203" s="36"/>
      <c r="N203" s="37">
        <v>59057</v>
      </c>
      <c r="O203" s="37"/>
      <c r="P203" s="37">
        <v>547905</v>
      </c>
      <c r="Q203" s="37"/>
      <c r="R203" s="37">
        <v>21614</v>
      </c>
      <c r="T203" s="16">
        <v>3.42</v>
      </c>
      <c r="V203" s="15">
        <f t="shared" si="44"/>
        <v>25.3</v>
      </c>
      <c r="W203" s="14"/>
    </row>
    <row r="204" spans="1:23" x14ac:dyDescent="0.2">
      <c r="A204" t="e">
        <f t="shared" si="42"/>
        <v>#REF!</v>
      </c>
      <c r="B204">
        <f t="shared" si="41"/>
        <v>342</v>
      </c>
      <c r="C204" t="e">
        <f t="shared" si="43"/>
        <v>#REF!</v>
      </c>
      <c r="D204" s="16"/>
      <c r="F204" s="91" t="s">
        <v>545</v>
      </c>
      <c r="H204" s="1" t="s">
        <v>541</v>
      </c>
      <c r="I204" s="1" t="s">
        <v>76</v>
      </c>
      <c r="J204" s="23">
        <v>-5</v>
      </c>
      <c r="L204" s="35">
        <v>576385.74</v>
      </c>
      <c r="M204" s="36"/>
      <c r="N204" s="37">
        <v>58886</v>
      </c>
      <c r="O204" s="37"/>
      <c r="P204" s="37">
        <v>546319</v>
      </c>
      <c r="Q204" s="37"/>
      <c r="R204" s="37">
        <v>21551</v>
      </c>
      <c r="T204" s="16">
        <v>3.42</v>
      </c>
      <c r="V204" s="15">
        <f t="shared" si="44"/>
        <v>25.4</v>
      </c>
      <c r="W204" s="14"/>
    </row>
    <row r="205" spans="1:23" x14ac:dyDescent="0.2">
      <c r="A205" t="e">
        <f t="shared" si="42"/>
        <v>#REF!</v>
      </c>
      <c r="B205">
        <f t="shared" si="41"/>
        <v>342</v>
      </c>
      <c r="C205" t="e">
        <f t="shared" si="43"/>
        <v>#REF!</v>
      </c>
      <c r="D205" s="16"/>
      <c r="F205" s="91" t="s">
        <v>546</v>
      </c>
      <c r="H205" s="1" t="s">
        <v>541</v>
      </c>
      <c r="I205" s="1" t="s">
        <v>76</v>
      </c>
      <c r="J205" s="23">
        <v>-5</v>
      </c>
      <c r="L205" s="35">
        <v>593786.01</v>
      </c>
      <c r="M205" s="36"/>
      <c r="N205" s="37">
        <v>60664</v>
      </c>
      <c r="O205" s="37"/>
      <c r="P205" s="37">
        <v>562811</v>
      </c>
      <c r="Q205" s="37"/>
      <c r="R205" s="37">
        <v>22202</v>
      </c>
      <c r="T205" s="16">
        <v>3.42</v>
      </c>
      <c r="V205" s="15">
        <f t="shared" si="44"/>
        <v>25.3</v>
      </c>
      <c r="W205" s="14"/>
    </row>
    <row r="206" spans="1:23" x14ac:dyDescent="0.2">
      <c r="A206" t="e">
        <f t="shared" si="42"/>
        <v>#REF!</v>
      </c>
      <c r="B206">
        <f t="shared" si="41"/>
        <v>342</v>
      </c>
      <c r="C206" t="e">
        <f t="shared" si="43"/>
        <v>#REF!</v>
      </c>
      <c r="D206" s="16"/>
      <c r="F206" s="91" t="s">
        <v>547</v>
      </c>
      <c r="H206" s="1" t="s">
        <v>541</v>
      </c>
      <c r="I206" s="1" t="s">
        <v>76</v>
      </c>
      <c r="J206" s="23">
        <v>-5</v>
      </c>
      <c r="L206" s="35">
        <v>593307.31000000006</v>
      </c>
      <c r="M206" s="36"/>
      <c r="N206" s="37">
        <v>60615</v>
      </c>
      <c r="O206" s="37"/>
      <c r="P206" s="37">
        <v>562358</v>
      </c>
      <c r="Q206" s="37"/>
      <c r="R206" s="37">
        <v>22184</v>
      </c>
      <c r="T206" s="16">
        <v>3.42</v>
      </c>
      <c r="V206" s="15">
        <f t="shared" si="44"/>
        <v>25.3</v>
      </c>
      <c r="W206" s="14"/>
    </row>
    <row r="207" spans="1:23" x14ac:dyDescent="0.2">
      <c r="A207" t="e">
        <f t="shared" si="42"/>
        <v>#REF!</v>
      </c>
      <c r="B207">
        <f t="shared" si="41"/>
        <v>342</v>
      </c>
      <c r="C207" t="e">
        <f t="shared" si="43"/>
        <v>#REF!</v>
      </c>
      <c r="D207" s="16"/>
      <c r="F207" t="s">
        <v>337</v>
      </c>
      <c r="H207" s="1" t="s">
        <v>541</v>
      </c>
      <c r="I207" s="1" t="s">
        <v>76</v>
      </c>
      <c r="J207" s="23">
        <v>-5</v>
      </c>
      <c r="L207" s="38">
        <v>181132</v>
      </c>
      <c r="M207" s="36"/>
      <c r="N207" s="37">
        <v>187221</v>
      </c>
      <c r="O207" s="37"/>
      <c r="P207" s="37">
        <v>2967</v>
      </c>
      <c r="Q207" s="37"/>
      <c r="R207" s="37">
        <v>878</v>
      </c>
      <c r="T207" s="114" t="s">
        <v>447</v>
      </c>
      <c r="V207" s="115" t="s">
        <v>447</v>
      </c>
      <c r="W207" s="14"/>
    </row>
    <row r="208" spans="1:23" x14ac:dyDescent="0.2">
      <c r="B208">
        <f t="shared" si="41"/>
        <v>342</v>
      </c>
      <c r="D208" s="16"/>
      <c r="H208" s="1"/>
      <c r="I208" s="1"/>
      <c r="J208" s="23"/>
      <c r="L208" s="35"/>
      <c r="N208" s="30"/>
      <c r="O208" s="24"/>
      <c r="P208" s="30"/>
      <c r="Q208" s="24"/>
      <c r="R208" s="30"/>
      <c r="T208" s="16"/>
      <c r="V208" s="15"/>
      <c r="W208" s="14"/>
    </row>
    <row r="209" spans="1:23" x14ac:dyDescent="0.2">
      <c r="B209">
        <f t="shared" si="41"/>
        <v>342</v>
      </c>
      <c r="D209" s="16"/>
      <c r="F209" s="13" t="s">
        <v>112</v>
      </c>
      <c r="H209" s="1"/>
      <c r="I209" s="1"/>
      <c r="J209" s="23"/>
      <c r="L209" s="35">
        <f>SUM(L191:L207)</f>
        <v>21009004.639999997</v>
      </c>
      <c r="N209" s="24">
        <f>SUM(N191:N207)</f>
        <v>5786262</v>
      </c>
      <c r="O209" s="24"/>
      <c r="P209" s="24">
        <f>SUM(P191:P207)</f>
        <v>16273191</v>
      </c>
      <c r="Q209" s="24"/>
      <c r="R209" s="24">
        <f>SUM(R191:R207)</f>
        <v>661056</v>
      </c>
      <c r="T209" s="16">
        <f>R209/L209*100</f>
        <v>3.1465365034066655</v>
      </c>
      <c r="V209" s="15">
        <f>ROUND(P209/R209,1)</f>
        <v>24.6</v>
      </c>
      <c r="W209" s="14"/>
    </row>
    <row r="210" spans="1:23" x14ac:dyDescent="0.2">
      <c r="B210">
        <f t="shared" si="41"/>
        <v>342</v>
      </c>
      <c r="D210" s="16"/>
      <c r="H210" s="1"/>
      <c r="I210" s="1"/>
      <c r="J210" s="23"/>
      <c r="L210" s="35"/>
      <c r="N210" s="24"/>
      <c r="O210" s="24"/>
      <c r="P210" s="24"/>
      <c r="Q210" s="24"/>
      <c r="R210" s="24"/>
      <c r="T210" s="16"/>
      <c r="V210" s="15"/>
      <c r="W210" s="14"/>
    </row>
    <row r="211" spans="1:23" x14ac:dyDescent="0.2">
      <c r="B211">
        <f t="shared" si="41"/>
        <v>343</v>
      </c>
      <c r="D211" s="16">
        <v>343</v>
      </c>
      <c r="F211" t="s">
        <v>74</v>
      </c>
      <c r="J211" s="113"/>
      <c r="L211" s="35"/>
      <c r="N211" s="24"/>
      <c r="O211" s="24"/>
      <c r="P211" s="24"/>
      <c r="Q211" s="24"/>
      <c r="R211" s="24"/>
      <c r="W211" s="14"/>
    </row>
    <row r="212" spans="1:23" x14ac:dyDescent="0.2">
      <c r="A212" t="e">
        <f t="shared" ref="A212:A223" si="45">+TEXT(B212,"###.00")&amp;" "&amp;C212&amp;"         "</f>
        <v>#REF!</v>
      </c>
      <c r="B212">
        <f t="shared" si="41"/>
        <v>343</v>
      </c>
      <c r="C212" t="e">
        <f t="shared" ref="C212:C223" si="46">+VLOOKUP(TRIM(F212),GroupNumber,2,0)</f>
        <v>#REF!</v>
      </c>
      <c r="D212" s="16"/>
      <c r="F212" s="91" t="s">
        <v>532</v>
      </c>
      <c r="H212" s="1" t="s">
        <v>548</v>
      </c>
      <c r="I212" s="1" t="s">
        <v>76</v>
      </c>
      <c r="J212" s="23">
        <v>-5</v>
      </c>
      <c r="L212" s="35">
        <v>17420148.57</v>
      </c>
      <c r="M212" s="36"/>
      <c r="N212" s="37">
        <v>3256031</v>
      </c>
      <c r="O212" s="37"/>
      <c r="P212" s="37">
        <v>15035125</v>
      </c>
      <c r="Q212" s="37"/>
      <c r="R212" s="37">
        <v>781353</v>
      </c>
      <c r="T212" s="16">
        <v>3.62</v>
      </c>
      <c r="V212" s="15">
        <f t="shared" ref="V212:V226" si="47">ROUND(P212/R212,1)</f>
        <v>19.2</v>
      </c>
      <c r="W212" s="14"/>
    </row>
    <row r="213" spans="1:23" x14ac:dyDescent="0.2">
      <c r="A213" t="e">
        <f t="shared" si="45"/>
        <v>#REF!</v>
      </c>
      <c r="B213">
        <f t="shared" si="41"/>
        <v>343</v>
      </c>
      <c r="C213" t="e">
        <f t="shared" si="46"/>
        <v>#REF!</v>
      </c>
      <c r="D213" s="16"/>
      <c r="F213" t="s">
        <v>330</v>
      </c>
      <c r="H213" s="1" t="s">
        <v>548</v>
      </c>
      <c r="I213" s="1" t="s">
        <v>76</v>
      </c>
      <c r="J213" s="23">
        <v>-5</v>
      </c>
      <c r="L213" s="35">
        <v>13164181.279999999</v>
      </c>
      <c r="M213" s="36"/>
      <c r="N213" s="37">
        <v>2344303</v>
      </c>
      <c r="O213" s="37"/>
      <c r="P213" s="37">
        <v>11478087</v>
      </c>
      <c r="Q213" s="37"/>
      <c r="R213" s="37">
        <v>605724</v>
      </c>
      <c r="T213" s="16">
        <v>3.65</v>
      </c>
      <c r="V213" s="15">
        <f t="shared" si="47"/>
        <v>18.899999999999999</v>
      </c>
      <c r="W213" s="14"/>
    </row>
    <row r="214" spans="1:23" x14ac:dyDescent="0.2">
      <c r="A214" t="e">
        <f t="shared" si="45"/>
        <v>#REF!</v>
      </c>
      <c r="B214">
        <f t="shared" si="41"/>
        <v>343</v>
      </c>
      <c r="C214" t="e">
        <f t="shared" si="46"/>
        <v>#REF!</v>
      </c>
      <c r="D214" s="16"/>
      <c r="F214" t="s">
        <v>331</v>
      </c>
      <c r="H214" s="1" t="s">
        <v>548</v>
      </c>
      <c r="I214" s="1" t="s">
        <v>76</v>
      </c>
      <c r="J214" s="23">
        <v>-5</v>
      </c>
      <c r="L214" s="35">
        <v>30399242.379999999</v>
      </c>
      <c r="M214" s="36"/>
      <c r="N214" s="37">
        <v>6340154</v>
      </c>
      <c r="O214" s="37"/>
      <c r="P214" s="37">
        <v>25579050</v>
      </c>
      <c r="Q214" s="37"/>
      <c r="R214" s="37">
        <v>1374653</v>
      </c>
      <c r="T214" s="16">
        <v>3.55</v>
      </c>
      <c r="V214" s="15">
        <f t="shared" si="47"/>
        <v>18.600000000000001</v>
      </c>
      <c r="W214" s="14"/>
    </row>
    <row r="215" spans="1:23" x14ac:dyDescent="0.2">
      <c r="A215" t="e">
        <f t="shared" si="45"/>
        <v>#REF!</v>
      </c>
      <c r="B215">
        <f t="shared" si="41"/>
        <v>343</v>
      </c>
      <c r="C215" t="e">
        <f t="shared" si="46"/>
        <v>#REF!</v>
      </c>
      <c r="D215" s="16"/>
      <c r="F215" t="s">
        <v>332</v>
      </c>
      <c r="H215" s="1" t="s">
        <v>548</v>
      </c>
      <c r="I215" s="1" t="s">
        <v>76</v>
      </c>
      <c r="J215" s="23">
        <v>-5</v>
      </c>
      <c r="L215" s="35">
        <v>30001197.850000001</v>
      </c>
      <c r="M215" s="36"/>
      <c r="N215" s="37">
        <v>6014949</v>
      </c>
      <c r="O215" s="37"/>
      <c r="P215" s="37">
        <v>25486310</v>
      </c>
      <c r="Q215" s="37"/>
      <c r="R215" s="37">
        <v>1366988</v>
      </c>
      <c r="T215" s="16">
        <v>3.58</v>
      </c>
      <c r="V215" s="15">
        <f t="shared" si="47"/>
        <v>18.600000000000001</v>
      </c>
      <c r="W215" s="14"/>
    </row>
    <row r="216" spans="1:23" x14ac:dyDescent="0.2">
      <c r="A216" t="e">
        <f t="shared" si="45"/>
        <v>#REF!</v>
      </c>
      <c r="B216">
        <f t="shared" si="41"/>
        <v>343</v>
      </c>
      <c r="C216" t="e">
        <f t="shared" si="46"/>
        <v>#REF!</v>
      </c>
      <c r="D216" s="16"/>
      <c r="F216" t="s">
        <v>333</v>
      </c>
      <c r="H216" s="1" t="s">
        <v>548</v>
      </c>
      <c r="I216" s="1" t="s">
        <v>76</v>
      </c>
      <c r="J216" s="23">
        <v>-5</v>
      </c>
      <c r="L216" s="35">
        <v>20074864.199999999</v>
      </c>
      <c r="M216" s="36"/>
      <c r="N216" s="37">
        <v>5723980</v>
      </c>
      <c r="O216" s="37"/>
      <c r="P216" s="37">
        <v>15354627</v>
      </c>
      <c r="Q216" s="37"/>
      <c r="R216" s="37">
        <v>829899</v>
      </c>
      <c r="T216" s="16">
        <v>3.3</v>
      </c>
      <c r="V216" s="15">
        <f t="shared" si="47"/>
        <v>18.5</v>
      </c>
      <c r="W216" s="14"/>
    </row>
    <row r="217" spans="1:23" x14ac:dyDescent="0.2">
      <c r="A217" t="e">
        <f t="shared" si="45"/>
        <v>#REF!</v>
      </c>
      <c r="B217">
        <f t="shared" si="41"/>
        <v>343</v>
      </c>
      <c r="C217" t="e">
        <f t="shared" si="46"/>
        <v>#REF!</v>
      </c>
      <c r="D217" s="16"/>
      <c r="F217" t="s">
        <v>334</v>
      </c>
      <c r="H217" s="1" t="s">
        <v>548</v>
      </c>
      <c r="I217" s="1" t="s">
        <v>76</v>
      </c>
      <c r="J217" s="23">
        <v>-5</v>
      </c>
      <c r="L217" s="35">
        <v>21502645.449999999</v>
      </c>
      <c r="M217" s="36"/>
      <c r="N217" s="37">
        <v>6583994</v>
      </c>
      <c r="O217" s="37"/>
      <c r="P217" s="37">
        <v>15993785</v>
      </c>
      <c r="Q217" s="37"/>
      <c r="R217" s="37">
        <v>860046</v>
      </c>
      <c r="T217" s="16">
        <v>3.23</v>
      </c>
      <c r="V217" s="15">
        <f t="shared" si="47"/>
        <v>18.600000000000001</v>
      </c>
      <c r="W217" s="14"/>
    </row>
    <row r="218" spans="1:23" x14ac:dyDescent="0.2">
      <c r="A218" t="e">
        <f t="shared" si="45"/>
        <v>#REF!</v>
      </c>
      <c r="B218">
        <f t="shared" si="41"/>
        <v>343</v>
      </c>
      <c r="C218" t="e">
        <f t="shared" si="46"/>
        <v>#REF!</v>
      </c>
      <c r="D218" s="16"/>
      <c r="F218" t="s">
        <v>335</v>
      </c>
      <c r="H218" s="1" t="s">
        <v>548</v>
      </c>
      <c r="I218" s="1" t="s">
        <v>76</v>
      </c>
      <c r="J218" s="23">
        <v>-5</v>
      </c>
      <c r="L218" s="35">
        <v>19670647.489999998</v>
      </c>
      <c r="M218" s="36"/>
      <c r="N218" s="37">
        <v>5861311</v>
      </c>
      <c r="O218" s="37"/>
      <c r="P218" s="37">
        <v>14792869</v>
      </c>
      <c r="Q218" s="37"/>
      <c r="R218" s="37">
        <v>794130</v>
      </c>
      <c r="T218" s="16">
        <v>3.26</v>
      </c>
      <c r="V218" s="15">
        <f t="shared" si="47"/>
        <v>18.600000000000001</v>
      </c>
      <c r="W218" s="14"/>
    </row>
    <row r="219" spans="1:23" x14ac:dyDescent="0.2">
      <c r="A219" t="e">
        <f t="shared" si="45"/>
        <v>#REF!</v>
      </c>
      <c r="B219">
        <f t="shared" si="41"/>
        <v>343</v>
      </c>
      <c r="C219" t="e">
        <f t="shared" si="46"/>
        <v>#REF!</v>
      </c>
      <c r="D219" s="16"/>
      <c r="F219" t="s">
        <v>336</v>
      </c>
      <c r="H219" s="1" t="s">
        <v>548</v>
      </c>
      <c r="I219" s="1" t="s">
        <v>76</v>
      </c>
      <c r="J219" s="23">
        <v>-5</v>
      </c>
      <c r="L219" s="35">
        <v>34239853.350000001</v>
      </c>
      <c r="M219" s="36"/>
      <c r="N219" s="37">
        <v>8550689</v>
      </c>
      <c r="O219" s="37"/>
      <c r="P219" s="37">
        <v>27401157</v>
      </c>
      <c r="Q219" s="37"/>
      <c r="R219" s="37">
        <v>1426488</v>
      </c>
      <c r="T219" s="16">
        <v>3.41</v>
      </c>
      <c r="V219" s="15">
        <f t="shared" si="47"/>
        <v>19.2</v>
      </c>
      <c r="W219" s="14"/>
    </row>
    <row r="220" spans="1:23" x14ac:dyDescent="0.2">
      <c r="A220" t="e">
        <f t="shared" si="45"/>
        <v>#REF!</v>
      </c>
      <c r="B220">
        <f t="shared" si="41"/>
        <v>343</v>
      </c>
      <c r="C220" t="e">
        <f t="shared" si="46"/>
        <v>#REF!</v>
      </c>
      <c r="D220" s="16"/>
      <c r="F220" s="91" t="s">
        <v>534</v>
      </c>
      <c r="H220" s="1" t="s">
        <v>548</v>
      </c>
      <c r="I220" s="1" t="s">
        <v>76</v>
      </c>
      <c r="J220" s="23">
        <v>-5</v>
      </c>
      <c r="L220" s="35">
        <v>30530609.969999999</v>
      </c>
      <c r="M220" s="36"/>
      <c r="N220" s="37">
        <v>4851540</v>
      </c>
      <c r="O220" s="37"/>
      <c r="P220" s="37">
        <v>27205600</v>
      </c>
      <c r="Q220" s="37"/>
      <c r="R220" s="37">
        <v>1424174</v>
      </c>
      <c r="T220" s="16">
        <v>3.72</v>
      </c>
      <c r="V220" s="15">
        <f t="shared" si="47"/>
        <v>19.100000000000001</v>
      </c>
      <c r="W220" s="14"/>
    </row>
    <row r="221" spans="1:23" x14ac:dyDescent="0.2">
      <c r="A221" t="e">
        <f t="shared" si="45"/>
        <v>#REF!</v>
      </c>
      <c r="B221">
        <f t="shared" si="41"/>
        <v>343</v>
      </c>
      <c r="C221" t="e">
        <f t="shared" si="46"/>
        <v>#REF!</v>
      </c>
      <c r="D221" s="16"/>
      <c r="F221" s="91" t="s">
        <v>535</v>
      </c>
      <c r="H221" s="1" t="s">
        <v>548</v>
      </c>
      <c r="I221" s="1" t="s">
        <v>76</v>
      </c>
      <c r="J221" s="23">
        <v>-5</v>
      </c>
      <c r="L221" s="35">
        <v>30442270.010000002</v>
      </c>
      <c r="M221" s="36"/>
      <c r="N221" s="37">
        <v>4852084</v>
      </c>
      <c r="O221" s="37"/>
      <c r="P221" s="37">
        <v>27112299</v>
      </c>
      <c r="Q221" s="37"/>
      <c r="R221" s="37">
        <v>1417650</v>
      </c>
      <c r="T221" s="16">
        <v>3.72</v>
      </c>
      <c r="V221" s="15">
        <f t="shared" si="47"/>
        <v>19.100000000000001</v>
      </c>
      <c r="W221" s="14"/>
    </row>
    <row r="222" spans="1:23" x14ac:dyDescent="0.2">
      <c r="A222" t="e">
        <f t="shared" si="45"/>
        <v>#REF!</v>
      </c>
      <c r="B222">
        <f t="shared" si="41"/>
        <v>343</v>
      </c>
      <c r="C222" t="e">
        <f t="shared" si="46"/>
        <v>#REF!</v>
      </c>
      <c r="D222" s="16"/>
      <c r="F222" s="91" t="s">
        <v>536</v>
      </c>
      <c r="H222" s="1" t="s">
        <v>548</v>
      </c>
      <c r="I222" s="1" t="s">
        <v>76</v>
      </c>
      <c r="J222" s="23">
        <v>-5</v>
      </c>
      <c r="L222" s="35">
        <v>22773833.23</v>
      </c>
      <c r="M222" s="36"/>
      <c r="N222" s="37">
        <v>2261673</v>
      </c>
      <c r="O222" s="37"/>
      <c r="P222" s="37">
        <v>21650852</v>
      </c>
      <c r="Q222" s="37"/>
      <c r="R222" s="37">
        <v>1177184</v>
      </c>
      <c r="T222" s="16">
        <v>3.91</v>
      </c>
      <c r="V222" s="15">
        <f t="shared" si="47"/>
        <v>18.399999999999999</v>
      </c>
      <c r="W222" s="14"/>
    </row>
    <row r="223" spans="1:23" x14ac:dyDescent="0.2">
      <c r="A223" t="e">
        <f t="shared" si="45"/>
        <v>#REF!</v>
      </c>
      <c r="B223">
        <f t="shared" si="41"/>
        <v>343</v>
      </c>
      <c r="C223" t="e">
        <f t="shared" si="46"/>
        <v>#REF!</v>
      </c>
      <c r="D223" s="16"/>
      <c r="F223" s="91" t="s">
        <v>537</v>
      </c>
      <c r="H223" s="1" t="s">
        <v>548</v>
      </c>
      <c r="I223" s="1" t="s">
        <v>76</v>
      </c>
      <c r="J223" s="23">
        <v>-5</v>
      </c>
      <c r="L223" s="35">
        <v>22568286.07</v>
      </c>
      <c r="M223" s="36"/>
      <c r="N223" s="37">
        <v>2249154</v>
      </c>
      <c r="O223" s="37"/>
      <c r="P223" s="37">
        <v>21447547</v>
      </c>
      <c r="Q223" s="37"/>
      <c r="R223" s="37">
        <v>1164991</v>
      </c>
      <c r="T223" s="16">
        <v>3.91</v>
      </c>
      <c r="V223" s="15">
        <f t="shared" si="47"/>
        <v>18.399999999999999</v>
      </c>
      <c r="W223" s="14"/>
    </row>
    <row r="224" spans="1:23" x14ac:dyDescent="0.2">
      <c r="B224">
        <f t="shared" si="41"/>
        <v>343</v>
      </c>
      <c r="D224" s="16">
        <v>343</v>
      </c>
      <c r="F224" t="s">
        <v>549</v>
      </c>
      <c r="H224" s="1"/>
      <c r="I224" s="1"/>
      <c r="J224" s="23"/>
      <c r="L224" s="35"/>
      <c r="M224" s="36"/>
      <c r="N224" s="37"/>
      <c r="O224" s="37"/>
      <c r="P224" s="37"/>
      <c r="Q224" s="37"/>
      <c r="R224" s="37"/>
      <c r="T224" s="16"/>
      <c r="V224" s="15"/>
      <c r="W224" s="14"/>
    </row>
    <row r="225" spans="1:23" x14ac:dyDescent="0.2">
      <c r="A225" t="e">
        <f t="shared" ref="A225:A226" si="48">+TEXT(B225,"###.00")&amp;" "&amp;C225&amp;"         "</f>
        <v>#REF!</v>
      </c>
      <c r="B225">
        <f t="shared" si="41"/>
        <v>343</v>
      </c>
      <c r="C225" t="e">
        <f>+VLOOKUP(TRIM(F225),GroupNumber,2,0)</f>
        <v>#REF!</v>
      </c>
      <c r="D225" s="16"/>
      <c r="F225" s="91" t="s">
        <v>538</v>
      </c>
      <c r="H225" s="1" t="s">
        <v>548</v>
      </c>
      <c r="I225" s="1" t="s">
        <v>76</v>
      </c>
      <c r="J225" s="23">
        <v>-5</v>
      </c>
      <c r="L225" s="35">
        <v>22401685.390000001</v>
      </c>
      <c r="M225" s="36"/>
      <c r="N225" s="37">
        <v>2232370</v>
      </c>
      <c r="O225" s="37"/>
      <c r="P225" s="37">
        <v>21289400</v>
      </c>
      <c r="Q225" s="37"/>
      <c r="R225" s="37">
        <v>1156427</v>
      </c>
      <c r="T225" s="16">
        <v>3.91</v>
      </c>
      <c r="V225" s="15">
        <f t="shared" si="47"/>
        <v>18.399999999999999</v>
      </c>
      <c r="W225" s="14"/>
    </row>
    <row r="226" spans="1:23" x14ac:dyDescent="0.2">
      <c r="A226" t="e">
        <f t="shared" si="48"/>
        <v>#REF!</v>
      </c>
      <c r="B226">
        <f t="shared" si="41"/>
        <v>343</v>
      </c>
      <c r="C226" t="e">
        <f>+VLOOKUP(TRIM(F226),GroupNumber,2,0)</f>
        <v>#REF!</v>
      </c>
      <c r="D226" s="16"/>
      <c r="F226" s="91" t="s">
        <v>539</v>
      </c>
      <c r="H226" s="1" t="s">
        <v>548</v>
      </c>
      <c r="I226" s="1" t="s">
        <v>76</v>
      </c>
      <c r="J226" s="23">
        <v>-5</v>
      </c>
      <c r="L226" s="38">
        <v>22378127.550000001</v>
      </c>
      <c r="M226" s="36"/>
      <c r="N226" s="39">
        <v>2229974</v>
      </c>
      <c r="O226" s="37"/>
      <c r="P226" s="39">
        <v>21267060</v>
      </c>
      <c r="Q226" s="37"/>
      <c r="R226" s="39">
        <v>1155221</v>
      </c>
      <c r="T226" s="16">
        <v>3.91</v>
      </c>
      <c r="V226" s="15">
        <f t="shared" si="47"/>
        <v>18.399999999999999</v>
      </c>
      <c r="W226" s="14"/>
    </row>
    <row r="227" spans="1:23" x14ac:dyDescent="0.2">
      <c r="B227">
        <f t="shared" si="41"/>
        <v>343</v>
      </c>
      <c r="D227" s="16"/>
      <c r="H227" s="1"/>
      <c r="I227" s="1"/>
      <c r="J227" s="23"/>
      <c r="L227" s="35"/>
      <c r="M227" s="36"/>
      <c r="N227" s="37"/>
      <c r="O227" s="37"/>
      <c r="P227" s="37"/>
      <c r="Q227" s="37"/>
      <c r="R227" s="37"/>
      <c r="T227" s="16"/>
      <c r="V227" s="15"/>
      <c r="W227" s="14"/>
    </row>
    <row r="228" spans="1:23" x14ac:dyDescent="0.2">
      <c r="B228">
        <f t="shared" si="41"/>
        <v>343</v>
      </c>
      <c r="D228" s="16"/>
      <c r="F228" s="13" t="s">
        <v>75</v>
      </c>
      <c r="H228" s="1"/>
      <c r="I228" s="1"/>
      <c r="J228" s="23"/>
      <c r="L228" s="35">
        <f>SUM(L212:L226)</f>
        <v>337567592.79000002</v>
      </c>
      <c r="N228" s="24">
        <f>SUM(N212:N226)</f>
        <v>63352206</v>
      </c>
      <c r="O228" s="24"/>
      <c r="P228" s="24">
        <f>SUM(P212:P226)</f>
        <v>291093768</v>
      </c>
      <c r="Q228" s="24"/>
      <c r="R228" s="24">
        <f>SUM(R212:R226)</f>
        <v>15534928</v>
      </c>
      <c r="T228" s="16">
        <f>R228/L228*100</f>
        <v>4.6020199603888639</v>
      </c>
      <c r="V228" s="15">
        <f>ROUND(P228/R228,1)</f>
        <v>18.7</v>
      </c>
      <c r="W228" s="14"/>
    </row>
    <row r="229" spans="1:23" x14ac:dyDescent="0.2">
      <c r="B229">
        <f t="shared" si="41"/>
        <v>343</v>
      </c>
      <c r="D229" s="16"/>
      <c r="H229" s="1"/>
      <c r="I229" s="1"/>
      <c r="J229" s="23"/>
      <c r="L229" s="35"/>
      <c r="N229" s="24"/>
      <c r="O229" s="24"/>
      <c r="P229" s="24"/>
      <c r="Q229" s="24"/>
      <c r="R229" s="24"/>
      <c r="T229" s="16"/>
      <c r="V229" s="15"/>
      <c r="W229" s="14"/>
    </row>
    <row r="230" spans="1:23" x14ac:dyDescent="0.2">
      <c r="B230">
        <f t="shared" si="41"/>
        <v>344</v>
      </c>
      <c r="D230" s="16">
        <v>344</v>
      </c>
      <c r="F230" t="s">
        <v>40</v>
      </c>
      <c r="J230" s="113"/>
      <c r="L230" s="35"/>
      <c r="N230" s="24"/>
      <c r="O230" s="24"/>
      <c r="P230" s="24"/>
      <c r="Q230" s="24"/>
      <c r="R230" s="24"/>
      <c r="W230" s="14"/>
    </row>
    <row r="231" spans="1:23" x14ac:dyDescent="0.2">
      <c r="A231" t="e">
        <f t="shared" ref="A231:A245" si="49">+TEXT(B231,"###.00")&amp;" "&amp;C231&amp;"         "</f>
        <v>#REF!</v>
      </c>
      <c r="B231">
        <f t="shared" si="41"/>
        <v>344</v>
      </c>
      <c r="C231" t="e">
        <f t="shared" ref="C231:C245" si="50">+VLOOKUP(TRIM(F231),GroupNumber,2,0)</f>
        <v>#REF!</v>
      </c>
      <c r="D231" s="16"/>
      <c r="F231" s="91" t="s">
        <v>532</v>
      </c>
      <c r="H231" s="1" t="s">
        <v>550</v>
      </c>
      <c r="I231" s="1" t="s">
        <v>76</v>
      </c>
      <c r="J231" s="23">
        <v>-5</v>
      </c>
      <c r="L231" s="35">
        <v>5185636</v>
      </c>
      <c r="M231" s="36"/>
      <c r="N231" s="37">
        <v>1000671</v>
      </c>
      <c r="O231" s="37"/>
      <c r="P231" s="37">
        <v>4444247</v>
      </c>
      <c r="Q231" s="37"/>
      <c r="R231" s="37">
        <v>153355</v>
      </c>
      <c r="T231" s="16">
        <v>2.94</v>
      </c>
      <c r="V231" s="15">
        <f t="shared" ref="V231:V243" si="51">ROUND(P231/R231,1)</f>
        <v>29</v>
      </c>
      <c r="W231" s="14"/>
    </row>
    <row r="232" spans="1:23" x14ac:dyDescent="0.2">
      <c r="A232" t="e">
        <f t="shared" si="49"/>
        <v>#REF!</v>
      </c>
      <c r="B232">
        <f t="shared" si="41"/>
        <v>344</v>
      </c>
      <c r="C232" t="e">
        <f t="shared" si="50"/>
        <v>#REF!</v>
      </c>
      <c r="D232" s="16"/>
      <c r="F232" t="s">
        <v>330</v>
      </c>
      <c r="H232" s="1" t="s">
        <v>550</v>
      </c>
      <c r="I232" s="1" t="s">
        <v>76</v>
      </c>
      <c r="J232" s="23">
        <v>-5</v>
      </c>
      <c r="L232" s="35">
        <v>2831528</v>
      </c>
      <c r="M232" s="36"/>
      <c r="N232" s="37">
        <v>546464</v>
      </c>
      <c r="O232" s="37"/>
      <c r="P232" s="37">
        <v>2426640</v>
      </c>
      <c r="Q232" s="37"/>
      <c r="R232" s="37">
        <v>83734</v>
      </c>
      <c r="T232" s="16">
        <v>2.94</v>
      </c>
      <c r="V232" s="15">
        <f t="shared" si="51"/>
        <v>29</v>
      </c>
      <c r="W232" s="14"/>
    </row>
    <row r="233" spans="1:23" x14ac:dyDescent="0.2">
      <c r="A233" t="e">
        <f t="shared" si="49"/>
        <v>#REF!</v>
      </c>
      <c r="B233">
        <f t="shared" si="41"/>
        <v>344</v>
      </c>
      <c r="C233" t="e">
        <f t="shared" si="50"/>
        <v>#REF!</v>
      </c>
      <c r="D233" s="16"/>
      <c r="F233" t="s">
        <v>331</v>
      </c>
      <c r="H233" s="1" t="s">
        <v>550</v>
      </c>
      <c r="I233" s="1" t="s">
        <v>76</v>
      </c>
      <c r="J233" s="23">
        <v>-5</v>
      </c>
      <c r="L233" s="35">
        <v>3712349</v>
      </c>
      <c r="M233" s="36"/>
      <c r="N233" s="37">
        <v>930025</v>
      </c>
      <c r="O233" s="37"/>
      <c r="P233" s="37">
        <v>2967941</v>
      </c>
      <c r="Q233" s="37"/>
      <c r="R233" s="37">
        <v>103305</v>
      </c>
      <c r="T233" s="16">
        <v>2.76</v>
      </c>
      <c r="V233" s="15">
        <f t="shared" si="51"/>
        <v>28.7</v>
      </c>
      <c r="W233" s="14"/>
    </row>
    <row r="234" spans="1:23" x14ac:dyDescent="0.2">
      <c r="A234" t="e">
        <f t="shared" si="49"/>
        <v>#REF!</v>
      </c>
      <c r="B234">
        <f t="shared" si="41"/>
        <v>344</v>
      </c>
      <c r="C234" t="e">
        <f t="shared" si="50"/>
        <v>#REF!</v>
      </c>
      <c r="D234" s="16"/>
      <c r="F234" t="s">
        <v>332</v>
      </c>
      <c r="H234" s="1" t="s">
        <v>550</v>
      </c>
      <c r="I234" s="1" t="s">
        <v>76</v>
      </c>
      <c r="J234" s="23">
        <v>-5</v>
      </c>
      <c r="L234" s="35">
        <v>3722788</v>
      </c>
      <c r="M234" s="36"/>
      <c r="N234" s="37">
        <v>930935</v>
      </c>
      <c r="O234" s="37"/>
      <c r="P234" s="37">
        <v>2977992</v>
      </c>
      <c r="Q234" s="37"/>
      <c r="R234" s="37">
        <v>103647</v>
      </c>
      <c r="T234" s="16">
        <v>2.76</v>
      </c>
      <c r="V234" s="15">
        <f t="shared" si="51"/>
        <v>28.7</v>
      </c>
      <c r="W234" s="14"/>
    </row>
    <row r="235" spans="1:23" x14ac:dyDescent="0.2">
      <c r="A235" t="e">
        <f t="shared" si="49"/>
        <v>#REF!</v>
      </c>
      <c r="B235">
        <f t="shared" si="41"/>
        <v>344</v>
      </c>
      <c r="C235" t="e">
        <f t="shared" si="50"/>
        <v>#REF!</v>
      </c>
      <c r="D235" s="16"/>
      <c r="F235" t="s">
        <v>333</v>
      </c>
      <c r="H235" s="1" t="s">
        <v>550</v>
      </c>
      <c r="I235" s="1" t="s">
        <v>76</v>
      </c>
      <c r="J235" s="23">
        <v>-5</v>
      </c>
      <c r="L235" s="35">
        <v>4953961</v>
      </c>
      <c r="M235" s="36"/>
      <c r="N235" s="37">
        <v>1744701</v>
      </c>
      <c r="O235" s="37"/>
      <c r="P235" s="37">
        <v>3456958</v>
      </c>
      <c r="Q235" s="37"/>
      <c r="R235" s="37">
        <v>123375</v>
      </c>
      <c r="T235" s="16">
        <v>2.46</v>
      </c>
      <c r="V235" s="15">
        <f t="shared" si="51"/>
        <v>28</v>
      </c>
      <c r="W235" s="14"/>
    </row>
    <row r="236" spans="1:23" x14ac:dyDescent="0.2">
      <c r="A236" t="e">
        <f t="shared" si="49"/>
        <v>#REF!</v>
      </c>
      <c r="B236">
        <f t="shared" si="41"/>
        <v>344</v>
      </c>
      <c r="C236" t="e">
        <f t="shared" si="50"/>
        <v>#REF!</v>
      </c>
      <c r="D236" s="16"/>
      <c r="F236" t="s">
        <v>334</v>
      </c>
      <c r="H236" s="1" t="s">
        <v>550</v>
      </c>
      <c r="I236" s="1" t="s">
        <v>76</v>
      </c>
      <c r="J236" s="23">
        <v>-5</v>
      </c>
      <c r="L236" s="35">
        <v>5452041.0300000003</v>
      </c>
      <c r="M236" s="36"/>
      <c r="N236" s="37">
        <v>2147930</v>
      </c>
      <c r="O236" s="37"/>
      <c r="P236" s="37">
        <v>3576713</v>
      </c>
      <c r="Q236" s="37"/>
      <c r="R236" s="37">
        <v>128546</v>
      </c>
      <c r="T236" s="16">
        <v>2.31</v>
      </c>
      <c r="V236" s="15">
        <f t="shared" si="51"/>
        <v>27.8</v>
      </c>
      <c r="W236" s="14"/>
    </row>
    <row r="237" spans="1:23" x14ac:dyDescent="0.2">
      <c r="A237" t="e">
        <f t="shared" si="49"/>
        <v>#REF!</v>
      </c>
      <c r="B237">
        <f t="shared" si="41"/>
        <v>344</v>
      </c>
      <c r="C237" t="e">
        <f t="shared" si="50"/>
        <v>#REF!</v>
      </c>
      <c r="D237" s="16"/>
      <c r="F237" t="s">
        <v>335</v>
      </c>
      <c r="H237" s="1" t="s">
        <v>550</v>
      </c>
      <c r="I237" s="1" t="s">
        <v>76</v>
      </c>
      <c r="J237" s="23">
        <v>-5</v>
      </c>
      <c r="L237" s="35">
        <v>4944693</v>
      </c>
      <c r="M237" s="36"/>
      <c r="N237" s="37">
        <v>1741437</v>
      </c>
      <c r="O237" s="37"/>
      <c r="P237" s="37">
        <v>3450491</v>
      </c>
      <c r="Q237" s="37"/>
      <c r="R237" s="37">
        <v>123144</v>
      </c>
      <c r="T237" s="16">
        <v>2.46</v>
      </c>
      <c r="V237" s="15">
        <f t="shared" si="51"/>
        <v>28</v>
      </c>
      <c r="W237" s="14"/>
    </row>
    <row r="238" spans="1:23" x14ac:dyDescent="0.2">
      <c r="A238" t="e">
        <f t="shared" si="49"/>
        <v>#REF!</v>
      </c>
      <c r="B238">
        <f t="shared" ref="B238:B300" si="52">+IF(D238="",B237,D238)</f>
        <v>344</v>
      </c>
      <c r="C238" t="e">
        <f t="shared" si="50"/>
        <v>#REF!</v>
      </c>
      <c r="D238" s="16"/>
      <c r="F238" t="s">
        <v>336</v>
      </c>
      <c r="H238" s="1" t="s">
        <v>550</v>
      </c>
      <c r="I238" s="1" t="s">
        <v>76</v>
      </c>
      <c r="J238" s="23">
        <v>-5</v>
      </c>
      <c r="L238" s="35">
        <v>5187040</v>
      </c>
      <c r="M238" s="36"/>
      <c r="N238" s="37">
        <v>1697580</v>
      </c>
      <c r="O238" s="37"/>
      <c r="P238" s="37">
        <v>3748812</v>
      </c>
      <c r="Q238" s="37"/>
      <c r="R238" s="37">
        <v>132626</v>
      </c>
      <c r="T238" s="16">
        <v>2.5299999999999998</v>
      </c>
      <c r="V238" s="15">
        <f t="shared" si="51"/>
        <v>28.3</v>
      </c>
      <c r="W238" s="14"/>
    </row>
    <row r="239" spans="1:23" x14ac:dyDescent="0.2">
      <c r="A239" t="e">
        <f t="shared" si="49"/>
        <v>#REF!</v>
      </c>
      <c r="B239">
        <f t="shared" si="52"/>
        <v>344</v>
      </c>
      <c r="C239" t="e">
        <f t="shared" si="50"/>
        <v>#REF!</v>
      </c>
      <c r="D239" s="16"/>
      <c r="F239" s="91" t="s">
        <v>534</v>
      </c>
      <c r="H239" s="1" t="s">
        <v>550</v>
      </c>
      <c r="I239" s="1" t="s">
        <v>76</v>
      </c>
      <c r="J239" s="23">
        <v>-5</v>
      </c>
      <c r="L239" s="35">
        <v>3763274.68</v>
      </c>
      <c r="M239" s="36"/>
      <c r="N239" s="37">
        <v>608829</v>
      </c>
      <c r="O239" s="37"/>
      <c r="P239" s="37">
        <v>3342609</v>
      </c>
      <c r="Q239" s="37"/>
      <c r="R239" s="37">
        <v>115019</v>
      </c>
      <c r="T239" s="16">
        <v>3.04</v>
      </c>
      <c r="V239" s="15">
        <f t="shared" si="51"/>
        <v>29.1</v>
      </c>
      <c r="W239" s="14"/>
    </row>
    <row r="240" spans="1:23" x14ac:dyDescent="0.2">
      <c r="A240" t="e">
        <f t="shared" si="49"/>
        <v>#REF!</v>
      </c>
      <c r="B240">
        <f t="shared" si="52"/>
        <v>344</v>
      </c>
      <c r="C240" t="e">
        <f t="shared" si="50"/>
        <v>#REF!</v>
      </c>
      <c r="D240" s="16"/>
      <c r="F240" s="91" t="s">
        <v>535</v>
      </c>
      <c r="H240" s="1" t="s">
        <v>550</v>
      </c>
      <c r="I240" s="1" t="s">
        <v>76</v>
      </c>
      <c r="J240" s="23">
        <v>-5</v>
      </c>
      <c r="L240" s="35">
        <v>3757946.86</v>
      </c>
      <c r="M240" s="36"/>
      <c r="N240" s="37">
        <v>608189</v>
      </c>
      <c r="O240" s="37"/>
      <c r="P240" s="37">
        <v>3337655</v>
      </c>
      <c r="Q240" s="37"/>
      <c r="R240" s="37">
        <v>114849</v>
      </c>
      <c r="T240" s="16">
        <v>3.04</v>
      </c>
      <c r="V240" s="15">
        <f t="shared" si="51"/>
        <v>29.1</v>
      </c>
      <c r="W240" s="14"/>
    </row>
    <row r="241" spans="1:23" x14ac:dyDescent="0.2">
      <c r="A241" t="e">
        <f t="shared" si="49"/>
        <v>#REF!</v>
      </c>
      <c r="B241">
        <f t="shared" si="52"/>
        <v>344</v>
      </c>
      <c r="C241" t="e">
        <f t="shared" si="50"/>
        <v>#REF!</v>
      </c>
      <c r="D241" s="16"/>
      <c r="F241" s="91" t="s">
        <v>536</v>
      </c>
      <c r="H241" s="1" t="s">
        <v>550</v>
      </c>
      <c r="I241" s="1" t="s">
        <v>76</v>
      </c>
      <c r="J241" s="23">
        <v>-5</v>
      </c>
      <c r="L241" s="35">
        <v>2950282.37</v>
      </c>
      <c r="M241" s="36"/>
      <c r="N241" s="37">
        <v>281361</v>
      </c>
      <c r="O241" s="37"/>
      <c r="P241" s="37">
        <v>2816435</v>
      </c>
      <c r="Q241" s="37"/>
      <c r="R241" s="37">
        <v>96321</v>
      </c>
      <c r="T241" s="16">
        <v>3.26</v>
      </c>
      <c r="V241" s="15">
        <f t="shared" si="51"/>
        <v>29.2</v>
      </c>
      <c r="W241" s="14"/>
    </row>
    <row r="242" spans="1:23" x14ac:dyDescent="0.2">
      <c r="A242" t="e">
        <f t="shared" si="49"/>
        <v>#REF!</v>
      </c>
      <c r="B242">
        <f t="shared" si="52"/>
        <v>344</v>
      </c>
      <c r="C242" t="e">
        <f t="shared" si="50"/>
        <v>#REF!</v>
      </c>
      <c r="D242" s="16"/>
      <c r="F242" s="91" t="s">
        <v>537</v>
      </c>
      <c r="H242" s="1" t="s">
        <v>550</v>
      </c>
      <c r="I242" s="1" t="s">
        <v>76</v>
      </c>
      <c r="J242" s="23">
        <v>-5</v>
      </c>
      <c r="L242" s="35">
        <v>2937930.22</v>
      </c>
      <c r="M242" s="36"/>
      <c r="N242" s="37">
        <v>280183</v>
      </c>
      <c r="O242" s="37"/>
      <c r="P242" s="37">
        <v>2804644</v>
      </c>
      <c r="Q242" s="37"/>
      <c r="R242" s="37">
        <v>95918</v>
      </c>
      <c r="T242" s="16">
        <v>3.26</v>
      </c>
      <c r="V242" s="15">
        <f t="shared" si="51"/>
        <v>29.2</v>
      </c>
      <c r="W242" s="14"/>
    </row>
    <row r="243" spans="1:23" x14ac:dyDescent="0.2">
      <c r="A243" t="e">
        <f t="shared" si="49"/>
        <v>#REF!</v>
      </c>
      <c r="B243">
        <f t="shared" si="52"/>
        <v>344</v>
      </c>
      <c r="C243" t="e">
        <f t="shared" si="50"/>
        <v>#REF!</v>
      </c>
      <c r="D243" s="16"/>
      <c r="E243" s="14"/>
      <c r="F243" s="91" t="s">
        <v>538</v>
      </c>
      <c r="G243" s="14"/>
      <c r="H243" s="1" t="s">
        <v>550</v>
      </c>
      <c r="I243" s="1" t="s">
        <v>76</v>
      </c>
      <c r="J243" s="23">
        <v>-5</v>
      </c>
      <c r="K243" s="14"/>
      <c r="L243" s="35">
        <v>2957520.12</v>
      </c>
      <c r="M243" s="36"/>
      <c r="N243" s="37">
        <v>282052</v>
      </c>
      <c r="O243" s="37"/>
      <c r="P243" s="37">
        <v>2823344</v>
      </c>
      <c r="Q243" s="37"/>
      <c r="R243" s="37">
        <v>96558</v>
      </c>
      <c r="S243" s="14"/>
      <c r="T243" s="16">
        <v>3.26</v>
      </c>
      <c r="V243" s="15">
        <f t="shared" si="51"/>
        <v>29.2</v>
      </c>
      <c r="W243" s="14"/>
    </row>
    <row r="244" spans="1:23" x14ac:dyDescent="0.2">
      <c r="A244" t="e">
        <f t="shared" si="49"/>
        <v>#REF!</v>
      </c>
      <c r="B244">
        <f t="shared" si="52"/>
        <v>344</v>
      </c>
      <c r="C244" t="e">
        <f t="shared" si="50"/>
        <v>#REF!</v>
      </c>
      <c r="D244" s="16"/>
      <c r="F244" s="91" t="s">
        <v>539</v>
      </c>
      <c r="H244" s="1" t="s">
        <v>550</v>
      </c>
      <c r="I244" s="1" t="s">
        <v>76</v>
      </c>
      <c r="J244" s="23">
        <v>-5</v>
      </c>
      <c r="L244" s="35">
        <v>2954148.53</v>
      </c>
      <c r="M244" s="36"/>
      <c r="N244" s="37">
        <v>281730</v>
      </c>
      <c r="O244" s="37"/>
      <c r="P244" s="37">
        <v>2820126</v>
      </c>
      <c r="Q244" s="37"/>
      <c r="R244" s="37">
        <v>96448</v>
      </c>
      <c r="T244" s="16">
        <f>R244/L244*100</f>
        <v>3.2648324558007245</v>
      </c>
      <c r="V244" s="15">
        <f>ROUND(P244/R244,1)</f>
        <v>29.2</v>
      </c>
      <c r="W244" s="14"/>
    </row>
    <row r="245" spans="1:23" x14ac:dyDescent="0.2">
      <c r="A245" t="e">
        <f t="shared" si="49"/>
        <v>#REF!</v>
      </c>
      <c r="B245">
        <f t="shared" si="52"/>
        <v>344</v>
      </c>
      <c r="C245" t="e">
        <f t="shared" si="50"/>
        <v>#REF!</v>
      </c>
      <c r="D245" s="16"/>
      <c r="F245" t="s">
        <v>337</v>
      </c>
      <c r="H245" s="1" t="s">
        <v>550</v>
      </c>
      <c r="I245" s="1" t="s">
        <v>76</v>
      </c>
      <c r="J245" s="23">
        <v>-5</v>
      </c>
      <c r="L245" s="38">
        <v>4023003</v>
      </c>
      <c r="M245" s="36"/>
      <c r="N245" s="37">
        <v>4224153</v>
      </c>
      <c r="O245" s="37"/>
      <c r="P245" s="37">
        <v>0</v>
      </c>
      <c r="Q245" s="37"/>
      <c r="R245" s="37">
        <v>0</v>
      </c>
      <c r="T245" s="114" t="s">
        <v>447</v>
      </c>
      <c r="V245" s="115" t="s">
        <v>447</v>
      </c>
      <c r="W245" s="14"/>
    </row>
    <row r="246" spans="1:23" x14ac:dyDescent="0.2">
      <c r="B246">
        <f t="shared" si="52"/>
        <v>344</v>
      </c>
      <c r="D246" s="16"/>
      <c r="H246" s="1"/>
      <c r="I246" s="1"/>
      <c r="J246" s="23"/>
      <c r="L246" s="35"/>
      <c r="N246" s="30"/>
      <c r="O246" s="24"/>
      <c r="P246" s="30"/>
      <c r="Q246" s="24"/>
      <c r="R246" s="30"/>
      <c r="T246" s="16"/>
      <c r="V246" s="15"/>
      <c r="W246" s="14"/>
    </row>
    <row r="247" spans="1:23" x14ac:dyDescent="0.2">
      <c r="B247">
        <f t="shared" si="52"/>
        <v>344</v>
      </c>
      <c r="D247" s="16"/>
      <c r="F247" s="13" t="s">
        <v>41</v>
      </c>
      <c r="H247" s="1"/>
      <c r="I247" s="1"/>
      <c r="J247" s="23"/>
      <c r="L247" s="35">
        <f>SUM(L231:L245)</f>
        <v>59334141.809999995</v>
      </c>
      <c r="N247" s="24">
        <f>SUM(N231:N245)</f>
        <v>17306240</v>
      </c>
      <c r="O247" s="24"/>
      <c r="P247" s="24">
        <f>SUM(P231:P245)</f>
        <v>44994607</v>
      </c>
      <c r="Q247" s="24"/>
      <c r="R247" s="24">
        <f>SUM(R231:R245)</f>
        <v>1566845</v>
      </c>
      <c r="T247" s="16">
        <f>R247/L247*100</f>
        <v>2.6407140176011255</v>
      </c>
      <c r="V247" s="15">
        <f>ROUND(P247/R247,1)</f>
        <v>28.7</v>
      </c>
      <c r="W247" s="14"/>
    </row>
    <row r="248" spans="1:23" x14ac:dyDescent="0.2">
      <c r="B248">
        <f t="shared" si="52"/>
        <v>344</v>
      </c>
      <c r="D248" s="16"/>
      <c r="H248" s="1"/>
      <c r="I248" s="1"/>
      <c r="J248" s="23"/>
      <c r="L248" s="35"/>
      <c r="N248" s="24"/>
      <c r="O248" s="24"/>
      <c r="P248" s="24"/>
      <c r="Q248" s="24"/>
      <c r="R248" s="24"/>
      <c r="T248" s="16"/>
      <c r="V248" s="15"/>
      <c r="W248" s="14"/>
    </row>
    <row r="249" spans="1:23" x14ac:dyDescent="0.2">
      <c r="B249">
        <f t="shared" si="52"/>
        <v>345</v>
      </c>
      <c r="D249" s="16">
        <v>345</v>
      </c>
      <c r="F249" t="s">
        <v>42</v>
      </c>
      <c r="J249" s="113"/>
      <c r="L249" s="35"/>
      <c r="N249" s="24"/>
      <c r="O249" s="24"/>
      <c r="P249" s="24"/>
      <c r="Q249" s="24"/>
      <c r="R249" s="24"/>
      <c r="W249" s="14"/>
    </row>
    <row r="250" spans="1:23" x14ac:dyDescent="0.2">
      <c r="A250" t="e">
        <f t="shared" ref="A250:A264" si="53">+TEXT(B250,"###.00")&amp;" "&amp;C250&amp;"         "</f>
        <v>#REF!</v>
      </c>
      <c r="B250">
        <f t="shared" si="52"/>
        <v>345</v>
      </c>
      <c r="C250" t="e">
        <f t="shared" ref="C250:C264" si="54">+VLOOKUP(TRIM(F250),GroupNumber,2,0)</f>
        <v>#REF!</v>
      </c>
      <c r="D250" s="16"/>
      <c r="F250" s="91" t="s">
        <v>532</v>
      </c>
      <c r="H250" s="1" t="s">
        <v>551</v>
      </c>
      <c r="I250" s="1" t="s">
        <v>76</v>
      </c>
      <c r="J250" s="23">
        <v>0</v>
      </c>
      <c r="L250" s="35">
        <v>2456320</v>
      </c>
      <c r="M250" s="36"/>
      <c r="N250" s="37">
        <v>489484</v>
      </c>
      <c r="O250" s="37"/>
      <c r="P250" s="37">
        <v>1966836</v>
      </c>
      <c r="Q250" s="37"/>
      <c r="R250" s="37">
        <v>74641</v>
      </c>
      <c r="T250" s="16">
        <v>2.88</v>
      </c>
      <c r="V250" s="15">
        <f t="shared" ref="V250:V263" si="55">ROUND(P250/R250,1)</f>
        <v>26.4</v>
      </c>
      <c r="W250" s="14"/>
    </row>
    <row r="251" spans="1:23" x14ac:dyDescent="0.2">
      <c r="A251" t="e">
        <f t="shared" si="53"/>
        <v>#REF!</v>
      </c>
      <c r="B251">
        <f t="shared" si="52"/>
        <v>345</v>
      </c>
      <c r="C251" t="e">
        <f t="shared" si="54"/>
        <v>#REF!</v>
      </c>
      <c r="D251" s="16"/>
      <c r="F251" t="s">
        <v>330</v>
      </c>
      <c r="H251" s="1" t="s">
        <v>551</v>
      </c>
      <c r="I251" s="1" t="s">
        <v>76</v>
      </c>
      <c r="J251" s="23">
        <v>0</v>
      </c>
      <c r="L251" s="35">
        <v>1332167</v>
      </c>
      <c r="M251" s="36"/>
      <c r="N251" s="37">
        <v>265460</v>
      </c>
      <c r="O251" s="37"/>
      <c r="P251" s="37">
        <v>1066707</v>
      </c>
      <c r="Q251" s="37"/>
      <c r="R251" s="37">
        <v>40481</v>
      </c>
      <c r="T251" s="16">
        <v>2.89</v>
      </c>
      <c r="V251" s="15">
        <f t="shared" si="55"/>
        <v>26.4</v>
      </c>
      <c r="W251" s="14"/>
    </row>
    <row r="252" spans="1:23" x14ac:dyDescent="0.2">
      <c r="A252" t="e">
        <f t="shared" si="53"/>
        <v>#REF!</v>
      </c>
      <c r="B252">
        <f t="shared" si="52"/>
        <v>345</v>
      </c>
      <c r="C252" t="e">
        <f t="shared" si="54"/>
        <v>#REF!</v>
      </c>
      <c r="D252" s="16"/>
      <c r="F252" t="s">
        <v>331</v>
      </c>
      <c r="H252" s="1" t="s">
        <v>551</v>
      </c>
      <c r="I252" s="1" t="s">
        <v>76</v>
      </c>
      <c r="J252" s="23">
        <v>0</v>
      </c>
      <c r="L252" s="35">
        <v>1354817</v>
      </c>
      <c r="M252" s="36"/>
      <c r="N252" s="37">
        <v>350766</v>
      </c>
      <c r="O252" s="37"/>
      <c r="P252" s="37">
        <v>1004051</v>
      </c>
      <c r="Q252" s="37"/>
      <c r="R252" s="37">
        <v>38707</v>
      </c>
      <c r="T252" s="16">
        <v>2.71</v>
      </c>
      <c r="V252" s="15">
        <f t="shared" si="55"/>
        <v>25.9</v>
      </c>
      <c r="W252" s="14"/>
    </row>
    <row r="253" spans="1:23" x14ac:dyDescent="0.2">
      <c r="A253" t="e">
        <f t="shared" si="53"/>
        <v>#REF!</v>
      </c>
      <c r="B253">
        <f t="shared" si="52"/>
        <v>345</v>
      </c>
      <c r="C253" t="e">
        <f t="shared" si="54"/>
        <v>#REF!</v>
      </c>
      <c r="D253" s="16"/>
      <c r="F253" t="s">
        <v>332</v>
      </c>
      <c r="H253" s="1" t="s">
        <v>551</v>
      </c>
      <c r="I253" s="1" t="s">
        <v>76</v>
      </c>
      <c r="J253" s="23">
        <v>0</v>
      </c>
      <c r="L253" s="35">
        <v>1347700</v>
      </c>
      <c r="M253" s="36"/>
      <c r="N253" s="37">
        <v>348924</v>
      </c>
      <c r="O253" s="37"/>
      <c r="P253" s="37">
        <v>998776</v>
      </c>
      <c r="Q253" s="37"/>
      <c r="R253" s="37">
        <v>38503</v>
      </c>
      <c r="T253" s="16">
        <v>2.71</v>
      </c>
      <c r="V253" s="15">
        <f t="shared" si="55"/>
        <v>25.9</v>
      </c>
      <c r="W253" s="14"/>
    </row>
    <row r="254" spans="1:23" x14ac:dyDescent="0.2">
      <c r="A254" t="e">
        <f t="shared" si="53"/>
        <v>#REF!</v>
      </c>
      <c r="B254">
        <f t="shared" si="52"/>
        <v>345</v>
      </c>
      <c r="C254" t="e">
        <f t="shared" si="54"/>
        <v>#REF!</v>
      </c>
      <c r="D254" s="16"/>
      <c r="F254" t="s">
        <v>333</v>
      </c>
      <c r="H254" s="1" t="s">
        <v>551</v>
      </c>
      <c r="I254" s="1" t="s">
        <v>76</v>
      </c>
      <c r="J254" s="23">
        <v>0</v>
      </c>
      <c r="L254" s="35">
        <v>1797054</v>
      </c>
      <c r="M254" s="36"/>
      <c r="N254" s="37">
        <v>656655</v>
      </c>
      <c r="O254" s="37"/>
      <c r="P254" s="37">
        <v>1140399</v>
      </c>
      <c r="Q254" s="37"/>
      <c r="R254" s="37">
        <v>45919</v>
      </c>
      <c r="T254" s="16">
        <v>2.41</v>
      </c>
      <c r="V254" s="15">
        <f t="shared" si="55"/>
        <v>24.8</v>
      </c>
      <c r="W254" s="14"/>
    </row>
    <row r="255" spans="1:23" x14ac:dyDescent="0.2">
      <c r="A255" t="e">
        <f t="shared" si="53"/>
        <v>#REF!</v>
      </c>
      <c r="B255">
        <f t="shared" si="52"/>
        <v>345</v>
      </c>
      <c r="C255" t="e">
        <f t="shared" si="54"/>
        <v>#REF!</v>
      </c>
      <c r="D255" s="16"/>
      <c r="F255" t="s">
        <v>334</v>
      </c>
      <c r="H255" s="1" t="s">
        <v>551</v>
      </c>
      <c r="I255" s="1" t="s">
        <v>76</v>
      </c>
      <c r="J255" s="23">
        <v>0</v>
      </c>
      <c r="L255" s="35">
        <v>3226185.73</v>
      </c>
      <c r="M255" s="36"/>
      <c r="N255" s="37">
        <v>1235538</v>
      </c>
      <c r="O255" s="37"/>
      <c r="P255" s="37">
        <v>1990648</v>
      </c>
      <c r="Q255" s="37"/>
      <c r="R255" s="37">
        <v>80416</v>
      </c>
      <c r="T255" s="16">
        <v>2.3199999999999998</v>
      </c>
      <c r="V255" s="15">
        <f t="shared" si="55"/>
        <v>24.8</v>
      </c>
      <c r="W255" s="14"/>
    </row>
    <row r="256" spans="1:23" x14ac:dyDescent="0.2">
      <c r="A256" t="e">
        <f t="shared" si="53"/>
        <v>#REF!</v>
      </c>
      <c r="B256">
        <f t="shared" si="52"/>
        <v>345</v>
      </c>
      <c r="C256" t="e">
        <f t="shared" si="54"/>
        <v>#REF!</v>
      </c>
      <c r="D256" s="16"/>
      <c r="F256" t="s">
        <v>335</v>
      </c>
      <c r="H256" s="1" t="s">
        <v>551</v>
      </c>
      <c r="I256" s="1" t="s">
        <v>76</v>
      </c>
      <c r="J256" s="23">
        <v>0</v>
      </c>
      <c r="L256" s="35">
        <v>1804419</v>
      </c>
      <c r="M256" s="36"/>
      <c r="N256" s="37">
        <v>642291</v>
      </c>
      <c r="O256" s="37"/>
      <c r="P256" s="37">
        <v>1162128</v>
      </c>
      <c r="Q256" s="37"/>
      <c r="R256" s="37">
        <v>46535</v>
      </c>
      <c r="T256" s="16">
        <v>2.44</v>
      </c>
      <c r="V256" s="15">
        <f t="shared" si="55"/>
        <v>25</v>
      </c>
      <c r="W256" s="14"/>
    </row>
    <row r="257" spans="1:23" x14ac:dyDescent="0.2">
      <c r="A257" t="e">
        <f t="shared" si="53"/>
        <v>#REF!</v>
      </c>
      <c r="B257">
        <f t="shared" si="52"/>
        <v>345</v>
      </c>
      <c r="C257" t="e">
        <f t="shared" si="54"/>
        <v>#REF!</v>
      </c>
      <c r="D257" s="16"/>
      <c r="F257" t="s">
        <v>336</v>
      </c>
      <c r="H257" s="1" t="s">
        <v>551</v>
      </c>
      <c r="I257" s="1" t="s">
        <v>76</v>
      </c>
      <c r="J257" s="23">
        <v>0</v>
      </c>
      <c r="L257" s="35">
        <v>916326</v>
      </c>
      <c r="M257" s="36"/>
      <c r="N257" s="37">
        <v>311168</v>
      </c>
      <c r="O257" s="37"/>
      <c r="P257" s="37">
        <v>605158</v>
      </c>
      <c r="Q257" s="37"/>
      <c r="R257" s="37">
        <v>24105</v>
      </c>
      <c r="T257" s="16">
        <v>2.48</v>
      </c>
      <c r="V257" s="15">
        <f t="shared" si="55"/>
        <v>25.1</v>
      </c>
      <c r="W257" s="14"/>
    </row>
    <row r="258" spans="1:23" x14ac:dyDescent="0.2">
      <c r="A258" t="e">
        <f t="shared" si="53"/>
        <v>#REF!</v>
      </c>
      <c r="B258">
        <f t="shared" si="52"/>
        <v>345</v>
      </c>
      <c r="C258" t="e">
        <f t="shared" si="54"/>
        <v>#REF!</v>
      </c>
      <c r="D258" s="16"/>
      <c r="F258" s="91" t="s">
        <v>534</v>
      </c>
      <c r="H258" s="1" t="s">
        <v>551</v>
      </c>
      <c r="I258" s="1" t="s">
        <v>76</v>
      </c>
      <c r="J258" s="23">
        <v>0</v>
      </c>
      <c r="L258" s="35">
        <v>1677092.15</v>
      </c>
      <c r="M258" s="36"/>
      <c r="N258" s="37">
        <v>279612</v>
      </c>
      <c r="O258" s="37"/>
      <c r="P258" s="37">
        <v>1397480</v>
      </c>
      <c r="Q258" s="37"/>
      <c r="R258" s="37">
        <v>52610</v>
      </c>
      <c r="T258" s="16">
        <v>2.98</v>
      </c>
      <c r="V258" s="15">
        <f t="shared" si="55"/>
        <v>26.6</v>
      </c>
      <c r="W258" s="14"/>
    </row>
    <row r="259" spans="1:23" x14ac:dyDescent="0.2">
      <c r="A259" t="e">
        <f t="shared" si="53"/>
        <v>#REF!</v>
      </c>
      <c r="B259">
        <f t="shared" si="52"/>
        <v>345</v>
      </c>
      <c r="C259" t="e">
        <f t="shared" si="54"/>
        <v>#REF!</v>
      </c>
      <c r="D259" s="16"/>
      <c r="F259" s="91" t="s">
        <v>535</v>
      </c>
      <c r="H259" s="1" t="s">
        <v>551</v>
      </c>
      <c r="I259" s="1" t="s">
        <v>76</v>
      </c>
      <c r="J259" s="23">
        <v>0</v>
      </c>
      <c r="L259" s="35">
        <v>1674719.12</v>
      </c>
      <c r="M259" s="36"/>
      <c r="N259" s="37">
        <v>279319</v>
      </c>
      <c r="O259" s="37"/>
      <c r="P259" s="37">
        <v>1395400</v>
      </c>
      <c r="Q259" s="37"/>
      <c r="R259" s="37">
        <v>52533</v>
      </c>
      <c r="T259" s="16">
        <v>2.98</v>
      </c>
      <c r="V259" s="15">
        <f t="shared" si="55"/>
        <v>26.6</v>
      </c>
      <c r="W259" s="14"/>
    </row>
    <row r="260" spans="1:23" x14ac:dyDescent="0.2">
      <c r="A260" t="e">
        <f t="shared" si="53"/>
        <v>#REF!</v>
      </c>
      <c r="B260">
        <f t="shared" si="52"/>
        <v>345</v>
      </c>
      <c r="C260" t="e">
        <f t="shared" si="54"/>
        <v>#REF!</v>
      </c>
      <c r="D260" s="16"/>
      <c r="F260" s="91" t="s">
        <v>536</v>
      </c>
      <c r="H260" s="1" t="s">
        <v>551</v>
      </c>
      <c r="I260" s="1" t="s">
        <v>76</v>
      </c>
      <c r="J260" s="23">
        <v>0</v>
      </c>
      <c r="L260" s="35">
        <v>3146235.12</v>
      </c>
      <c r="M260" s="36"/>
      <c r="N260" s="37">
        <v>308688</v>
      </c>
      <c r="O260" s="37"/>
      <c r="P260" s="37">
        <v>2837547</v>
      </c>
      <c r="Q260" s="37"/>
      <c r="R260" s="37">
        <v>105446</v>
      </c>
      <c r="T260" s="16">
        <v>3.19</v>
      </c>
      <c r="V260" s="15">
        <f t="shared" si="55"/>
        <v>26.9</v>
      </c>
      <c r="W260" s="14"/>
    </row>
    <row r="261" spans="1:23" x14ac:dyDescent="0.2">
      <c r="A261" t="e">
        <f t="shared" si="53"/>
        <v>#REF!</v>
      </c>
      <c r="B261">
        <f t="shared" si="52"/>
        <v>345</v>
      </c>
      <c r="C261" t="e">
        <f t="shared" si="54"/>
        <v>#REF!</v>
      </c>
      <c r="D261" s="16"/>
      <c r="F261" s="91" t="s">
        <v>537</v>
      </c>
      <c r="H261" s="1" t="s">
        <v>551</v>
      </c>
      <c r="I261" s="1" t="s">
        <v>76</v>
      </c>
      <c r="J261" s="23">
        <v>0</v>
      </c>
      <c r="L261" s="35">
        <v>3137127.45</v>
      </c>
      <c r="M261" s="36"/>
      <c r="N261" s="37">
        <v>307794</v>
      </c>
      <c r="O261" s="37"/>
      <c r="P261" s="37">
        <v>2829333</v>
      </c>
      <c r="Q261" s="37"/>
      <c r="R261" s="37">
        <v>105141</v>
      </c>
      <c r="S261" s="37"/>
      <c r="T261" s="16">
        <v>3.19</v>
      </c>
      <c r="V261" s="15">
        <f t="shared" si="55"/>
        <v>26.9</v>
      </c>
      <c r="W261" s="14"/>
    </row>
    <row r="262" spans="1:23" x14ac:dyDescent="0.2">
      <c r="A262" t="e">
        <f t="shared" si="53"/>
        <v>#REF!</v>
      </c>
      <c r="B262">
        <f t="shared" si="52"/>
        <v>345</v>
      </c>
      <c r="C262" t="e">
        <f t="shared" si="54"/>
        <v>#REF!</v>
      </c>
      <c r="D262" s="16"/>
      <c r="F262" s="91" t="s">
        <v>538</v>
      </c>
      <c r="H262" s="1" t="s">
        <v>551</v>
      </c>
      <c r="I262" s="1" t="s">
        <v>76</v>
      </c>
      <c r="J262" s="23">
        <v>0</v>
      </c>
      <c r="L262" s="35">
        <v>3231827.28</v>
      </c>
      <c r="M262" s="36"/>
      <c r="N262" s="37">
        <v>317085</v>
      </c>
      <c r="O262" s="37"/>
      <c r="P262" s="37">
        <v>2914742</v>
      </c>
      <c r="Q262" s="37"/>
      <c r="R262" s="37">
        <v>108314</v>
      </c>
      <c r="T262" s="16">
        <v>3.19</v>
      </c>
      <c r="V262" s="15">
        <f t="shared" si="55"/>
        <v>26.9</v>
      </c>
      <c r="W262" s="14"/>
    </row>
    <row r="263" spans="1:23" x14ac:dyDescent="0.2">
      <c r="A263" t="e">
        <f t="shared" si="53"/>
        <v>#REF!</v>
      </c>
      <c r="B263">
        <f t="shared" si="52"/>
        <v>345</v>
      </c>
      <c r="C263" t="e">
        <f t="shared" si="54"/>
        <v>#REF!</v>
      </c>
      <c r="D263" s="16"/>
      <c r="F263" s="91" t="s">
        <v>539</v>
      </c>
      <c r="H263" s="1" t="s">
        <v>551</v>
      </c>
      <c r="I263" s="1" t="s">
        <v>76</v>
      </c>
      <c r="J263" s="23">
        <v>0</v>
      </c>
      <c r="L263" s="35">
        <v>3229222.72</v>
      </c>
      <c r="M263" s="36"/>
      <c r="N263" s="37">
        <v>316830</v>
      </c>
      <c r="O263" s="37"/>
      <c r="P263" s="37">
        <v>2912393</v>
      </c>
      <c r="Q263" s="37"/>
      <c r="R263" s="37">
        <v>108227</v>
      </c>
      <c r="T263" s="16">
        <v>3.19</v>
      </c>
      <c r="V263" s="15">
        <f t="shared" si="55"/>
        <v>26.9</v>
      </c>
      <c r="W263" s="14"/>
    </row>
    <row r="264" spans="1:23" x14ac:dyDescent="0.2">
      <c r="A264" t="e">
        <f t="shared" si="53"/>
        <v>#REF!</v>
      </c>
      <c r="B264">
        <f t="shared" si="52"/>
        <v>345</v>
      </c>
      <c r="C264" t="e">
        <f t="shared" si="54"/>
        <v>#REF!</v>
      </c>
      <c r="D264" s="16"/>
      <c r="F264" t="s">
        <v>337</v>
      </c>
      <c r="H264" s="1" t="s">
        <v>551</v>
      </c>
      <c r="I264" s="1" t="s">
        <v>76</v>
      </c>
      <c r="J264" s="23">
        <v>0</v>
      </c>
      <c r="L264" s="38">
        <v>621207</v>
      </c>
      <c r="M264" s="36"/>
      <c r="N264" s="37">
        <v>621207</v>
      </c>
      <c r="O264" s="37"/>
      <c r="P264" s="37">
        <v>0</v>
      </c>
      <c r="Q264" s="37"/>
      <c r="R264" s="37">
        <v>0</v>
      </c>
      <c r="T264" s="114" t="s">
        <v>447</v>
      </c>
      <c r="V264" s="115" t="s">
        <v>447</v>
      </c>
      <c r="W264" s="14"/>
    </row>
    <row r="265" spans="1:23" x14ac:dyDescent="0.2">
      <c r="B265">
        <f t="shared" si="52"/>
        <v>345</v>
      </c>
      <c r="D265" s="16"/>
      <c r="H265" s="1"/>
      <c r="I265" s="1"/>
      <c r="J265" s="23"/>
      <c r="L265" s="35"/>
      <c r="N265" s="30"/>
      <c r="O265" s="24"/>
      <c r="P265" s="30"/>
      <c r="Q265" s="24"/>
      <c r="R265" s="30"/>
      <c r="T265" s="16"/>
      <c r="V265" s="15"/>
      <c r="W265" s="14"/>
    </row>
    <row r="266" spans="1:23" x14ac:dyDescent="0.2">
      <c r="B266">
        <f t="shared" si="52"/>
        <v>345</v>
      </c>
      <c r="D266" s="16"/>
      <c r="F266" s="13" t="s">
        <v>43</v>
      </c>
      <c r="H266" s="1"/>
      <c r="I266" s="1"/>
      <c r="J266" s="23"/>
      <c r="L266" s="35">
        <f>SUM(L250:L264)</f>
        <v>30952419.57</v>
      </c>
      <c r="N266" s="24">
        <f>SUM(N250:N264)</f>
        <v>6730821</v>
      </c>
      <c r="O266" s="24"/>
      <c r="P266" s="24">
        <f>SUM(P250:P264)</f>
        <v>24221598</v>
      </c>
      <c r="Q266" s="24"/>
      <c r="R266" s="24">
        <f>SUM(R250:R264)</f>
        <v>921578</v>
      </c>
      <c r="T266" s="16">
        <f>R266/L266*100</f>
        <v>2.9774021314095287</v>
      </c>
      <c r="V266" s="15">
        <f>ROUND(P266/R266,1)</f>
        <v>26.3</v>
      </c>
      <c r="W266" s="14"/>
    </row>
    <row r="267" spans="1:23" x14ac:dyDescent="0.2">
      <c r="B267">
        <f t="shared" si="52"/>
        <v>345</v>
      </c>
      <c r="D267" s="16"/>
      <c r="H267" s="1"/>
      <c r="I267" s="1"/>
      <c r="J267" s="23"/>
      <c r="L267" s="35"/>
      <c r="N267" s="24"/>
      <c r="O267" s="24"/>
      <c r="P267" s="24"/>
      <c r="Q267" s="24"/>
      <c r="R267" s="24"/>
      <c r="T267" s="16"/>
      <c r="V267" s="15"/>
      <c r="W267" s="14"/>
    </row>
    <row r="268" spans="1:23" x14ac:dyDescent="0.2">
      <c r="B268">
        <f t="shared" si="52"/>
        <v>346</v>
      </c>
      <c r="D268" s="16">
        <v>346</v>
      </c>
      <c r="F268" t="s">
        <v>44</v>
      </c>
      <c r="J268" s="113"/>
      <c r="L268" s="35"/>
      <c r="N268" s="24"/>
      <c r="O268" s="24"/>
      <c r="P268" s="24"/>
      <c r="Q268" s="24"/>
      <c r="R268" s="24"/>
      <c r="W268" s="14"/>
    </row>
    <row r="269" spans="1:23" x14ac:dyDescent="0.2">
      <c r="A269" t="e">
        <f t="shared" ref="A269:A282" si="56">+TEXT(B269,"###.00")&amp;" "&amp;C269&amp;"         "</f>
        <v>#REF!</v>
      </c>
      <c r="B269">
        <f t="shared" si="52"/>
        <v>346</v>
      </c>
      <c r="C269" t="e">
        <f t="shared" ref="C269:C282" si="57">+VLOOKUP(TRIM(F269),GroupNumber,2,0)</f>
        <v>#REF!</v>
      </c>
      <c r="D269" s="16"/>
      <c r="F269" s="91" t="s">
        <v>532</v>
      </c>
      <c r="H269" s="1" t="s">
        <v>552</v>
      </c>
      <c r="I269" s="1" t="s">
        <v>76</v>
      </c>
      <c r="J269" s="23">
        <v>0</v>
      </c>
      <c r="L269" s="35">
        <v>1089549</v>
      </c>
      <c r="M269" s="36"/>
      <c r="N269" s="37">
        <v>227012</v>
      </c>
      <c r="O269" s="37"/>
      <c r="P269" s="37">
        <v>862537</v>
      </c>
      <c r="Q269" s="37"/>
      <c r="R269" s="37">
        <v>40342</v>
      </c>
      <c r="T269" s="16">
        <v>3.2</v>
      </c>
      <c r="V269" s="15">
        <f t="shared" ref="V269:V281" si="58">ROUND(P269/R269,1)</f>
        <v>21.4</v>
      </c>
      <c r="W269" s="14"/>
    </row>
    <row r="270" spans="1:23" x14ac:dyDescent="0.2">
      <c r="A270" t="e">
        <f t="shared" si="56"/>
        <v>#REF!</v>
      </c>
      <c r="B270">
        <f t="shared" si="52"/>
        <v>346</v>
      </c>
      <c r="C270" t="e">
        <f t="shared" si="57"/>
        <v>#REF!</v>
      </c>
      <c r="D270" s="16"/>
      <c r="F270" t="s">
        <v>330</v>
      </c>
      <c r="H270" s="1" t="s">
        <v>552</v>
      </c>
      <c r="I270" s="1" t="s">
        <v>76</v>
      </c>
      <c r="J270" s="23">
        <v>0</v>
      </c>
      <c r="L270" s="35">
        <v>2108910.25</v>
      </c>
      <c r="M270" s="36"/>
      <c r="N270" s="37">
        <v>437065</v>
      </c>
      <c r="O270" s="37"/>
      <c r="P270" s="37">
        <v>1671845</v>
      </c>
      <c r="Q270" s="37"/>
      <c r="R270" s="37">
        <v>78184</v>
      </c>
      <c r="T270" s="16">
        <v>3.2</v>
      </c>
      <c r="V270" s="15">
        <f t="shared" si="58"/>
        <v>21.4</v>
      </c>
      <c r="W270" s="14"/>
    </row>
    <row r="271" spans="1:23" x14ac:dyDescent="0.2">
      <c r="A271" t="e">
        <f t="shared" si="56"/>
        <v>#REF!</v>
      </c>
      <c r="B271">
        <f t="shared" si="52"/>
        <v>346</v>
      </c>
      <c r="C271" t="e">
        <f t="shared" si="57"/>
        <v>#REF!</v>
      </c>
      <c r="D271" s="16"/>
      <c r="F271" t="s">
        <v>331</v>
      </c>
      <c r="H271" s="1" t="s">
        <v>552</v>
      </c>
      <c r="I271" s="1" t="s">
        <v>76</v>
      </c>
      <c r="J271" s="23">
        <v>0</v>
      </c>
      <c r="L271" s="35">
        <v>48958.879999999997</v>
      </c>
      <c r="M271" s="36"/>
      <c r="N271" s="37">
        <v>8009</v>
      </c>
      <c r="O271" s="37"/>
      <c r="P271" s="37">
        <v>40950</v>
      </c>
      <c r="Q271" s="37"/>
      <c r="R271" s="37">
        <v>1922</v>
      </c>
      <c r="T271" s="16">
        <v>3.33</v>
      </c>
      <c r="V271" s="15">
        <f t="shared" si="58"/>
        <v>21.3</v>
      </c>
      <c r="W271" s="14"/>
    </row>
    <row r="272" spans="1:23" x14ac:dyDescent="0.2">
      <c r="A272" t="e">
        <f t="shared" si="56"/>
        <v>#REF!</v>
      </c>
      <c r="B272">
        <f t="shared" si="52"/>
        <v>346</v>
      </c>
      <c r="C272" t="e">
        <f t="shared" si="57"/>
        <v>#REF!</v>
      </c>
      <c r="D272" s="16"/>
      <c r="F272" t="s">
        <v>332</v>
      </c>
      <c r="H272" s="1" t="s">
        <v>552</v>
      </c>
      <c r="I272" s="1" t="s">
        <v>76</v>
      </c>
      <c r="J272" s="23">
        <v>0</v>
      </c>
      <c r="L272" s="35">
        <v>35647.85</v>
      </c>
      <c r="M272" s="36"/>
      <c r="N272" s="37">
        <v>7076</v>
      </c>
      <c r="O272" s="37"/>
      <c r="P272" s="37">
        <v>28572</v>
      </c>
      <c r="Q272" s="37"/>
      <c r="R272" s="37">
        <v>1341</v>
      </c>
      <c r="T272" s="16">
        <v>3.23</v>
      </c>
      <c r="V272" s="15">
        <f t="shared" si="58"/>
        <v>21.3</v>
      </c>
      <c r="W272" s="14"/>
    </row>
    <row r="273" spans="1:23" x14ac:dyDescent="0.2">
      <c r="A273" t="e">
        <f t="shared" si="56"/>
        <v>#REF!</v>
      </c>
      <c r="B273">
        <f t="shared" si="52"/>
        <v>346</v>
      </c>
      <c r="C273" t="e">
        <f t="shared" si="57"/>
        <v>#REF!</v>
      </c>
      <c r="D273" s="16"/>
      <c r="F273" t="s">
        <v>333</v>
      </c>
      <c r="H273" s="1" t="s">
        <v>552</v>
      </c>
      <c r="I273" s="1" t="s">
        <v>76</v>
      </c>
      <c r="J273" s="23">
        <v>0</v>
      </c>
      <c r="L273" s="35">
        <v>230069.23</v>
      </c>
      <c r="M273" s="36"/>
      <c r="N273" s="37">
        <v>85995</v>
      </c>
      <c r="O273" s="37"/>
      <c r="P273" s="37">
        <v>144074</v>
      </c>
      <c r="Q273" s="37"/>
      <c r="R273" s="37">
        <v>7354</v>
      </c>
      <c r="T273" s="16">
        <v>2.77</v>
      </c>
      <c r="V273" s="15">
        <f t="shared" si="58"/>
        <v>19.600000000000001</v>
      </c>
      <c r="W273" s="14"/>
    </row>
    <row r="274" spans="1:23" x14ac:dyDescent="0.2">
      <c r="A274" t="e">
        <f t="shared" si="56"/>
        <v>#REF!</v>
      </c>
      <c r="B274">
        <f t="shared" si="52"/>
        <v>346</v>
      </c>
      <c r="C274" t="e">
        <f t="shared" si="57"/>
        <v>#REF!</v>
      </c>
      <c r="D274" s="16"/>
      <c r="F274" t="s">
        <v>334</v>
      </c>
      <c r="H274" s="1" t="s">
        <v>552</v>
      </c>
      <c r="I274" s="1" t="s">
        <v>76</v>
      </c>
      <c r="J274" s="23">
        <v>0</v>
      </c>
      <c r="L274" s="35">
        <v>760256.23</v>
      </c>
      <c r="M274" s="36"/>
      <c r="N274" s="37">
        <v>284968</v>
      </c>
      <c r="O274" s="37"/>
      <c r="P274" s="37">
        <v>475288</v>
      </c>
      <c r="Q274" s="37"/>
      <c r="R274" s="37">
        <v>24261</v>
      </c>
      <c r="T274" s="16">
        <v>2.77</v>
      </c>
      <c r="V274" s="15">
        <f t="shared" si="58"/>
        <v>19.600000000000001</v>
      </c>
      <c r="W274" s="14"/>
    </row>
    <row r="275" spans="1:23" x14ac:dyDescent="0.2">
      <c r="A275" t="e">
        <f t="shared" si="56"/>
        <v>#REF!</v>
      </c>
      <c r="B275">
        <f t="shared" si="52"/>
        <v>346</v>
      </c>
      <c r="C275" t="e">
        <f t="shared" si="57"/>
        <v>#REF!</v>
      </c>
      <c r="D275" s="16"/>
      <c r="F275" t="s">
        <v>335</v>
      </c>
      <c r="H275" s="1" t="s">
        <v>552</v>
      </c>
      <c r="I275" s="1" t="s">
        <v>76</v>
      </c>
      <c r="J275" s="23">
        <v>0</v>
      </c>
      <c r="L275" s="35">
        <v>274390.78999999998</v>
      </c>
      <c r="M275" s="36"/>
      <c r="N275" s="37">
        <v>94026</v>
      </c>
      <c r="O275" s="37"/>
      <c r="P275" s="37">
        <v>180365</v>
      </c>
      <c r="Q275" s="37"/>
      <c r="R275" s="37">
        <v>9047</v>
      </c>
      <c r="T275" s="16">
        <v>2.85</v>
      </c>
      <c r="V275" s="15">
        <f t="shared" si="58"/>
        <v>19.899999999999999</v>
      </c>
      <c r="W275" s="14"/>
    </row>
    <row r="276" spans="1:23" x14ac:dyDescent="0.2">
      <c r="A276" t="e">
        <f t="shared" si="56"/>
        <v>#REF!</v>
      </c>
      <c r="B276">
        <f t="shared" si="52"/>
        <v>346</v>
      </c>
      <c r="C276" t="e">
        <f t="shared" si="57"/>
        <v>#REF!</v>
      </c>
      <c r="D276" s="16"/>
      <c r="F276" t="s">
        <v>336</v>
      </c>
      <c r="H276" s="1" t="s">
        <v>552</v>
      </c>
      <c r="I276" s="1" t="s">
        <v>76</v>
      </c>
      <c r="J276" s="23">
        <v>0</v>
      </c>
      <c r="L276" s="35">
        <v>548588.1</v>
      </c>
      <c r="M276" s="36"/>
      <c r="N276" s="37">
        <v>112820</v>
      </c>
      <c r="O276" s="37"/>
      <c r="P276" s="37">
        <v>435768</v>
      </c>
      <c r="Q276" s="37"/>
      <c r="R276" s="37">
        <v>20615</v>
      </c>
      <c r="T276" s="16">
        <v>3.22</v>
      </c>
      <c r="V276" s="15">
        <f t="shared" si="58"/>
        <v>21.1</v>
      </c>
      <c r="W276" s="14"/>
    </row>
    <row r="277" spans="1:23" x14ac:dyDescent="0.2">
      <c r="A277" t="e">
        <f t="shared" si="56"/>
        <v>#REF!</v>
      </c>
      <c r="B277">
        <f t="shared" si="52"/>
        <v>346</v>
      </c>
      <c r="C277" t="e">
        <f t="shared" si="57"/>
        <v>#REF!</v>
      </c>
      <c r="D277" s="16"/>
      <c r="F277" s="91" t="s">
        <v>534</v>
      </c>
      <c r="H277" s="1" t="s">
        <v>552</v>
      </c>
      <c r="I277" s="1" t="s">
        <v>76</v>
      </c>
      <c r="J277" s="23">
        <v>0</v>
      </c>
      <c r="L277" s="35">
        <v>15274.16</v>
      </c>
      <c r="M277" s="36"/>
      <c r="N277" s="37">
        <v>375</v>
      </c>
      <c r="O277" s="37"/>
      <c r="P277" s="37">
        <v>14899</v>
      </c>
      <c r="Q277" s="37"/>
      <c r="R277" s="37">
        <v>734</v>
      </c>
      <c r="T277" s="16">
        <v>3.73</v>
      </c>
      <c r="V277" s="15">
        <f t="shared" si="58"/>
        <v>20.3</v>
      </c>
      <c r="W277" s="14"/>
    </row>
    <row r="278" spans="1:23" x14ac:dyDescent="0.2">
      <c r="A278" t="e">
        <f t="shared" si="56"/>
        <v>#REF!</v>
      </c>
      <c r="B278">
        <f t="shared" si="52"/>
        <v>346</v>
      </c>
      <c r="C278" t="e">
        <f t="shared" si="57"/>
        <v>#REF!</v>
      </c>
      <c r="D278" s="16"/>
      <c r="F278" s="91" t="s">
        <v>536</v>
      </c>
      <c r="H278" s="1" t="s">
        <v>552</v>
      </c>
      <c r="I278" s="1" t="s">
        <v>76</v>
      </c>
      <c r="J278" s="23">
        <v>0</v>
      </c>
      <c r="L278" s="35">
        <v>8888.93</v>
      </c>
      <c r="M278" s="36"/>
      <c r="N278" s="37">
        <v>937</v>
      </c>
      <c r="O278" s="37"/>
      <c r="P278" s="37">
        <v>7952</v>
      </c>
      <c r="Q278" s="37"/>
      <c r="R278" s="37">
        <v>367</v>
      </c>
      <c r="T278" s="16">
        <v>3.5</v>
      </c>
      <c r="V278" s="15">
        <f t="shared" si="58"/>
        <v>21.7</v>
      </c>
      <c r="W278" s="14"/>
    </row>
    <row r="279" spans="1:23" x14ac:dyDescent="0.2">
      <c r="A279" t="e">
        <f t="shared" si="56"/>
        <v>#REF!</v>
      </c>
      <c r="B279">
        <f t="shared" si="52"/>
        <v>346</v>
      </c>
      <c r="C279" t="e">
        <f t="shared" si="57"/>
        <v>#REF!</v>
      </c>
      <c r="D279" s="16"/>
      <c r="F279" s="91" t="s">
        <v>537</v>
      </c>
      <c r="H279" s="1" t="s">
        <v>552</v>
      </c>
      <c r="I279" s="1" t="s">
        <v>76</v>
      </c>
      <c r="J279" s="23">
        <v>0</v>
      </c>
      <c r="L279" s="35">
        <v>8861.01</v>
      </c>
      <c r="M279" s="36"/>
      <c r="N279" s="37">
        <v>934</v>
      </c>
      <c r="O279" s="37"/>
      <c r="P279" s="37">
        <v>7927</v>
      </c>
      <c r="Q279" s="37"/>
      <c r="R279" s="37">
        <v>366</v>
      </c>
      <c r="T279" s="16">
        <v>3.5</v>
      </c>
      <c r="V279" s="15">
        <f t="shared" si="58"/>
        <v>21.7</v>
      </c>
      <c r="W279" s="14"/>
    </row>
    <row r="280" spans="1:23" x14ac:dyDescent="0.2">
      <c r="A280" t="e">
        <f t="shared" si="56"/>
        <v>#REF!</v>
      </c>
      <c r="B280">
        <f t="shared" si="52"/>
        <v>346</v>
      </c>
      <c r="C280" t="e">
        <f t="shared" si="57"/>
        <v>#REF!</v>
      </c>
      <c r="D280" s="16"/>
      <c r="F280" s="91" t="s">
        <v>538</v>
      </c>
      <c r="H280" s="1" t="s">
        <v>552</v>
      </c>
      <c r="I280" s="1" t="s">
        <v>76</v>
      </c>
      <c r="J280" s="23">
        <v>0</v>
      </c>
      <c r="L280" s="35">
        <v>9113.52</v>
      </c>
      <c r="M280" s="36"/>
      <c r="N280" s="37">
        <v>961</v>
      </c>
      <c r="O280" s="37"/>
      <c r="P280" s="37">
        <v>8153</v>
      </c>
      <c r="Q280" s="37"/>
      <c r="R280" s="37">
        <v>377</v>
      </c>
      <c r="T280" s="16">
        <v>3.5</v>
      </c>
      <c r="V280" s="15">
        <f t="shared" si="58"/>
        <v>21.6</v>
      </c>
      <c r="W280" s="14"/>
    </row>
    <row r="281" spans="1:23" x14ac:dyDescent="0.2">
      <c r="A281" t="e">
        <f t="shared" si="56"/>
        <v>#REF!</v>
      </c>
      <c r="B281">
        <f t="shared" si="52"/>
        <v>346</v>
      </c>
      <c r="C281" t="e">
        <f t="shared" si="57"/>
        <v>#REF!</v>
      </c>
      <c r="D281" s="16"/>
      <c r="F281" s="91" t="s">
        <v>539</v>
      </c>
      <c r="H281" s="1" t="s">
        <v>552</v>
      </c>
      <c r="I281" s="1" t="s">
        <v>76</v>
      </c>
      <c r="J281" s="23">
        <v>0</v>
      </c>
      <c r="L281" s="35">
        <v>9105.52</v>
      </c>
      <c r="M281" s="36"/>
      <c r="N281" s="37">
        <v>960</v>
      </c>
      <c r="O281" s="37"/>
      <c r="P281" s="37">
        <v>8146</v>
      </c>
      <c r="Q281" s="37"/>
      <c r="R281" s="37">
        <v>376</v>
      </c>
      <c r="T281" s="16">
        <v>3.49</v>
      </c>
      <c r="V281" s="15">
        <f t="shared" si="58"/>
        <v>21.7</v>
      </c>
      <c r="W281" s="14"/>
    </row>
    <row r="282" spans="1:23" x14ac:dyDescent="0.2">
      <c r="A282" t="e">
        <f t="shared" si="56"/>
        <v>#REF!</v>
      </c>
      <c r="B282">
        <f t="shared" si="52"/>
        <v>346</v>
      </c>
      <c r="C282" t="e">
        <f t="shared" si="57"/>
        <v>#REF!</v>
      </c>
      <c r="D282" s="16"/>
      <c r="F282" t="s">
        <v>337</v>
      </c>
      <c r="H282" s="1" t="s">
        <v>552</v>
      </c>
      <c r="I282" s="1" t="s">
        <v>76</v>
      </c>
      <c r="J282" s="23">
        <v>0</v>
      </c>
      <c r="L282" s="38">
        <v>35805</v>
      </c>
      <c r="M282" s="36"/>
      <c r="N282" s="37">
        <v>33661</v>
      </c>
      <c r="O282" s="37"/>
      <c r="P282" s="37">
        <v>2144</v>
      </c>
      <c r="Q282" s="37"/>
      <c r="R282" s="37">
        <v>707</v>
      </c>
      <c r="T282" s="114" t="s">
        <v>447</v>
      </c>
      <c r="V282" s="115" t="s">
        <v>447</v>
      </c>
      <c r="W282" s="14"/>
    </row>
    <row r="283" spans="1:23" x14ac:dyDescent="0.2">
      <c r="D283" s="16"/>
      <c r="H283" s="1"/>
      <c r="I283" s="1"/>
      <c r="J283" s="23"/>
      <c r="L283" s="35"/>
      <c r="N283" s="30"/>
      <c r="O283" s="24"/>
      <c r="P283" s="30"/>
      <c r="Q283" s="24"/>
      <c r="R283" s="30"/>
      <c r="T283" s="16"/>
      <c r="V283" s="15"/>
      <c r="W283" s="14"/>
    </row>
    <row r="284" spans="1:23" x14ac:dyDescent="0.2">
      <c r="D284" s="16"/>
      <c r="F284" s="13" t="s">
        <v>45</v>
      </c>
      <c r="H284" s="1"/>
      <c r="I284" s="1"/>
      <c r="J284" s="23"/>
      <c r="L284" s="35">
        <f>SUM(L269:L282)</f>
        <v>5183418.4699999979</v>
      </c>
      <c r="N284" s="24">
        <f>SUM(N269:N282)</f>
        <v>1294799</v>
      </c>
      <c r="O284" s="24"/>
      <c r="P284" s="24">
        <f>SUM(P269:P282)</f>
        <v>3888620</v>
      </c>
      <c r="Q284" s="24"/>
      <c r="R284" s="24">
        <f>SUM(R269:R282)</f>
        <v>185993</v>
      </c>
      <c r="T284" s="16">
        <f>R284/L284*100</f>
        <v>3.5882304520939066</v>
      </c>
      <c r="V284" s="15">
        <f>ROUND(P284/R284,1)</f>
        <v>20.9</v>
      </c>
      <c r="W284" s="14"/>
    </row>
    <row r="285" spans="1:23" x14ac:dyDescent="0.2">
      <c r="D285" s="16"/>
      <c r="H285" s="1"/>
      <c r="I285" s="1"/>
      <c r="J285" s="23"/>
      <c r="L285" s="35"/>
      <c r="N285" s="24"/>
      <c r="O285" s="24"/>
      <c r="P285" s="24"/>
      <c r="Q285" s="24"/>
      <c r="R285" s="24"/>
      <c r="T285" s="16"/>
      <c r="V285" s="15"/>
      <c r="W285" s="14"/>
    </row>
    <row r="286" spans="1:23" ht="15.75" x14ac:dyDescent="0.25">
      <c r="D286" s="16"/>
      <c r="F286" s="121" t="s">
        <v>46</v>
      </c>
      <c r="H286" s="2"/>
      <c r="J286" s="21"/>
      <c r="K286" s="105"/>
      <c r="L286" s="107">
        <f>L284+L266+L247+L228+L209+L188+L169</f>
        <v>490205140.27999997</v>
      </c>
      <c r="M286" s="105"/>
      <c r="N286" s="117">
        <f>N284+N266+N247+N228+N209+N188+N169</f>
        <v>101751300</v>
      </c>
      <c r="O286" s="117"/>
      <c r="P286" s="117">
        <f>P284+P266+P247+P228+P209+P188+P169</f>
        <v>409349376</v>
      </c>
      <c r="Q286" s="117"/>
      <c r="R286" s="117">
        <f>R284+R266+R247+R228+R209+R188+R169</f>
        <v>20114841</v>
      </c>
      <c r="S286" s="105"/>
      <c r="T286" s="16"/>
      <c r="V286" s="15"/>
      <c r="W286" s="14"/>
    </row>
    <row r="287" spans="1:23" ht="15.75" x14ac:dyDescent="0.25">
      <c r="D287" s="16"/>
      <c r="F287" s="121"/>
      <c r="H287" s="2"/>
      <c r="J287" s="21"/>
      <c r="K287" s="105"/>
      <c r="L287" s="35"/>
      <c r="M287" s="105"/>
      <c r="N287" s="117"/>
      <c r="O287" s="117"/>
      <c r="P287" s="117"/>
      <c r="Q287" s="117"/>
      <c r="R287" s="117"/>
      <c r="S287" s="105"/>
      <c r="T287" s="16"/>
      <c r="V287" s="15"/>
      <c r="W287" s="14"/>
    </row>
    <row r="288" spans="1:23" x14ac:dyDescent="0.2">
      <c r="D288" s="16"/>
      <c r="H288" s="2"/>
      <c r="J288" s="23"/>
      <c r="L288" s="35"/>
      <c r="N288" s="24"/>
      <c r="O288" s="24"/>
      <c r="P288" s="24"/>
      <c r="Q288" s="24"/>
      <c r="R288" s="24"/>
      <c r="T288" s="16"/>
      <c r="V288" s="15"/>
      <c r="W288" s="14"/>
    </row>
    <row r="289" spans="1:36" ht="15.75" x14ac:dyDescent="0.25">
      <c r="D289" s="16"/>
      <c r="F289" s="4" t="s">
        <v>47</v>
      </c>
      <c r="H289" s="2"/>
      <c r="J289" s="23"/>
      <c r="L289" s="35"/>
      <c r="N289" s="24"/>
      <c r="O289" s="24"/>
      <c r="P289" s="24"/>
      <c r="Q289" s="24"/>
      <c r="R289" s="24"/>
      <c r="T289" s="16"/>
      <c r="V289" s="15"/>
      <c r="W289" s="14"/>
    </row>
    <row r="290" spans="1:36" ht="15.75" x14ac:dyDescent="0.25">
      <c r="D290" s="56"/>
      <c r="E290" s="57"/>
      <c r="F290" s="73"/>
      <c r="G290" s="57"/>
      <c r="H290" s="122"/>
      <c r="I290" s="57"/>
      <c r="J290" s="33"/>
      <c r="K290" s="57"/>
      <c r="L290" s="59"/>
      <c r="M290" s="57"/>
      <c r="N290" s="64"/>
      <c r="O290" s="64"/>
      <c r="P290" s="64"/>
      <c r="Q290" s="64"/>
      <c r="R290" s="64"/>
      <c r="S290" s="57"/>
      <c r="T290" s="56"/>
      <c r="U290" s="57"/>
      <c r="V290" s="123"/>
      <c r="W290" s="62"/>
      <c r="X290" s="57"/>
      <c r="Y290" s="57"/>
      <c r="Z290" s="57"/>
      <c r="AA290" s="57"/>
      <c r="AB290" s="57"/>
      <c r="AC290" s="57"/>
      <c r="AD290" s="57"/>
      <c r="AE290" s="57"/>
      <c r="AF290" s="57"/>
      <c r="AG290" s="57"/>
      <c r="AH290" s="57"/>
      <c r="AI290" s="57"/>
      <c r="AJ290" s="57"/>
    </row>
    <row r="291" spans="1:36" x14ac:dyDescent="0.2">
      <c r="A291">
        <f>+B291</f>
        <v>350.1</v>
      </c>
      <c r="B291">
        <f t="shared" si="52"/>
        <v>350.1</v>
      </c>
      <c r="D291" s="56">
        <v>350.1</v>
      </c>
      <c r="E291" s="57"/>
      <c r="F291" s="57" t="s">
        <v>73</v>
      </c>
      <c r="G291" s="57"/>
      <c r="H291" s="34" t="s">
        <v>452</v>
      </c>
      <c r="I291" s="57"/>
      <c r="J291" s="33">
        <v>0</v>
      </c>
      <c r="K291" s="57"/>
      <c r="L291" s="59">
        <v>23341455</v>
      </c>
      <c r="M291" s="74"/>
      <c r="N291" s="75">
        <v>15050587</v>
      </c>
      <c r="O291" s="75"/>
      <c r="P291" s="75">
        <v>8290867</v>
      </c>
      <c r="Q291" s="75"/>
      <c r="R291" s="75">
        <v>261836</v>
      </c>
      <c r="S291" s="57"/>
      <c r="T291" s="56">
        <v>0.98</v>
      </c>
      <c r="U291" s="57"/>
      <c r="V291" s="123">
        <f t="shared" ref="V291:V299" si="59">ROUND(P291/R291,1)</f>
        <v>31.7</v>
      </c>
      <c r="W291" s="62"/>
      <c r="X291" s="57"/>
      <c r="Y291" s="57"/>
      <c r="Z291" s="57"/>
      <c r="AA291" s="57"/>
      <c r="AB291" s="57"/>
      <c r="AC291" s="57"/>
      <c r="AD291" s="57"/>
      <c r="AE291" s="57"/>
      <c r="AF291" s="57"/>
      <c r="AG291" s="57"/>
      <c r="AH291" s="57"/>
      <c r="AI291" s="57"/>
      <c r="AJ291" s="57"/>
    </row>
    <row r="292" spans="1:36" x14ac:dyDescent="0.2">
      <c r="A292">
        <f t="shared" ref="A292:A300" si="60">+B292</f>
        <v>352.1</v>
      </c>
      <c r="B292">
        <f t="shared" si="52"/>
        <v>352.1</v>
      </c>
      <c r="D292" s="56">
        <v>352.1</v>
      </c>
      <c r="E292" s="57"/>
      <c r="F292" s="57" t="s">
        <v>553</v>
      </c>
      <c r="G292" s="57"/>
      <c r="H292" s="34" t="s">
        <v>554</v>
      </c>
      <c r="I292" s="57"/>
      <c r="J292" s="33">
        <v>-25</v>
      </c>
      <c r="K292" s="57"/>
      <c r="L292" s="59">
        <v>6979653.25</v>
      </c>
      <c r="M292" s="74"/>
      <c r="N292" s="75">
        <v>3813782</v>
      </c>
      <c r="O292" s="75"/>
      <c r="P292" s="75">
        <v>4910791</v>
      </c>
      <c r="Q292" s="75"/>
      <c r="R292" s="75">
        <v>122181</v>
      </c>
      <c r="S292" s="57"/>
      <c r="T292" s="56">
        <v>1.54</v>
      </c>
      <c r="U292" s="57"/>
      <c r="V292" s="123">
        <f t="shared" si="59"/>
        <v>40.200000000000003</v>
      </c>
      <c r="W292" s="62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</row>
    <row r="293" spans="1:36" x14ac:dyDescent="0.2">
      <c r="A293">
        <f t="shared" si="60"/>
        <v>352.2</v>
      </c>
      <c r="B293">
        <f t="shared" si="52"/>
        <v>352.2</v>
      </c>
      <c r="D293" s="56">
        <v>352.2</v>
      </c>
      <c r="E293" s="57"/>
      <c r="F293" s="57" t="s">
        <v>85</v>
      </c>
      <c r="G293" s="57"/>
      <c r="H293" s="34" t="s">
        <v>452</v>
      </c>
      <c r="I293" s="57"/>
      <c r="J293" s="33">
        <v>-25</v>
      </c>
      <c r="K293" s="57"/>
      <c r="L293" s="59">
        <v>1167783.17</v>
      </c>
      <c r="M293" s="74"/>
      <c r="N293" s="75">
        <v>813907</v>
      </c>
      <c r="O293" s="75"/>
      <c r="P293" s="75">
        <v>645823</v>
      </c>
      <c r="Q293" s="75"/>
      <c r="R293" s="75">
        <v>18983</v>
      </c>
      <c r="S293" s="57"/>
      <c r="T293" s="56">
        <v>1.43</v>
      </c>
      <c r="U293" s="57"/>
      <c r="V293" s="123">
        <f t="shared" si="59"/>
        <v>34</v>
      </c>
      <c r="W293" s="62"/>
      <c r="X293" s="57"/>
      <c r="Y293" s="57"/>
      <c r="Z293" s="57"/>
      <c r="AA293" s="57"/>
      <c r="AB293" s="57"/>
      <c r="AC293" s="57"/>
      <c r="AD293" s="57"/>
      <c r="AE293" s="57"/>
      <c r="AF293" s="57"/>
      <c r="AG293" s="57"/>
      <c r="AH293" s="57"/>
      <c r="AI293" s="57"/>
      <c r="AJ293" s="57"/>
    </row>
    <row r="294" spans="1:36" x14ac:dyDescent="0.2">
      <c r="A294">
        <f t="shared" si="60"/>
        <v>353.1</v>
      </c>
      <c r="B294">
        <f t="shared" si="52"/>
        <v>353.1</v>
      </c>
      <c r="D294" s="56">
        <v>353.1</v>
      </c>
      <c r="E294" s="57"/>
      <c r="F294" s="57" t="s">
        <v>86</v>
      </c>
      <c r="G294" s="57"/>
      <c r="H294" s="34" t="s">
        <v>555</v>
      </c>
      <c r="I294" s="57"/>
      <c r="J294" s="33">
        <v>-20</v>
      </c>
      <c r="K294" s="57"/>
      <c r="L294" s="59">
        <v>173142340.90000001</v>
      </c>
      <c r="M294" s="74"/>
      <c r="N294" s="75">
        <v>59471929</v>
      </c>
      <c r="O294" s="75"/>
      <c r="P294" s="75">
        <v>148298883</v>
      </c>
      <c r="Q294" s="75"/>
      <c r="R294" s="75">
        <v>4263680</v>
      </c>
      <c r="S294" s="57"/>
      <c r="T294" s="56">
        <v>1.98</v>
      </c>
      <c r="U294" s="57"/>
      <c r="V294" s="123">
        <f t="shared" si="59"/>
        <v>34.799999999999997</v>
      </c>
      <c r="W294" s="62"/>
      <c r="X294" s="57"/>
      <c r="Y294" s="57"/>
      <c r="Z294" s="57"/>
      <c r="AA294" s="57"/>
      <c r="AB294" s="57"/>
      <c r="AC294" s="57"/>
      <c r="AD294" s="57"/>
      <c r="AE294" s="57"/>
      <c r="AF294" s="57"/>
      <c r="AG294" s="57"/>
      <c r="AH294" s="57"/>
      <c r="AI294" s="57"/>
      <c r="AJ294" s="57"/>
    </row>
    <row r="295" spans="1:36" x14ac:dyDescent="0.2">
      <c r="A295">
        <f t="shared" si="60"/>
        <v>353.2</v>
      </c>
      <c r="B295">
        <f t="shared" si="52"/>
        <v>353.2</v>
      </c>
      <c r="D295" s="56">
        <v>353.2</v>
      </c>
      <c r="E295" s="57"/>
      <c r="F295" s="57" t="s">
        <v>87</v>
      </c>
      <c r="G295" s="57"/>
      <c r="H295" s="34" t="s">
        <v>556</v>
      </c>
      <c r="I295" s="57"/>
      <c r="J295" s="33">
        <v>-20</v>
      </c>
      <c r="K295" s="57"/>
      <c r="L295" s="59">
        <v>14749280.689999999</v>
      </c>
      <c r="M295" s="74"/>
      <c r="N295" s="75">
        <v>16016356</v>
      </c>
      <c r="O295" s="75"/>
      <c r="P295" s="75">
        <v>1682783</v>
      </c>
      <c r="Q295" s="75"/>
      <c r="R295" s="75">
        <v>81930</v>
      </c>
      <c r="S295" s="57"/>
      <c r="T295" s="56">
        <v>0.46</v>
      </c>
      <c r="U295" s="57"/>
      <c r="V295" s="123">
        <f t="shared" si="59"/>
        <v>20.5</v>
      </c>
      <c r="W295" s="62"/>
      <c r="X295" s="57"/>
      <c r="Y295" s="57"/>
      <c r="Z295" s="57"/>
      <c r="AA295" s="57"/>
      <c r="AB295" s="57"/>
      <c r="AC295" s="57"/>
      <c r="AD295" s="57"/>
      <c r="AE295" s="57"/>
      <c r="AF295" s="57"/>
      <c r="AG295" s="57"/>
      <c r="AH295" s="57"/>
      <c r="AI295" s="57"/>
      <c r="AJ295" s="57"/>
    </row>
    <row r="296" spans="1:36" x14ac:dyDescent="0.2">
      <c r="A296">
        <f t="shared" si="60"/>
        <v>354</v>
      </c>
      <c r="B296">
        <f t="shared" si="52"/>
        <v>354</v>
      </c>
      <c r="D296" s="56">
        <v>354</v>
      </c>
      <c r="E296" s="57"/>
      <c r="F296" s="57" t="s">
        <v>88</v>
      </c>
      <c r="G296" s="57"/>
      <c r="H296" s="34" t="s">
        <v>453</v>
      </c>
      <c r="I296" s="57"/>
      <c r="J296" s="33">
        <v>-25</v>
      </c>
      <c r="K296" s="57"/>
      <c r="L296" s="59">
        <v>63308079.229999997</v>
      </c>
      <c r="M296" s="74"/>
      <c r="N296" s="75">
        <v>42955413</v>
      </c>
      <c r="O296" s="75"/>
      <c r="P296" s="75">
        <v>36179691</v>
      </c>
      <c r="Q296" s="75"/>
      <c r="R296" s="75">
        <v>825342</v>
      </c>
      <c r="S296" s="57"/>
      <c r="T296" s="56">
        <v>1.21</v>
      </c>
      <c r="U296" s="57"/>
      <c r="V296" s="123">
        <f t="shared" si="59"/>
        <v>43.8</v>
      </c>
      <c r="W296" s="62"/>
      <c r="X296" s="57"/>
      <c r="Y296" s="57"/>
      <c r="Z296" s="57"/>
      <c r="AA296" s="57"/>
      <c r="AB296" s="57"/>
      <c r="AC296" s="57"/>
      <c r="AD296" s="57"/>
      <c r="AE296" s="57"/>
      <c r="AF296" s="57"/>
      <c r="AG296" s="57"/>
      <c r="AH296" s="57"/>
      <c r="AI296" s="57"/>
      <c r="AJ296" s="57"/>
    </row>
    <row r="297" spans="1:36" x14ac:dyDescent="0.2">
      <c r="A297">
        <f t="shared" si="60"/>
        <v>355</v>
      </c>
      <c r="B297">
        <f t="shared" si="52"/>
        <v>355</v>
      </c>
      <c r="D297" s="56">
        <v>355</v>
      </c>
      <c r="E297" s="57"/>
      <c r="F297" s="57" t="s">
        <v>89</v>
      </c>
      <c r="G297" s="57"/>
      <c r="H297" s="34" t="s">
        <v>451</v>
      </c>
      <c r="I297" s="57"/>
      <c r="J297" s="33">
        <v>-60</v>
      </c>
      <c r="K297" s="57"/>
      <c r="L297" s="59">
        <v>91302830.769999996</v>
      </c>
      <c r="M297" s="74"/>
      <c r="N297" s="75">
        <v>64368897</v>
      </c>
      <c r="O297" s="75"/>
      <c r="P297" s="75">
        <v>81715632</v>
      </c>
      <c r="Q297" s="75"/>
      <c r="R297" s="75">
        <v>2658331</v>
      </c>
      <c r="S297" s="57"/>
      <c r="T297" s="56">
        <v>2.2799999999999998</v>
      </c>
      <c r="U297" s="57"/>
      <c r="V297" s="123">
        <f t="shared" si="59"/>
        <v>30.7</v>
      </c>
      <c r="W297" s="62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7"/>
    </row>
    <row r="298" spans="1:36" x14ac:dyDescent="0.2">
      <c r="A298">
        <f t="shared" si="60"/>
        <v>356</v>
      </c>
      <c r="B298">
        <f t="shared" si="52"/>
        <v>356</v>
      </c>
      <c r="D298" s="56">
        <v>356</v>
      </c>
      <c r="E298" s="57"/>
      <c r="F298" s="57" t="s">
        <v>90</v>
      </c>
      <c r="G298" s="57"/>
      <c r="H298" s="34" t="s">
        <v>452</v>
      </c>
      <c r="I298" s="57"/>
      <c r="J298" s="33">
        <v>-50</v>
      </c>
      <c r="K298" s="57"/>
      <c r="L298" s="59">
        <v>129755652.44</v>
      </c>
      <c r="M298" s="74"/>
      <c r="N298" s="75">
        <v>100060047</v>
      </c>
      <c r="O298" s="75"/>
      <c r="P298" s="75">
        <v>94573434</v>
      </c>
      <c r="Q298" s="75"/>
      <c r="R298" s="75">
        <v>2662982</v>
      </c>
      <c r="S298" s="57"/>
      <c r="T298" s="56">
        <v>1.79</v>
      </c>
      <c r="U298" s="57"/>
      <c r="V298" s="123">
        <f t="shared" si="59"/>
        <v>35.5</v>
      </c>
      <c r="W298" s="62"/>
      <c r="X298" s="57"/>
      <c r="Y298" s="57"/>
      <c r="Z298" s="57"/>
      <c r="AA298" s="57"/>
      <c r="AB298" s="57"/>
      <c r="AC298" s="57"/>
      <c r="AD298" s="57"/>
      <c r="AE298" s="57"/>
      <c r="AF298" s="57"/>
      <c r="AG298" s="57"/>
      <c r="AH298" s="57"/>
      <c r="AI298" s="57"/>
      <c r="AJ298" s="57"/>
    </row>
    <row r="299" spans="1:36" x14ac:dyDescent="0.2">
      <c r="A299">
        <f t="shared" si="60"/>
        <v>357</v>
      </c>
      <c r="B299">
        <f t="shared" si="52"/>
        <v>357</v>
      </c>
      <c r="D299" s="56">
        <v>357</v>
      </c>
      <c r="E299" s="57"/>
      <c r="F299" s="57" t="s">
        <v>91</v>
      </c>
      <c r="G299" s="57"/>
      <c r="H299" s="34" t="s">
        <v>527</v>
      </c>
      <c r="I299" s="57"/>
      <c r="J299" s="33">
        <v>0</v>
      </c>
      <c r="K299" s="57"/>
      <c r="L299" s="59">
        <v>448760.26</v>
      </c>
      <c r="M299" s="74"/>
      <c r="N299" s="75">
        <v>134595</v>
      </c>
      <c r="O299" s="75"/>
      <c r="P299" s="75">
        <v>314165</v>
      </c>
      <c r="Q299" s="75"/>
      <c r="R299" s="75">
        <v>14316</v>
      </c>
      <c r="S299" s="57"/>
      <c r="T299" s="56">
        <v>2.6</v>
      </c>
      <c r="U299" s="57"/>
      <c r="V299" s="123">
        <f t="shared" si="59"/>
        <v>21.9</v>
      </c>
      <c r="W299" s="62"/>
      <c r="X299" s="57"/>
      <c r="Y299" s="57"/>
      <c r="Z299" s="57"/>
      <c r="AA299" s="57"/>
      <c r="AB299" s="57"/>
      <c r="AC299" s="57"/>
      <c r="AD299" s="57"/>
      <c r="AE299" s="57"/>
      <c r="AF299" s="57"/>
      <c r="AG299" s="57"/>
      <c r="AH299" s="57"/>
      <c r="AI299" s="57"/>
      <c r="AJ299" s="57"/>
    </row>
    <row r="300" spans="1:36" x14ac:dyDescent="0.2">
      <c r="A300">
        <f t="shared" si="60"/>
        <v>358</v>
      </c>
      <c r="B300">
        <f t="shared" si="52"/>
        <v>358</v>
      </c>
      <c r="D300" s="56">
        <v>358</v>
      </c>
      <c r="E300" s="57"/>
      <c r="F300" s="152" t="s">
        <v>92</v>
      </c>
      <c r="G300" s="57"/>
      <c r="H300" s="34" t="s">
        <v>557</v>
      </c>
      <c r="I300" s="57"/>
      <c r="J300" s="33">
        <v>0</v>
      </c>
      <c r="K300" s="57"/>
      <c r="L300" s="77">
        <v>1114761.8999999999</v>
      </c>
      <c r="M300" s="74"/>
      <c r="N300" s="75">
        <v>802730</v>
      </c>
      <c r="O300" s="75"/>
      <c r="P300" s="75">
        <v>312032</v>
      </c>
      <c r="Q300" s="75"/>
      <c r="R300" s="75">
        <v>16119</v>
      </c>
      <c r="S300" s="57"/>
      <c r="T300" s="56">
        <v>1.26</v>
      </c>
      <c r="U300" s="57"/>
      <c r="V300" s="123">
        <f>ROUND(P300/R300,1)</f>
        <v>19.399999999999999</v>
      </c>
      <c r="W300" s="62"/>
      <c r="X300" s="57"/>
      <c r="Y300" s="57"/>
      <c r="Z300" s="57"/>
      <c r="AA300" s="57"/>
      <c r="AB300" s="57"/>
      <c r="AC300" s="57"/>
      <c r="AD300" s="57"/>
      <c r="AE300" s="57"/>
      <c r="AF300" s="57"/>
      <c r="AG300" s="57"/>
      <c r="AH300" s="57"/>
      <c r="AI300" s="57"/>
      <c r="AJ300" s="57"/>
    </row>
    <row r="301" spans="1:36" x14ac:dyDescent="0.2">
      <c r="D301" s="56"/>
      <c r="E301" s="57"/>
      <c r="F301" s="57"/>
      <c r="G301" s="57"/>
      <c r="H301" s="78"/>
      <c r="I301" s="57"/>
      <c r="J301" s="33"/>
      <c r="K301" s="57"/>
      <c r="L301" s="59"/>
      <c r="M301" s="57"/>
      <c r="N301" s="79"/>
      <c r="O301" s="64"/>
      <c r="P301" s="79"/>
      <c r="Q301" s="64"/>
      <c r="R301" s="79"/>
      <c r="S301" s="57"/>
      <c r="T301" s="56"/>
      <c r="U301" s="57"/>
      <c r="V301" s="123"/>
      <c r="W301" s="62"/>
      <c r="X301" s="57"/>
      <c r="Y301" s="57"/>
      <c r="Z301" s="57"/>
      <c r="AA301" s="57"/>
      <c r="AB301" s="57"/>
      <c r="AC301" s="57"/>
      <c r="AD301" s="57"/>
      <c r="AE301" s="57"/>
      <c r="AF301" s="57"/>
      <c r="AG301" s="57"/>
      <c r="AH301" s="57"/>
      <c r="AI301" s="57"/>
      <c r="AJ301" s="57"/>
    </row>
    <row r="302" spans="1:36" ht="15.75" x14ac:dyDescent="0.25">
      <c r="D302" s="56"/>
      <c r="E302" s="57"/>
      <c r="F302" s="153" t="s">
        <v>48</v>
      </c>
      <c r="G302" s="57"/>
      <c r="H302" s="81"/>
      <c r="I302" s="140"/>
      <c r="J302" s="82"/>
      <c r="K302" s="140"/>
      <c r="L302" s="154">
        <f>SUM(L291:L300)</f>
        <v>505310597.60999995</v>
      </c>
      <c r="M302" s="140"/>
      <c r="N302" s="141">
        <f>SUM(N291:N300)</f>
        <v>303488243</v>
      </c>
      <c r="O302" s="141"/>
      <c r="P302" s="141">
        <f>SUM(P291:P300)</f>
        <v>376924101</v>
      </c>
      <c r="Q302" s="141"/>
      <c r="R302" s="141">
        <f>SUM(R291:R300)</f>
        <v>10925700</v>
      </c>
      <c r="S302" s="57"/>
      <c r="T302" s="56"/>
      <c r="U302" s="57"/>
      <c r="V302" s="123"/>
      <c r="W302" s="62"/>
      <c r="X302" s="57"/>
      <c r="Y302" s="57"/>
      <c r="Z302" s="57"/>
      <c r="AA302" s="57"/>
      <c r="AB302" s="57"/>
      <c r="AC302" s="57"/>
      <c r="AD302" s="57"/>
      <c r="AE302" s="57"/>
      <c r="AF302" s="57"/>
      <c r="AG302" s="57"/>
      <c r="AH302" s="57"/>
      <c r="AI302" s="57"/>
      <c r="AJ302" s="57"/>
    </row>
    <row r="303" spans="1:36" ht="15.75" x14ac:dyDescent="0.25">
      <c r="D303" s="56"/>
      <c r="E303" s="57"/>
      <c r="F303" s="153"/>
      <c r="G303" s="57"/>
      <c r="H303" s="81"/>
      <c r="I303" s="140"/>
      <c r="J303" s="82"/>
      <c r="K303" s="140"/>
      <c r="L303" s="59"/>
      <c r="M303" s="140"/>
      <c r="N303" s="141"/>
      <c r="O303" s="141"/>
      <c r="P303" s="141"/>
      <c r="Q303" s="141"/>
      <c r="R303" s="141"/>
      <c r="S303" s="57"/>
      <c r="T303" s="56"/>
      <c r="U303" s="57"/>
      <c r="V303" s="123"/>
      <c r="W303" s="62"/>
      <c r="X303" s="57"/>
      <c r="Y303" s="57"/>
      <c r="Z303" s="57"/>
      <c r="AA303" s="57"/>
      <c r="AB303" s="57"/>
      <c r="AC303" s="57"/>
      <c r="AD303" s="57"/>
      <c r="AE303" s="57"/>
      <c r="AF303" s="57"/>
      <c r="AG303" s="57"/>
      <c r="AH303" s="57"/>
      <c r="AI303" s="57"/>
      <c r="AJ303" s="57"/>
    </row>
    <row r="304" spans="1:36" x14ac:dyDescent="0.2">
      <c r="D304" s="56"/>
      <c r="E304" s="57"/>
      <c r="F304" s="57"/>
      <c r="G304" s="57"/>
      <c r="H304" s="78"/>
      <c r="I304" s="57"/>
      <c r="J304" s="33"/>
      <c r="K304" s="57"/>
      <c r="L304" s="59"/>
      <c r="M304" s="57"/>
      <c r="N304" s="64"/>
      <c r="O304" s="64"/>
      <c r="P304" s="64"/>
      <c r="Q304" s="64"/>
      <c r="R304" s="64"/>
      <c r="S304" s="57"/>
      <c r="T304" s="56"/>
      <c r="U304" s="57"/>
      <c r="V304" s="123"/>
      <c r="W304" s="62"/>
      <c r="X304" s="57"/>
      <c r="Y304" s="57"/>
      <c r="Z304" s="57"/>
      <c r="AA304" s="57"/>
      <c r="AB304" s="57"/>
      <c r="AC304" s="57"/>
      <c r="AD304" s="57"/>
      <c r="AE304" s="57"/>
      <c r="AF304" s="57"/>
      <c r="AG304" s="57"/>
      <c r="AH304" s="57"/>
      <c r="AI304" s="57"/>
      <c r="AJ304" s="57"/>
    </row>
    <row r="305" spans="1:36" ht="15.75" x14ac:dyDescent="0.25">
      <c r="D305" s="56"/>
      <c r="E305" s="62"/>
      <c r="F305" s="84" t="s">
        <v>49</v>
      </c>
      <c r="G305" s="62"/>
      <c r="H305" s="78"/>
      <c r="I305" s="62"/>
      <c r="J305" s="33"/>
      <c r="K305" s="62"/>
      <c r="L305" s="59"/>
      <c r="M305" s="62"/>
      <c r="N305" s="64"/>
      <c r="O305" s="64"/>
      <c r="P305" s="64"/>
      <c r="Q305" s="64"/>
      <c r="R305" s="64"/>
      <c r="S305" s="62"/>
      <c r="T305" s="56"/>
      <c r="U305" s="62"/>
      <c r="V305" s="123"/>
      <c r="W305" s="62"/>
      <c r="X305" s="57"/>
      <c r="Y305" s="57"/>
      <c r="Z305" s="57"/>
      <c r="AA305" s="57"/>
      <c r="AB305" s="57"/>
      <c r="AC305" s="57"/>
      <c r="AD305" s="57"/>
      <c r="AE305" s="57"/>
      <c r="AF305" s="57"/>
      <c r="AG305" s="57"/>
      <c r="AH305" s="57"/>
      <c r="AI305" s="57"/>
      <c r="AJ305" s="57"/>
    </row>
    <row r="306" spans="1:36" ht="15.75" x14ac:dyDescent="0.25">
      <c r="D306" s="56"/>
      <c r="E306" s="57"/>
      <c r="F306" s="73"/>
      <c r="G306" s="57"/>
      <c r="H306" s="122"/>
      <c r="I306" s="57"/>
      <c r="J306" s="33"/>
      <c r="K306" s="57"/>
      <c r="L306" s="59"/>
      <c r="M306" s="57"/>
      <c r="N306" s="64"/>
      <c r="O306" s="64"/>
      <c r="P306" s="64"/>
      <c r="Q306" s="64"/>
      <c r="R306" s="64"/>
      <c r="S306" s="57"/>
      <c r="T306" s="56"/>
      <c r="U306" s="57"/>
      <c r="V306" s="123"/>
      <c r="W306" s="62"/>
      <c r="X306" s="57"/>
      <c r="Y306" s="57"/>
      <c r="Z306" s="57"/>
      <c r="AA306" s="57"/>
      <c r="AB306" s="57"/>
      <c r="AC306" s="57"/>
      <c r="AD306" s="57"/>
      <c r="AE306" s="57"/>
      <c r="AF306" s="57"/>
      <c r="AG306" s="57"/>
      <c r="AH306" s="57"/>
      <c r="AI306" s="57"/>
      <c r="AJ306" s="57"/>
    </row>
    <row r="307" spans="1:36" x14ac:dyDescent="0.2">
      <c r="A307">
        <f t="shared" ref="A307:A318" si="61">+B307</f>
        <v>360.1</v>
      </c>
      <c r="B307">
        <f t="shared" ref="B307:B361" si="62">+IF(D307="",B306,D307)</f>
        <v>360.1</v>
      </c>
      <c r="D307" s="56">
        <v>360.1</v>
      </c>
      <c r="E307" s="57"/>
      <c r="F307" s="97" t="s">
        <v>93</v>
      </c>
      <c r="G307" s="57"/>
      <c r="H307" s="34" t="s">
        <v>558</v>
      </c>
      <c r="I307" s="57"/>
      <c r="J307" s="33">
        <v>0</v>
      </c>
      <c r="K307" s="57"/>
      <c r="L307" s="59">
        <v>1496173.36</v>
      </c>
      <c r="M307" s="74"/>
      <c r="N307" s="75">
        <v>1022041</v>
      </c>
      <c r="O307" s="75"/>
      <c r="P307" s="75">
        <v>474132</v>
      </c>
      <c r="Q307" s="75"/>
      <c r="R307" s="75">
        <v>10512</v>
      </c>
      <c r="S307" s="57"/>
      <c r="T307" s="56">
        <v>0.65</v>
      </c>
      <c r="U307" s="57"/>
      <c r="V307" s="123">
        <f t="shared" ref="V307:V318" si="63">ROUND(P307/R307,1)</f>
        <v>45.1</v>
      </c>
      <c r="W307" s="62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</row>
    <row r="308" spans="1:36" x14ac:dyDescent="0.2">
      <c r="A308">
        <f t="shared" si="61"/>
        <v>361</v>
      </c>
      <c r="B308">
        <f t="shared" si="62"/>
        <v>361</v>
      </c>
      <c r="D308" s="16">
        <v>361</v>
      </c>
      <c r="F308" t="s">
        <v>115</v>
      </c>
      <c r="H308" s="1" t="s">
        <v>449</v>
      </c>
      <c r="J308" s="23">
        <v>-10</v>
      </c>
      <c r="L308" s="35">
        <v>4457893.55</v>
      </c>
      <c r="M308" s="36"/>
      <c r="N308" s="37">
        <v>1509377</v>
      </c>
      <c r="O308" s="37"/>
      <c r="P308" s="37">
        <v>3394311</v>
      </c>
      <c r="Q308" s="37"/>
      <c r="R308" s="37">
        <v>89107</v>
      </c>
      <c r="T308" s="16">
        <v>1.65</v>
      </c>
      <c r="V308" s="15">
        <f t="shared" si="63"/>
        <v>38.1</v>
      </c>
      <c r="W308" s="14"/>
    </row>
    <row r="309" spans="1:36" x14ac:dyDescent="0.2">
      <c r="A309">
        <f t="shared" si="61"/>
        <v>362</v>
      </c>
      <c r="B309">
        <f t="shared" si="62"/>
        <v>362</v>
      </c>
      <c r="D309" s="16">
        <v>362</v>
      </c>
      <c r="F309" s="91" t="s">
        <v>94</v>
      </c>
      <c r="H309" s="1" t="s">
        <v>559</v>
      </c>
      <c r="J309" s="33">
        <v>-15</v>
      </c>
      <c r="L309" s="35">
        <v>100792637.54000001</v>
      </c>
      <c r="M309" s="36"/>
      <c r="N309" s="37">
        <v>30916216</v>
      </c>
      <c r="O309" s="37"/>
      <c r="P309" s="37">
        <v>84995316</v>
      </c>
      <c r="Q309" s="37"/>
      <c r="R309" s="37">
        <v>2844305</v>
      </c>
      <c r="T309" s="16">
        <v>2.2799999999999998</v>
      </c>
      <c r="V309" s="15">
        <f t="shared" si="63"/>
        <v>29.9</v>
      </c>
      <c r="W309" s="14"/>
    </row>
    <row r="310" spans="1:36" x14ac:dyDescent="0.2">
      <c r="A310">
        <f t="shared" si="61"/>
        <v>364</v>
      </c>
      <c r="B310">
        <f t="shared" si="62"/>
        <v>364</v>
      </c>
      <c r="D310" s="16">
        <v>364</v>
      </c>
      <c r="F310" s="91" t="s">
        <v>95</v>
      </c>
      <c r="H310" s="1" t="s">
        <v>560</v>
      </c>
      <c r="J310" s="33">
        <v>-45</v>
      </c>
      <c r="L310" s="35">
        <v>193793678.56</v>
      </c>
      <c r="M310" s="36"/>
      <c r="N310" s="37">
        <v>108962347</v>
      </c>
      <c r="O310" s="37"/>
      <c r="P310" s="37">
        <v>172038488</v>
      </c>
      <c r="Q310" s="37"/>
      <c r="R310" s="37">
        <v>6290146</v>
      </c>
      <c r="T310" s="16">
        <v>2.2999999999999998</v>
      </c>
      <c r="V310" s="15">
        <f t="shared" si="63"/>
        <v>27.4</v>
      </c>
      <c r="W310" s="14"/>
    </row>
    <row r="311" spans="1:36" x14ac:dyDescent="0.2">
      <c r="A311">
        <f t="shared" si="61"/>
        <v>365</v>
      </c>
      <c r="B311">
        <f t="shared" si="62"/>
        <v>365</v>
      </c>
      <c r="D311" s="16">
        <v>365</v>
      </c>
      <c r="F311" t="s">
        <v>96</v>
      </c>
      <c r="H311" s="1" t="s">
        <v>561</v>
      </c>
      <c r="J311" s="23">
        <v>-75</v>
      </c>
      <c r="L311" s="35">
        <v>180861758.25</v>
      </c>
      <c r="M311" s="36"/>
      <c r="N311" s="37">
        <v>105672071</v>
      </c>
      <c r="O311" s="37"/>
      <c r="P311" s="37">
        <v>210836003</v>
      </c>
      <c r="Q311" s="37"/>
      <c r="R311" s="37">
        <v>7645571</v>
      </c>
      <c r="T311" s="219">
        <v>2.7</v>
      </c>
      <c r="V311" s="15">
        <f t="shared" si="63"/>
        <v>27.6</v>
      </c>
      <c r="W311" s="14"/>
    </row>
    <row r="312" spans="1:36" x14ac:dyDescent="0.2">
      <c r="A312">
        <f t="shared" si="61"/>
        <v>366</v>
      </c>
      <c r="B312">
        <f t="shared" si="62"/>
        <v>366</v>
      </c>
      <c r="D312" s="16">
        <v>366</v>
      </c>
      <c r="F312" t="s">
        <v>97</v>
      </c>
      <c r="H312" s="1" t="s">
        <v>562</v>
      </c>
      <c r="J312" s="23">
        <v>0</v>
      </c>
      <c r="L312" s="35">
        <v>1728495.59</v>
      </c>
      <c r="M312" s="36"/>
      <c r="N312" s="37">
        <v>702456</v>
      </c>
      <c r="O312" s="37"/>
      <c r="P312" s="37">
        <v>1026041</v>
      </c>
      <c r="Q312" s="37"/>
      <c r="R312" s="37">
        <v>35586</v>
      </c>
      <c r="T312" s="16">
        <v>1.93</v>
      </c>
      <c r="V312" s="15">
        <f t="shared" si="63"/>
        <v>28.8</v>
      </c>
      <c r="W312" s="14"/>
    </row>
    <row r="313" spans="1:36" x14ac:dyDescent="0.2">
      <c r="A313">
        <f t="shared" si="61"/>
        <v>367</v>
      </c>
      <c r="B313">
        <f t="shared" si="62"/>
        <v>367</v>
      </c>
      <c r="D313" s="16">
        <v>367</v>
      </c>
      <c r="F313" t="s">
        <v>98</v>
      </c>
      <c r="H313" s="1" t="s">
        <v>563</v>
      </c>
      <c r="J313" s="23">
        <v>-5</v>
      </c>
      <c r="L313" s="35">
        <v>70302254.230000004</v>
      </c>
      <c r="M313" s="36"/>
      <c r="N313" s="37">
        <v>18432179</v>
      </c>
      <c r="O313" s="37"/>
      <c r="P313" s="37">
        <v>55385190</v>
      </c>
      <c r="Q313" s="37"/>
      <c r="R313" s="37">
        <v>2011894</v>
      </c>
      <c r="T313" s="16">
        <v>2.09</v>
      </c>
      <c r="V313" s="15">
        <f t="shared" si="63"/>
        <v>27.5</v>
      </c>
      <c r="W313" s="14"/>
    </row>
    <row r="314" spans="1:36" x14ac:dyDescent="0.2">
      <c r="A314">
        <f t="shared" si="61"/>
        <v>368</v>
      </c>
      <c r="B314">
        <f t="shared" si="62"/>
        <v>368</v>
      </c>
      <c r="D314" s="16">
        <v>368</v>
      </c>
      <c r="F314" t="s">
        <v>99</v>
      </c>
      <c r="H314" s="1" t="s">
        <v>564</v>
      </c>
      <c r="J314" s="23">
        <v>-20</v>
      </c>
      <c r="L314" s="35">
        <v>238783304.19999999</v>
      </c>
      <c r="M314" s="36"/>
      <c r="N314" s="37">
        <v>85924490</v>
      </c>
      <c r="O314" s="37"/>
      <c r="P314" s="37">
        <v>200615470</v>
      </c>
      <c r="Q314" s="37"/>
      <c r="R314" s="37">
        <v>9148919</v>
      </c>
      <c r="T314" s="16">
        <v>3.1</v>
      </c>
      <c r="V314" s="15">
        <f t="shared" si="63"/>
        <v>21.9</v>
      </c>
      <c r="W314" s="14"/>
    </row>
    <row r="315" spans="1:36" x14ac:dyDescent="0.2">
      <c r="A315">
        <f t="shared" si="61"/>
        <v>369</v>
      </c>
      <c r="B315">
        <f t="shared" si="62"/>
        <v>369</v>
      </c>
      <c r="D315" s="16">
        <v>369</v>
      </c>
      <c r="F315" t="s">
        <v>100</v>
      </c>
      <c r="H315" s="1" t="s">
        <v>565</v>
      </c>
      <c r="J315" s="23">
        <v>-30</v>
      </c>
      <c r="L315" s="35">
        <v>83111706.049999997</v>
      </c>
      <c r="M315" s="36"/>
      <c r="N315" s="37">
        <v>53033588</v>
      </c>
      <c r="O315" s="37"/>
      <c r="P315" s="37">
        <v>55011631</v>
      </c>
      <c r="Q315" s="37"/>
      <c r="R315" s="37">
        <v>2134681</v>
      </c>
      <c r="T315" s="16">
        <v>1.99</v>
      </c>
      <c r="V315" s="15">
        <f t="shared" si="63"/>
        <v>25.8</v>
      </c>
      <c r="W315" s="14"/>
    </row>
    <row r="316" spans="1:36" x14ac:dyDescent="0.2">
      <c r="A316">
        <f t="shared" si="61"/>
        <v>370</v>
      </c>
      <c r="B316">
        <f t="shared" si="62"/>
        <v>370</v>
      </c>
      <c r="D316" s="16">
        <v>370</v>
      </c>
      <c r="F316" t="s">
        <v>101</v>
      </c>
      <c r="H316" s="1" t="s">
        <v>566</v>
      </c>
      <c r="J316" s="23">
        <v>0</v>
      </c>
      <c r="L316" s="35">
        <v>64856075.299999997</v>
      </c>
      <c r="M316" s="36"/>
      <c r="N316" s="37">
        <v>26969792</v>
      </c>
      <c r="O316" s="37"/>
      <c r="P316" s="37">
        <v>37886282</v>
      </c>
      <c r="Q316" s="37"/>
      <c r="R316" s="37">
        <v>1812299</v>
      </c>
      <c r="T316" s="219">
        <v>1.76</v>
      </c>
      <c r="V316" s="15">
        <f t="shared" si="63"/>
        <v>20.9</v>
      </c>
      <c r="W316" s="14"/>
    </row>
    <row r="317" spans="1:36" x14ac:dyDescent="0.2">
      <c r="A317">
        <f t="shared" si="61"/>
        <v>371</v>
      </c>
      <c r="B317">
        <f t="shared" si="62"/>
        <v>371</v>
      </c>
      <c r="D317" s="16">
        <v>371</v>
      </c>
      <c r="F317" t="s">
        <v>102</v>
      </c>
      <c r="H317" s="1" t="s">
        <v>567</v>
      </c>
      <c r="J317" s="23">
        <v>-10</v>
      </c>
      <c r="L317" s="35">
        <v>18276458.219999999</v>
      </c>
      <c r="M317" s="36"/>
      <c r="N317" s="37">
        <v>14013191</v>
      </c>
      <c r="O317" s="37"/>
      <c r="P317" s="37">
        <v>6090914</v>
      </c>
      <c r="Q317" s="37"/>
      <c r="R317" s="37">
        <v>557915</v>
      </c>
      <c r="T317" s="16">
        <v>2.38</v>
      </c>
      <c r="V317" s="15">
        <f t="shared" si="63"/>
        <v>10.9</v>
      </c>
      <c r="W317" s="14"/>
    </row>
    <row r="318" spans="1:36" x14ac:dyDescent="0.2">
      <c r="A318">
        <f t="shared" si="61"/>
        <v>373</v>
      </c>
      <c r="B318">
        <f t="shared" si="62"/>
        <v>373</v>
      </c>
      <c r="D318" s="16">
        <v>373</v>
      </c>
      <c r="F318" t="s">
        <v>103</v>
      </c>
      <c r="H318" s="1" t="s">
        <v>568</v>
      </c>
      <c r="J318" s="23">
        <v>-5</v>
      </c>
      <c r="L318" s="38">
        <v>53640293.350000001</v>
      </c>
      <c r="M318" s="36"/>
      <c r="N318" s="37">
        <v>23870883</v>
      </c>
      <c r="O318" s="37"/>
      <c r="P318" s="37">
        <v>32451424</v>
      </c>
      <c r="Q318" s="37"/>
      <c r="R318" s="37">
        <v>1696174</v>
      </c>
      <c r="T318" s="16">
        <v>2.29</v>
      </c>
      <c r="V318" s="15">
        <f t="shared" si="63"/>
        <v>19.100000000000001</v>
      </c>
      <c r="W318" s="14"/>
    </row>
    <row r="319" spans="1:36" x14ac:dyDescent="0.2">
      <c r="D319" s="16"/>
      <c r="H319" s="2"/>
      <c r="J319" s="23"/>
      <c r="L319" s="35"/>
      <c r="N319" s="30"/>
      <c r="O319" s="24"/>
      <c r="P319" s="30"/>
      <c r="Q319" s="24"/>
      <c r="R319" s="30"/>
      <c r="T319" s="16"/>
      <c r="V319" s="15"/>
      <c r="W319" s="14"/>
    </row>
    <row r="320" spans="1:36" ht="15.75" x14ac:dyDescent="0.25">
      <c r="D320" s="16"/>
      <c r="F320" s="112" t="s">
        <v>50</v>
      </c>
      <c r="H320" s="10"/>
      <c r="I320" s="105"/>
      <c r="J320" s="21"/>
      <c r="K320" s="105"/>
      <c r="L320" s="107">
        <f>SUM(L307:L318)</f>
        <v>1012100728.1999999</v>
      </c>
      <c r="M320" s="105"/>
      <c r="N320" s="117">
        <f>SUM(N307:N318)</f>
        <v>471028631</v>
      </c>
      <c r="O320" s="117"/>
      <c r="P320" s="117">
        <f>SUM(P307:P318)</f>
        <v>860205202</v>
      </c>
      <c r="Q320" s="117"/>
      <c r="R320" s="117">
        <f>SUM(R307:R318)</f>
        <v>34277109</v>
      </c>
      <c r="S320" s="105"/>
      <c r="T320" s="16"/>
      <c r="V320" s="124"/>
      <c r="W320" s="14"/>
    </row>
    <row r="321" spans="1:23" ht="15.75" x14ac:dyDescent="0.25">
      <c r="D321" s="16"/>
      <c r="F321" s="112"/>
      <c r="H321" s="10"/>
      <c r="I321" s="105"/>
      <c r="J321" s="21"/>
      <c r="K321" s="105"/>
      <c r="L321" s="35"/>
      <c r="M321" s="105"/>
      <c r="N321" s="117"/>
      <c r="O321" s="117"/>
      <c r="P321" s="117"/>
      <c r="Q321" s="117"/>
      <c r="R321" s="117"/>
      <c r="S321" s="105"/>
      <c r="T321" s="16"/>
      <c r="V321" s="124"/>
      <c r="W321" s="14"/>
    </row>
    <row r="322" spans="1:23" x14ac:dyDescent="0.2">
      <c r="D322" s="16"/>
      <c r="H322" s="2"/>
      <c r="J322" s="23"/>
      <c r="L322" s="35"/>
      <c r="N322" s="24"/>
      <c r="O322" s="24"/>
      <c r="P322" s="24"/>
      <c r="Q322" s="24"/>
      <c r="R322" s="24"/>
      <c r="T322" s="16"/>
      <c r="V322" s="15"/>
      <c r="W322" s="14"/>
    </row>
    <row r="323" spans="1:23" ht="15.75" x14ac:dyDescent="0.25">
      <c r="D323" s="16"/>
      <c r="F323" s="4" t="s">
        <v>51</v>
      </c>
      <c r="H323" s="2"/>
      <c r="J323" s="23"/>
      <c r="L323" s="35"/>
      <c r="N323" s="24"/>
      <c r="O323" s="24"/>
      <c r="P323" s="24"/>
      <c r="Q323" s="24"/>
      <c r="R323" s="24"/>
      <c r="T323" s="16"/>
      <c r="V323" s="15"/>
      <c r="W323" s="14"/>
    </row>
    <row r="324" spans="1:23" ht="15.75" x14ac:dyDescent="0.25">
      <c r="D324" s="16"/>
      <c r="F324" s="6"/>
      <c r="H324" s="2"/>
      <c r="J324" s="23"/>
      <c r="L324" s="35"/>
      <c r="N324" s="24"/>
      <c r="O324" s="24"/>
      <c r="P324" s="24"/>
      <c r="Q324" s="24"/>
      <c r="R324" s="24"/>
      <c r="T324" s="16"/>
      <c r="V324" s="15"/>
      <c r="W324" s="14"/>
    </row>
    <row r="325" spans="1:23" x14ac:dyDescent="0.2">
      <c r="A325">
        <f t="shared" ref="A325:A339" si="64">+B325</f>
        <v>390.1</v>
      </c>
      <c r="B325">
        <f t="shared" si="62"/>
        <v>390.1</v>
      </c>
      <c r="D325" s="16">
        <v>390.1</v>
      </c>
      <c r="F325" s="86" t="s">
        <v>569</v>
      </c>
      <c r="H325" s="1" t="s">
        <v>570</v>
      </c>
      <c r="J325" s="23">
        <v>-5</v>
      </c>
      <c r="L325" s="35">
        <v>32199743.43</v>
      </c>
      <c r="M325" s="36"/>
      <c r="N325" s="37">
        <v>8632707</v>
      </c>
      <c r="O325" s="37"/>
      <c r="P325" s="37">
        <v>25177023</v>
      </c>
      <c r="Q325" s="37"/>
      <c r="R325" s="37">
        <v>742058</v>
      </c>
      <c r="T325" s="16">
        <v>1.66</v>
      </c>
      <c r="V325" s="15">
        <f t="shared" ref="V325:V339" si="65">ROUND(P325/R325,1)</f>
        <v>33.9</v>
      </c>
      <c r="W325" s="14"/>
    </row>
    <row r="326" spans="1:23" x14ac:dyDescent="0.2">
      <c r="A326">
        <f t="shared" si="64"/>
        <v>390.2</v>
      </c>
      <c r="B326">
        <f t="shared" si="62"/>
        <v>390.2</v>
      </c>
      <c r="D326" s="16">
        <v>390.2</v>
      </c>
      <c r="F326" s="86" t="s">
        <v>116</v>
      </c>
      <c r="H326" s="1" t="s">
        <v>571</v>
      </c>
      <c r="J326" s="23">
        <v>-5</v>
      </c>
      <c r="L326" s="35">
        <v>531973.43999999994</v>
      </c>
      <c r="M326" s="36"/>
      <c r="N326" s="37">
        <v>372366</v>
      </c>
      <c r="O326" s="37"/>
      <c r="P326" s="37">
        <v>186206</v>
      </c>
      <c r="Q326" s="37"/>
      <c r="R326" s="37">
        <v>10855</v>
      </c>
      <c r="T326" s="16">
        <v>1.56</v>
      </c>
      <c r="V326" s="15">
        <f t="shared" si="65"/>
        <v>17.2</v>
      </c>
      <c r="W326" s="14"/>
    </row>
    <row r="327" spans="1:23" x14ac:dyDescent="0.2">
      <c r="A327">
        <f t="shared" si="64"/>
        <v>391.1</v>
      </c>
      <c r="B327">
        <f t="shared" si="62"/>
        <v>391.1</v>
      </c>
      <c r="D327" s="16">
        <v>391.1</v>
      </c>
      <c r="F327" s="86" t="s">
        <v>104</v>
      </c>
      <c r="H327" s="1" t="s">
        <v>572</v>
      </c>
      <c r="J327" s="23">
        <v>0</v>
      </c>
      <c r="L327" s="35">
        <v>6646812.1299999999</v>
      </c>
      <c r="M327" s="36"/>
      <c r="N327" s="37">
        <v>2868652</v>
      </c>
      <c r="O327" s="37"/>
      <c r="P327" s="37">
        <v>3778161</v>
      </c>
      <c r="Q327" s="37"/>
      <c r="R327" s="37">
        <v>278250</v>
      </c>
      <c r="T327" s="16">
        <v>4.1900000000000004</v>
      </c>
      <c r="V327" s="15">
        <f t="shared" si="65"/>
        <v>13.6</v>
      </c>
      <c r="W327" s="14"/>
    </row>
    <row r="328" spans="1:23" x14ac:dyDescent="0.2">
      <c r="A328">
        <f t="shared" si="64"/>
        <v>391.2</v>
      </c>
      <c r="B328">
        <f t="shared" si="62"/>
        <v>391.2</v>
      </c>
      <c r="D328" s="16">
        <v>391.2</v>
      </c>
      <c r="F328" s="86" t="s">
        <v>105</v>
      </c>
      <c r="H328" s="1" t="s">
        <v>573</v>
      </c>
      <c r="J328" s="23">
        <v>0</v>
      </c>
      <c r="L328" s="35">
        <v>11291984.970000001</v>
      </c>
      <c r="M328" s="36"/>
      <c r="N328" s="37">
        <v>7567325</v>
      </c>
      <c r="O328" s="37"/>
      <c r="P328" s="37">
        <v>3724660</v>
      </c>
      <c r="Q328" s="37"/>
      <c r="R328" s="37">
        <v>1144982</v>
      </c>
      <c r="T328" s="16">
        <v>10.14</v>
      </c>
      <c r="V328" s="15">
        <f t="shared" si="65"/>
        <v>3.3</v>
      </c>
      <c r="W328" s="14"/>
    </row>
    <row r="329" spans="1:23" x14ac:dyDescent="0.2">
      <c r="A329">
        <f t="shared" si="64"/>
        <v>391.3</v>
      </c>
      <c r="B329">
        <f t="shared" si="62"/>
        <v>391.3</v>
      </c>
      <c r="D329" s="16">
        <v>391.3</v>
      </c>
      <c r="F329" s="86" t="s">
        <v>574</v>
      </c>
      <c r="H329" s="1" t="s">
        <v>573</v>
      </c>
      <c r="J329" s="23">
        <v>0</v>
      </c>
      <c r="L329" s="35">
        <v>817574.88</v>
      </c>
      <c r="M329" s="36"/>
      <c r="N329" s="37">
        <v>532363</v>
      </c>
      <c r="O329" s="37"/>
      <c r="P329" s="37">
        <v>285212</v>
      </c>
      <c r="Q329" s="37"/>
      <c r="R329" s="37">
        <v>190141</v>
      </c>
      <c r="T329" s="16">
        <v>5.52</v>
      </c>
      <c r="V329" s="15">
        <f t="shared" si="65"/>
        <v>1.5</v>
      </c>
      <c r="W329" s="14"/>
    </row>
    <row r="330" spans="1:23" x14ac:dyDescent="0.2">
      <c r="A330">
        <v>391.31</v>
      </c>
      <c r="B330">
        <f t="shared" si="62"/>
        <v>391.4</v>
      </c>
      <c r="D330" s="16">
        <v>391.4</v>
      </c>
      <c r="F330" s="93" t="s">
        <v>575</v>
      </c>
      <c r="H330" s="1" t="s">
        <v>576</v>
      </c>
      <c r="J330" s="23">
        <v>0</v>
      </c>
      <c r="L330" s="35">
        <v>1932338.58</v>
      </c>
      <c r="M330" s="36"/>
      <c r="N330" s="37">
        <v>779327</v>
      </c>
      <c r="O330" s="37"/>
      <c r="P330" s="37">
        <v>1153012</v>
      </c>
      <c r="Q330" s="37"/>
      <c r="R330" s="37">
        <v>407756</v>
      </c>
      <c r="T330" s="219">
        <v>15.47</v>
      </c>
      <c r="V330" s="15">
        <f t="shared" si="65"/>
        <v>2.8</v>
      </c>
      <c r="W330" s="14"/>
    </row>
    <row r="331" spans="1:23" x14ac:dyDescent="0.2">
      <c r="A331">
        <f t="shared" si="64"/>
        <v>393</v>
      </c>
      <c r="B331">
        <f t="shared" si="62"/>
        <v>393</v>
      </c>
      <c r="D331" s="16">
        <v>393</v>
      </c>
      <c r="F331" s="91" t="s">
        <v>106</v>
      </c>
      <c r="H331" s="1" t="s">
        <v>577</v>
      </c>
      <c r="J331" s="23">
        <v>0</v>
      </c>
      <c r="L331" s="35">
        <v>738677.31</v>
      </c>
      <c r="M331" s="36"/>
      <c r="N331" s="37">
        <v>289571</v>
      </c>
      <c r="O331" s="37"/>
      <c r="P331" s="37">
        <v>449105</v>
      </c>
      <c r="Q331" s="37"/>
      <c r="R331" s="37">
        <v>38795</v>
      </c>
      <c r="T331" s="16">
        <v>5.25</v>
      </c>
      <c r="V331" s="15">
        <f t="shared" si="65"/>
        <v>11.6</v>
      </c>
      <c r="W331" s="14"/>
    </row>
    <row r="332" spans="1:23" x14ac:dyDescent="0.2">
      <c r="A332">
        <f t="shared" si="64"/>
        <v>394</v>
      </c>
      <c r="B332">
        <f t="shared" si="62"/>
        <v>394</v>
      </c>
      <c r="D332" s="16">
        <v>394</v>
      </c>
      <c r="F332" s="86" t="s">
        <v>107</v>
      </c>
      <c r="H332" s="1" t="s">
        <v>577</v>
      </c>
      <c r="J332" s="23">
        <v>0</v>
      </c>
      <c r="L332" s="35">
        <v>5333517.3899999997</v>
      </c>
      <c r="M332" s="36"/>
      <c r="N332" s="37">
        <v>1597795</v>
      </c>
      <c r="O332" s="37"/>
      <c r="P332" s="37">
        <v>3735722</v>
      </c>
      <c r="Q332" s="37"/>
      <c r="R332" s="37">
        <v>253441</v>
      </c>
      <c r="T332" s="16">
        <f t="shared" ref="T332:T339" si="66">R332/L332*100</f>
        <v>4.7518547605223054</v>
      </c>
      <c r="V332" s="15">
        <f t="shared" si="65"/>
        <v>14.7</v>
      </c>
      <c r="W332" s="14"/>
    </row>
    <row r="333" spans="1:23" x14ac:dyDescent="0.2">
      <c r="A333">
        <f t="shared" si="64"/>
        <v>395</v>
      </c>
      <c r="B333">
        <f t="shared" si="62"/>
        <v>395</v>
      </c>
      <c r="D333" s="16">
        <v>395</v>
      </c>
      <c r="F333" s="86" t="s">
        <v>108</v>
      </c>
      <c r="H333" s="1" t="s">
        <v>578</v>
      </c>
      <c r="J333" s="23">
        <v>0</v>
      </c>
      <c r="L333" s="35">
        <v>3202201.94</v>
      </c>
      <c r="M333" s="36"/>
      <c r="N333" s="37">
        <v>1586334</v>
      </c>
      <c r="O333" s="37"/>
      <c r="P333" s="37">
        <v>1615868</v>
      </c>
      <c r="Q333" s="37"/>
      <c r="R333" s="37">
        <v>877936</v>
      </c>
      <c r="T333" s="16">
        <f t="shared" si="66"/>
        <v>27.41663444248616</v>
      </c>
      <c r="V333" s="15">
        <f t="shared" si="65"/>
        <v>1.8</v>
      </c>
      <c r="W333" s="14"/>
    </row>
    <row r="334" spans="1:23" x14ac:dyDescent="0.2">
      <c r="A334">
        <f t="shared" si="64"/>
        <v>396</v>
      </c>
      <c r="B334">
        <f t="shared" si="62"/>
        <v>396</v>
      </c>
      <c r="D334" s="16">
        <v>396</v>
      </c>
      <c r="F334" s="86" t="s">
        <v>109</v>
      </c>
      <c r="H334" s="34" t="s">
        <v>579</v>
      </c>
      <c r="J334" s="23">
        <v>0</v>
      </c>
      <c r="L334" s="35">
        <v>270941.73</v>
      </c>
      <c r="M334" s="36"/>
      <c r="N334" s="37">
        <v>99450</v>
      </c>
      <c r="O334" s="37"/>
      <c r="P334" s="37">
        <v>171492</v>
      </c>
      <c r="Q334" s="37"/>
      <c r="R334" s="37">
        <v>17939</v>
      </c>
      <c r="T334" s="16">
        <v>6.37</v>
      </c>
      <c r="V334" s="15">
        <f t="shared" si="65"/>
        <v>9.6</v>
      </c>
      <c r="W334" s="14"/>
    </row>
    <row r="335" spans="1:23" x14ac:dyDescent="0.2">
      <c r="A335">
        <f t="shared" si="64"/>
        <v>397.1</v>
      </c>
      <c r="B335">
        <f t="shared" si="62"/>
        <v>397.1</v>
      </c>
      <c r="D335" s="16">
        <v>397.1</v>
      </c>
      <c r="F335" s="86" t="s">
        <v>580</v>
      </c>
      <c r="H335" s="1" t="s">
        <v>578</v>
      </c>
      <c r="J335" s="23">
        <v>0</v>
      </c>
      <c r="L335" s="35">
        <v>7578905.5899999999</v>
      </c>
      <c r="M335" s="36"/>
      <c r="N335" s="37">
        <v>1666583</v>
      </c>
      <c r="O335" s="37"/>
      <c r="P335" s="37">
        <v>5912323</v>
      </c>
      <c r="Q335" s="37"/>
      <c r="R335" s="37">
        <v>540646</v>
      </c>
      <c r="T335" s="16">
        <f t="shared" si="66"/>
        <v>7.1335629343814002</v>
      </c>
      <c r="V335" s="15">
        <f t="shared" si="65"/>
        <v>10.9</v>
      </c>
      <c r="W335" s="14"/>
    </row>
    <row r="336" spans="1:23" x14ac:dyDescent="0.2">
      <c r="A336">
        <f t="shared" si="64"/>
        <v>397.2</v>
      </c>
      <c r="B336">
        <f t="shared" si="62"/>
        <v>397.2</v>
      </c>
      <c r="D336" s="16">
        <v>397.2</v>
      </c>
      <c r="F336" t="s">
        <v>581</v>
      </c>
      <c r="H336" s="1" t="s">
        <v>578</v>
      </c>
      <c r="J336" s="23">
        <v>0</v>
      </c>
      <c r="L336" s="35">
        <v>3913059.76</v>
      </c>
      <c r="M336" s="36"/>
      <c r="N336" s="37">
        <v>1567195</v>
      </c>
      <c r="O336" s="37"/>
      <c r="P336" s="37">
        <v>2345866</v>
      </c>
      <c r="Q336" s="37"/>
      <c r="R336" s="37">
        <v>311023</v>
      </c>
      <c r="T336" s="16">
        <f t="shared" si="66"/>
        <v>7.9483324834272411</v>
      </c>
      <c r="V336" s="15">
        <f t="shared" si="65"/>
        <v>7.5</v>
      </c>
      <c r="W336" s="14"/>
    </row>
    <row r="337" spans="1:23" x14ac:dyDescent="0.2">
      <c r="A337">
        <f t="shared" si="64"/>
        <v>397.3</v>
      </c>
      <c r="B337">
        <f t="shared" si="62"/>
        <v>397.3</v>
      </c>
      <c r="D337" s="16">
        <v>397.3</v>
      </c>
      <c r="F337" s="93" t="s">
        <v>582</v>
      </c>
      <c r="H337" s="1" t="s">
        <v>578</v>
      </c>
      <c r="J337" s="23">
        <v>0</v>
      </c>
      <c r="L337" s="35">
        <v>4659773.21</v>
      </c>
      <c r="M337" s="36"/>
      <c r="N337" s="37">
        <v>1806815</v>
      </c>
      <c r="O337" s="37"/>
      <c r="P337" s="37">
        <v>2852958</v>
      </c>
      <c r="Q337" s="37"/>
      <c r="R337" s="37">
        <v>340124</v>
      </c>
      <c r="T337" s="16">
        <f t="shared" si="66"/>
        <v>7.2991535139539545</v>
      </c>
      <c r="V337" s="15">
        <f t="shared" si="65"/>
        <v>8.4</v>
      </c>
      <c r="W337" s="14"/>
    </row>
    <row r="338" spans="1:23" x14ac:dyDescent="0.2">
      <c r="A338" s="160">
        <f>+D338</f>
        <v>397</v>
      </c>
      <c r="D338" s="16">
        <v>397</v>
      </c>
      <c r="F338" s="86" t="s">
        <v>591</v>
      </c>
      <c r="H338" s="1" t="s">
        <v>578</v>
      </c>
      <c r="J338" s="23"/>
      <c r="L338" s="35"/>
      <c r="M338" s="36"/>
      <c r="N338" s="37"/>
      <c r="O338" s="37"/>
      <c r="P338" s="37"/>
      <c r="Q338" s="37"/>
      <c r="R338" s="37"/>
      <c r="T338" s="16">
        <v>7.13</v>
      </c>
      <c r="V338" s="15">
        <f>+ROUND(SUM(P335:P337)/SUM(R335:R337),1)</f>
        <v>9.3000000000000007</v>
      </c>
      <c r="W338" s="14"/>
    </row>
    <row r="339" spans="1:23" x14ac:dyDescent="0.2">
      <c r="A339">
        <f t="shared" si="64"/>
        <v>398</v>
      </c>
      <c r="B339">
        <f>+IF(D339="",B337,D339)</f>
        <v>398</v>
      </c>
      <c r="D339" s="16">
        <v>398</v>
      </c>
      <c r="F339" s="91" t="s">
        <v>583</v>
      </c>
      <c r="H339" s="1" t="s">
        <v>584</v>
      </c>
      <c r="J339" s="23">
        <v>0</v>
      </c>
      <c r="L339" s="38">
        <v>394808.7</v>
      </c>
      <c r="M339" s="36"/>
      <c r="N339" s="37">
        <v>252657</v>
      </c>
      <c r="O339" s="37"/>
      <c r="P339" s="37">
        <v>142152</v>
      </c>
      <c r="Q339" s="37"/>
      <c r="R339" s="37">
        <v>81105</v>
      </c>
      <c r="T339" s="16">
        <f t="shared" si="66"/>
        <v>20.542860377696844</v>
      </c>
      <c r="V339" s="15">
        <f t="shared" si="65"/>
        <v>1.8</v>
      </c>
      <c r="W339" s="14"/>
    </row>
    <row r="340" spans="1:23" x14ac:dyDescent="0.2">
      <c r="D340" s="16"/>
      <c r="H340" s="1"/>
      <c r="J340" s="23"/>
      <c r="L340" s="35"/>
      <c r="N340" s="30"/>
      <c r="O340" s="24"/>
      <c r="P340" s="30"/>
      <c r="Q340" s="24"/>
      <c r="R340" s="30"/>
      <c r="T340" s="16"/>
      <c r="V340" s="15"/>
      <c r="W340" s="14"/>
    </row>
    <row r="341" spans="1:23" ht="15.75" x14ac:dyDescent="0.25">
      <c r="D341" s="14"/>
      <c r="F341" s="112" t="s">
        <v>52</v>
      </c>
      <c r="H341" s="2"/>
      <c r="J341" s="23"/>
      <c r="L341" s="107">
        <f>SUM(L325:L339)</f>
        <v>79512313.060000002</v>
      </c>
      <c r="M341" s="105"/>
      <c r="N341" s="117">
        <f>SUM(N325:N339)</f>
        <v>29619140</v>
      </c>
      <c r="O341" s="117"/>
      <c r="P341" s="117">
        <f>SUM(P325:P339)</f>
        <v>51529760</v>
      </c>
      <c r="Q341" s="117"/>
      <c r="R341" s="117">
        <f>SUM(R325:R339)</f>
        <v>5235051</v>
      </c>
      <c r="S341" s="105"/>
      <c r="T341" s="16"/>
      <c r="V341" s="124"/>
      <c r="W341" s="14"/>
    </row>
    <row r="342" spans="1:23" ht="15.75" x14ac:dyDescent="0.25">
      <c r="D342" s="14"/>
      <c r="F342" s="105"/>
      <c r="H342" s="2"/>
      <c r="J342" s="23"/>
      <c r="L342" s="107"/>
      <c r="M342" s="105"/>
      <c r="N342" s="117"/>
      <c r="O342" s="117"/>
      <c r="P342" s="117"/>
      <c r="Q342" s="117"/>
      <c r="R342" s="117"/>
      <c r="S342" s="105"/>
      <c r="T342" s="16"/>
      <c r="V342" s="124"/>
      <c r="W342" s="14"/>
    </row>
    <row r="343" spans="1:23" ht="15.75" x14ac:dyDescent="0.25">
      <c r="D343" s="14"/>
      <c r="F343" s="112" t="s">
        <v>62</v>
      </c>
      <c r="H343" s="2"/>
      <c r="J343" s="23"/>
      <c r="L343" s="107">
        <f>L341+L320+L302+L286+L161+L122</f>
        <v>3605547550.9699998</v>
      </c>
      <c r="M343" s="105"/>
      <c r="N343" s="116">
        <f>N341+N320+N302+N286+N161+N122</f>
        <v>1807546044</v>
      </c>
      <c r="O343" s="117"/>
      <c r="P343" s="116">
        <f>P341+P320+P302+P286+P161+P122</f>
        <v>2561215572</v>
      </c>
      <c r="Q343" s="117"/>
      <c r="R343" s="116">
        <f>R341+R320+R302+R286+R161+R122</f>
        <v>111765099</v>
      </c>
      <c r="S343" s="105"/>
      <c r="T343" s="16"/>
      <c r="V343" s="124"/>
      <c r="W343" s="14"/>
    </row>
    <row r="344" spans="1:23" ht="15.75" x14ac:dyDescent="0.25">
      <c r="D344" s="14"/>
      <c r="F344" s="112"/>
      <c r="H344" s="2"/>
      <c r="J344" s="23"/>
      <c r="L344" s="35"/>
      <c r="M344" s="105"/>
      <c r="N344" s="117"/>
      <c r="O344" s="117"/>
      <c r="P344" s="117"/>
      <c r="Q344" s="117"/>
      <c r="R344" s="117"/>
      <c r="S344" s="105"/>
      <c r="T344" s="16"/>
      <c r="V344" s="124"/>
      <c r="W344" s="14"/>
    </row>
    <row r="345" spans="1:23" x14ac:dyDescent="0.2">
      <c r="D345" s="14"/>
      <c r="H345" s="2"/>
      <c r="J345" s="23"/>
      <c r="L345" s="35"/>
      <c r="N345" s="24"/>
      <c r="O345" s="24"/>
      <c r="P345" s="24"/>
      <c r="Q345" s="24"/>
      <c r="R345" s="24"/>
      <c r="T345" s="16"/>
      <c r="V345" s="15"/>
      <c r="W345" s="14"/>
    </row>
    <row r="346" spans="1:23" ht="15.75" x14ac:dyDescent="0.25">
      <c r="D346" s="14"/>
      <c r="F346" s="4" t="s">
        <v>54</v>
      </c>
      <c r="H346" s="2"/>
      <c r="J346" s="23"/>
      <c r="L346" s="35"/>
      <c r="M346" s="17"/>
      <c r="N346" s="24"/>
      <c r="O346" s="24"/>
      <c r="P346" s="24"/>
      <c r="Q346" s="24"/>
      <c r="R346" s="24"/>
      <c r="S346" s="17"/>
      <c r="T346" s="17"/>
      <c r="W346" s="14"/>
    </row>
    <row r="347" spans="1:23" x14ac:dyDescent="0.2">
      <c r="D347" s="14"/>
      <c r="H347" s="2"/>
      <c r="J347" s="23"/>
      <c r="L347" s="35"/>
      <c r="M347" s="17"/>
      <c r="N347" s="24"/>
      <c r="O347" s="24"/>
      <c r="P347" s="24"/>
      <c r="Q347" s="24"/>
      <c r="R347" s="24"/>
      <c r="S347" s="17"/>
      <c r="T347" s="17"/>
      <c r="W347" s="14"/>
    </row>
    <row r="348" spans="1:23" x14ac:dyDescent="0.2">
      <c r="A348">
        <f t="shared" ref="A348:A354" si="67">+B348</f>
        <v>301</v>
      </c>
      <c r="B348">
        <f t="shared" si="62"/>
        <v>301</v>
      </c>
      <c r="D348" s="16">
        <v>301</v>
      </c>
      <c r="F348" t="s">
        <v>110</v>
      </c>
      <c r="H348" s="2"/>
      <c r="J348" s="23"/>
      <c r="L348" s="35">
        <f>39116.89+5338.69</f>
        <v>44455.58</v>
      </c>
      <c r="M348" s="17" t="s">
        <v>1</v>
      </c>
      <c r="N348" s="24"/>
      <c r="O348" s="24"/>
      <c r="P348" s="24"/>
      <c r="Q348" s="24"/>
      <c r="R348" s="24"/>
      <c r="S348" s="17"/>
      <c r="T348" s="17"/>
      <c r="W348" s="14"/>
    </row>
    <row r="349" spans="1:23" x14ac:dyDescent="0.2">
      <c r="A349">
        <f t="shared" si="67"/>
        <v>302</v>
      </c>
      <c r="B349">
        <f t="shared" si="62"/>
        <v>302</v>
      </c>
      <c r="D349" s="16">
        <v>302</v>
      </c>
      <c r="F349" t="s">
        <v>55</v>
      </c>
      <c r="H349" s="2"/>
      <c r="J349" s="23"/>
      <c r="L349" s="35">
        <f>69992.04+13461</f>
        <v>83453.039999999994</v>
      </c>
      <c r="M349" s="17"/>
      <c r="N349" s="24">
        <v>43306</v>
      </c>
      <c r="O349" s="24"/>
      <c r="P349" s="24"/>
      <c r="Q349" s="24"/>
      <c r="R349" s="24"/>
      <c r="S349" s="17"/>
      <c r="T349" s="17"/>
      <c r="W349" s="14"/>
    </row>
    <row r="350" spans="1:23" x14ac:dyDescent="0.2">
      <c r="A350">
        <f t="shared" si="67"/>
        <v>310.10000000000002</v>
      </c>
      <c r="B350">
        <f t="shared" si="62"/>
        <v>310.10000000000002</v>
      </c>
      <c r="D350" s="56">
        <v>310.10000000000002</v>
      </c>
      <c r="F350" t="s">
        <v>57</v>
      </c>
      <c r="H350" s="2"/>
      <c r="J350" s="23"/>
      <c r="L350" s="35">
        <v>10478524.560000001</v>
      </c>
      <c r="M350" s="17"/>
      <c r="N350" s="24"/>
      <c r="O350" s="24"/>
      <c r="P350" s="24"/>
      <c r="Q350" s="24"/>
      <c r="R350" s="24"/>
      <c r="S350" s="17"/>
      <c r="T350" s="17"/>
      <c r="W350" s="14"/>
    </row>
    <row r="351" spans="1:23" x14ac:dyDescent="0.2">
      <c r="A351">
        <f t="shared" si="67"/>
        <v>340.1</v>
      </c>
      <c r="B351">
        <f t="shared" si="62"/>
        <v>340.1</v>
      </c>
      <c r="D351" s="56">
        <v>340.1</v>
      </c>
      <c r="F351" t="s">
        <v>57</v>
      </c>
      <c r="H351" s="2"/>
      <c r="J351" s="23"/>
      <c r="L351" s="35">
        <v>118514.41</v>
      </c>
      <c r="M351" s="17" t="s">
        <v>1</v>
      </c>
      <c r="N351" s="24"/>
      <c r="O351" s="24"/>
      <c r="P351" s="24"/>
      <c r="Q351" s="24"/>
      <c r="R351" s="24"/>
      <c r="S351" s="17"/>
      <c r="T351" s="17"/>
      <c r="W351" s="14"/>
    </row>
    <row r="352" spans="1:23" x14ac:dyDescent="0.2">
      <c r="A352">
        <f t="shared" si="67"/>
        <v>350.1</v>
      </c>
      <c r="B352">
        <f t="shared" si="62"/>
        <v>350.1</v>
      </c>
      <c r="D352" s="56">
        <v>350.1</v>
      </c>
      <c r="F352" t="s">
        <v>57</v>
      </c>
      <c r="H352" s="2"/>
      <c r="J352" s="23"/>
      <c r="L352" s="35">
        <f>1100070.47+68167.96</f>
        <v>1168238.43</v>
      </c>
      <c r="M352" s="17" t="s">
        <v>1</v>
      </c>
      <c r="N352" s="24">
        <v>329</v>
      </c>
      <c r="O352" s="24"/>
      <c r="P352" s="24"/>
      <c r="Q352" s="24"/>
      <c r="R352" s="24"/>
      <c r="S352" s="17"/>
      <c r="T352" s="17"/>
      <c r="W352" s="14"/>
    </row>
    <row r="353" spans="1:36" x14ac:dyDescent="0.2">
      <c r="A353">
        <f t="shared" si="67"/>
        <v>360.1</v>
      </c>
      <c r="B353">
        <f t="shared" si="62"/>
        <v>360.1</v>
      </c>
      <c r="D353" s="56">
        <v>360.1</v>
      </c>
      <c r="F353" t="s">
        <v>58</v>
      </c>
      <c r="H353" s="2"/>
      <c r="J353" s="23"/>
      <c r="L353" s="35">
        <f>1645917.98+2412.82+96439.08</f>
        <v>1744769.8800000001</v>
      </c>
      <c r="M353" s="17" t="s">
        <v>1</v>
      </c>
      <c r="N353" s="24"/>
      <c r="O353" s="24"/>
      <c r="P353" s="24"/>
      <c r="Q353" s="24"/>
      <c r="R353" s="24"/>
      <c r="S353" s="17"/>
      <c r="T353" s="17"/>
      <c r="W353" s="14"/>
    </row>
    <row r="354" spans="1:36" x14ac:dyDescent="0.2">
      <c r="A354">
        <f t="shared" si="67"/>
        <v>389.1</v>
      </c>
      <c r="B354">
        <f t="shared" si="62"/>
        <v>389.1</v>
      </c>
      <c r="D354" s="56">
        <v>389.1</v>
      </c>
      <c r="F354" t="s">
        <v>58</v>
      </c>
      <c r="H354" s="2"/>
      <c r="J354" s="23"/>
      <c r="L354" s="38">
        <f>2719529.35+91571.48</f>
        <v>2811100.83</v>
      </c>
      <c r="M354" s="17" t="s">
        <v>1</v>
      </c>
      <c r="N354" s="54"/>
      <c r="O354" s="24"/>
      <c r="P354" s="24"/>
      <c r="Q354" s="24"/>
      <c r="R354" s="24"/>
      <c r="S354" s="17"/>
      <c r="T354" s="17"/>
      <c r="W354" s="14"/>
    </row>
    <row r="355" spans="1:36" x14ac:dyDescent="0.2">
      <c r="D355" s="56"/>
      <c r="H355" s="2"/>
      <c r="J355" s="23"/>
      <c r="L355" s="35"/>
      <c r="M355" s="17"/>
      <c r="N355" s="24"/>
      <c r="O355" s="24"/>
      <c r="P355" s="24"/>
      <c r="Q355" s="24"/>
      <c r="R355" s="24"/>
      <c r="S355" s="17"/>
      <c r="T355" s="17"/>
      <c r="W355" s="14"/>
    </row>
    <row r="356" spans="1:36" ht="15.75" x14ac:dyDescent="0.25">
      <c r="D356" s="62"/>
      <c r="F356" s="112" t="s">
        <v>59</v>
      </c>
      <c r="J356" s="23"/>
      <c r="L356" s="107">
        <f>SUM(L348:L354)</f>
        <v>16449056.73</v>
      </c>
      <c r="M356" s="125"/>
      <c r="N356" s="116">
        <f>SUM(N348:N354)</f>
        <v>43635</v>
      </c>
      <c r="O356" s="117"/>
      <c r="P356" s="117"/>
      <c r="Q356" s="117"/>
      <c r="R356" s="117"/>
      <c r="S356" s="125"/>
      <c r="T356" s="17"/>
      <c r="W356" s="14"/>
    </row>
    <row r="357" spans="1:36" x14ac:dyDescent="0.2">
      <c r="D357" s="155"/>
      <c r="E357" s="93"/>
      <c r="F357" s="86"/>
      <c r="G357" s="93"/>
      <c r="H357" s="93"/>
      <c r="I357" s="93"/>
      <c r="J357" s="23"/>
      <c r="K357" s="93"/>
      <c r="L357" s="35"/>
      <c r="M357" s="127"/>
      <c r="N357" s="37"/>
      <c r="O357" s="118"/>
      <c r="P357" s="118"/>
      <c r="Q357" s="118"/>
      <c r="R357" s="118"/>
      <c r="S357" s="127"/>
      <c r="T357" s="128"/>
      <c r="U357" s="93"/>
      <c r="V357" s="93"/>
      <c r="W357" s="126"/>
      <c r="X357" s="93"/>
      <c r="Y357" s="93"/>
      <c r="Z357" s="93"/>
      <c r="AA357" s="93"/>
      <c r="AB357" s="93"/>
      <c r="AC357" s="93"/>
      <c r="AD357" s="93"/>
      <c r="AE357" s="93"/>
      <c r="AF357" s="93"/>
      <c r="AG357" s="93"/>
      <c r="AH357" s="93"/>
      <c r="AI357" s="93"/>
      <c r="AJ357" s="93"/>
    </row>
    <row r="358" spans="1:36" x14ac:dyDescent="0.2">
      <c r="D358" s="155"/>
      <c r="E358" s="93"/>
      <c r="F358" s="86"/>
      <c r="G358" s="93"/>
      <c r="H358" s="93"/>
      <c r="I358" s="93"/>
      <c r="J358" s="23"/>
      <c r="K358" s="93"/>
      <c r="L358" s="35"/>
      <c r="M358" s="127"/>
      <c r="N358" s="37"/>
      <c r="O358" s="118"/>
      <c r="P358" s="118"/>
      <c r="Q358" s="118"/>
      <c r="R358" s="118"/>
      <c r="S358" s="127"/>
      <c r="T358" s="128"/>
      <c r="U358" s="93"/>
      <c r="V358" s="93"/>
      <c r="W358" s="126"/>
      <c r="X358" s="93"/>
      <c r="Y358" s="93"/>
      <c r="Z358" s="93"/>
      <c r="AA358" s="93"/>
      <c r="AB358" s="93"/>
      <c r="AC358" s="93"/>
      <c r="AD358" s="93"/>
      <c r="AE358" s="93"/>
      <c r="AF358" s="93"/>
      <c r="AG358" s="93"/>
      <c r="AH358" s="93"/>
      <c r="AI358" s="93"/>
      <c r="AJ358" s="93"/>
    </row>
    <row r="359" spans="1:36" ht="15.75" x14ac:dyDescent="0.25">
      <c r="D359" s="14"/>
      <c r="F359" s="4" t="s">
        <v>369</v>
      </c>
      <c r="J359" s="23"/>
      <c r="L359" s="129"/>
      <c r="M359" s="130"/>
      <c r="N359" s="131"/>
      <c r="O359" s="118"/>
      <c r="P359" s="118"/>
      <c r="Q359" s="118"/>
      <c r="R359" s="118"/>
      <c r="S359" s="127"/>
      <c r="T359" s="128"/>
      <c r="U359" s="93"/>
      <c r="V359" s="93"/>
      <c r="W359" s="126"/>
      <c r="X359" s="93"/>
      <c r="Y359" s="93"/>
      <c r="Z359" s="93"/>
      <c r="AA359" s="93"/>
      <c r="AB359" s="93"/>
      <c r="AC359" s="93"/>
      <c r="AD359" s="93"/>
      <c r="AE359" s="93"/>
      <c r="AF359" s="93"/>
      <c r="AG359" s="93"/>
      <c r="AH359" s="93"/>
      <c r="AI359" s="93"/>
      <c r="AJ359" s="93"/>
    </row>
    <row r="360" spans="1:36" ht="15.75" x14ac:dyDescent="0.25">
      <c r="D360" s="14"/>
      <c r="F360" s="112"/>
      <c r="J360" s="23"/>
      <c r="L360" s="129"/>
      <c r="M360" s="130"/>
      <c r="N360" s="131"/>
      <c r="O360" s="118"/>
      <c r="P360" s="118"/>
      <c r="Q360" s="118"/>
      <c r="R360" s="118"/>
      <c r="S360" s="127"/>
      <c r="T360" s="128"/>
      <c r="U360" s="93"/>
      <c r="V360" s="93"/>
      <c r="W360" s="126"/>
      <c r="X360" s="93"/>
      <c r="Y360" s="93"/>
      <c r="Z360" s="93"/>
      <c r="AA360" s="93"/>
      <c r="AB360" s="93"/>
      <c r="AC360" s="93"/>
      <c r="AD360" s="93"/>
      <c r="AE360" s="93"/>
      <c r="AF360" s="93"/>
      <c r="AG360" s="93"/>
      <c r="AH360" s="93"/>
      <c r="AI360" s="93"/>
      <c r="AJ360" s="93"/>
    </row>
    <row r="361" spans="1:36" x14ac:dyDescent="0.2">
      <c r="A361">
        <f t="shared" ref="A361:A363" si="68">+B361</f>
        <v>303</v>
      </c>
      <c r="B361">
        <f t="shared" si="62"/>
        <v>303</v>
      </c>
      <c r="D361" s="56">
        <v>303</v>
      </c>
      <c r="F361" t="s">
        <v>56</v>
      </c>
      <c r="H361" s="2" t="s">
        <v>590</v>
      </c>
      <c r="J361" s="23"/>
      <c r="L361" s="35">
        <v>25522749.199999999</v>
      </c>
      <c r="M361" s="17" t="s">
        <v>1</v>
      </c>
      <c r="N361" s="24">
        <v>14549634</v>
      </c>
      <c r="O361" s="24"/>
      <c r="P361" s="24"/>
      <c r="Q361" s="24"/>
      <c r="R361" s="24"/>
      <c r="S361" s="17"/>
      <c r="T361" s="17">
        <v>20</v>
      </c>
      <c r="W361" s="14"/>
    </row>
    <row r="362" spans="1:36" x14ac:dyDescent="0.2">
      <c r="A362">
        <v>303.10000000000002</v>
      </c>
      <c r="D362" s="56"/>
      <c r="F362" s="93" t="s">
        <v>603</v>
      </c>
      <c r="H362" s="2" t="s">
        <v>584</v>
      </c>
      <c r="J362" s="23"/>
      <c r="L362" s="35"/>
      <c r="M362" s="17"/>
      <c r="N362" s="24"/>
      <c r="O362" s="24"/>
      <c r="P362" s="24"/>
      <c r="Q362" s="24"/>
      <c r="R362" s="24"/>
      <c r="S362" s="17"/>
      <c r="T362" s="17">
        <v>10</v>
      </c>
      <c r="W362" s="14"/>
    </row>
    <row r="363" spans="1:36" x14ac:dyDescent="0.2">
      <c r="A363">
        <f t="shared" si="68"/>
        <v>392</v>
      </c>
      <c r="B363">
        <f>+IF(D363="",B361,D363)</f>
        <v>392</v>
      </c>
      <c r="D363" s="132">
        <v>392</v>
      </c>
      <c r="F363" s="86" t="s">
        <v>585</v>
      </c>
      <c r="H363" s="2" t="s">
        <v>590</v>
      </c>
      <c r="I363" s="93"/>
      <c r="J363" s="23"/>
      <c r="K363" s="93"/>
      <c r="L363" s="136">
        <f>22544516.02+1315837.37</f>
        <v>23860353.390000001</v>
      </c>
      <c r="M363" s="134"/>
      <c r="N363" s="119">
        <f>22401986+1315837</f>
        <v>23717823</v>
      </c>
      <c r="O363" s="118"/>
      <c r="P363" s="118"/>
      <c r="Q363" s="118"/>
      <c r="R363" s="118"/>
      <c r="S363" s="127"/>
      <c r="T363" s="128">
        <v>20</v>
      </c>
      <c r="U363" s="93"/>
      <c r="V363" s="93"/>
      <c r="W363" s="126"/>
      <c r="X363" s="93"/>
      <c r="Y363" s="93"/>
      <c r="Z363" s="93"/>
      <c r="AA363" s="93"/>
      <c r="AB363" s="93"/>
      <c r="AC363" s="93"/>
      <c r="AD363" s="93"/>
      <c r="AE363" s="93"/>
      <c r="AF363" s="93"/>
      <c r="AG363" s="93"/>
      <c r="AH363" s="93"/>
      <c r="AI363" s="93"/>
      <c r="AJ363" s="93"/>
    </row>
    <row r="364" spans="1:36" ht="15.75" x14ac:dyDescent="0.25">
      <c r="D364" s="14"/>
      <c r="F364" s="112"/>
      <c r="H364" s="93"/>
      <c r="I364" s="93"/>
      <c r="J364" s="23"/>
      <c r="K364" s="93"/>
      <c r="L364" s="133"/>
      <c r="M364" s="134"/>
      <c r="N364" s="135"/>
      <c r="O364" s="118"/>
      <c r="P364" s="118"/>
      <c r="Q364" s="118"/>
      <c r="R364" s="118"/>
      <c r="S364" s="127"/>
      <c r="T364" s="128"/>
      <c r="U364" s="93"/>
      <c r="V364" s="93"/>
      <c r="W364" s="126"/>
      <c r="X364" s="93"/>
      <c r="Y364" s="93"/>
      <c r="Z364" s="93"/>
      <c r="AA364" s="93"/>
      <c r="AB364" s="93"/>
      <c r="AC364" s="93"/>
      <c r="AD364" s="93"/>
      <c r="AE364" s="93"/>
      <c r="AF364" s="93"/>
      <c r="AG364" s="93"/>
      <c r="AH364" s="93"/>
      <c r="AI364" s="93"/>
      <c r="AJ364" s="93"/>
    </row>
    <row r="365" spans="1:36" ht="15.75" x14ac:dyDescent="0.25">
      <c r="D365" s="14"/>
      <c r="F365" s="112" t="s">
        <v>454</v>
      </c>
      <c r="J365" s="23"/>
      <c r="L365" s="137">
        <f>SUM(L361:L364)</f>
        <v>49383102.590000004</v>
      </c>
      <c r="M365" s="130"/>
      <c r="N365" s="131">
        <f>SUM(N361:N364)</f>
        <v>38267457</v>
      </c>
      <c r="O365" s="118"/>
      <c r="P365" s="118"/>
      <c r="Q365" s="118"/>
      <c r="R365" s="118"/>
      <c r="S365" s="127"/>
      <c r="T365" s="128"/>
      <c r="U365" s="93"/>
      <c r="V365" s="93"/>
      <c r="W365" s="126"/>
      <c r="X365" s="93"/>
      <c r="Y365" s="93"/>
      <c r="Z365" s="93"/>
      <c r="AA365" s="93"/>
      <c r="AB365" s="93"/>
      <c r="AC365" s="93"/>
      <c r="AD365" s="93"/>
      <c r="AE365" s="93"/>
      <c r="AF365" s="93"/>
      <c r="AG365" s="93"/>
      <c r="AH365" s="93"/>
      <c r="AI365" s="93"/>
      <c r="AJ365" s="93"/>
    </row>
    <row r="366" spans="1:36" x14ac:dyDescent="0.2">
      <c r="D366" s="155"/>
      <c r="E366" s="93"/>
      <c r="F366" s="86"/>
      <c r="G366" s="93"/>
      <c r="H366" s="93"/>
      <c r="I366" s="93"/>
      <c r="J366" s="23"/>
      <c r="K366" s="93"/>
      <c r="L366" s="35"/>
      <c r="M366" s="127"/>
      <c r="N366" s="37"/>
      <c r="O366" s="118"/>
      <c r="P366" s="118"/>
      <c r="Q366" s="118"/>
      <c r="R366" s="118"/>
      <c r="S366" s="127"/>
      <c r="T366" s="128"/>
      <c r="U366" s="93"/>
      <c r="V366" s="93"/>
      <c r="W366" s="126"/>
      <c r="X366" s="93"/>
      <c r="Y366" s="93"/>
      <c r="Z366" s="93"/>
      <c r="AA366" s="93"/>
      <c r="AB366" s="93"/>
      <c r="AC366" s="93"/>
      <c r="AD366" s="93"/>
      <c r="AE366" s="93"/>
      <c r="AF366" s="93"/>
      <c r="AG366" s="93"/>
      <c r="AH366" s="93"/>
      <c r="AI366" s="93"/>
      <c r="AJ366" s="93"/>
    </row>
    <row r="367" spans="1:36" ht="16.5" thickBot="1" x14ac:dyDescent="0.3">
      <c r="D367" s="14"/>
      <c r="F367" s="112" t="s">
        <v>53</v>
      </c>
      <c r="J367" s="23"/>
      <c r="L367" s="107">
        <f>L356+L343+L365</f>
        <v>3671379710.29</v>
      </c>
      <c r="M367" s="125"/>
      <c r="N367" s="116">
        <f>N356+N343+N365</f>
        <v>1845857136</v>
      </c>
      <c r="O367" s="117"/>
      <c r="P367" s="116">
        <f>P356+P343</f>
        <v>2561215572</v>
      </c>
      <c r="Q367" s="117"/>
      <c r="R367" s="116">
        <f>R356+R343</f>
        <v>111765099</v>
      </c>
      <c r="S367" s="125"/>
      <c r="T367" s="17"/>
      <c r="W367" s="14"/>
    </row>
    <row r="368" spans="1:36" ht="16.5" thickTop="1" x14ac:dyDescent="0.25">
      <c r="D368" s="14"/>
      <c r="F368" s="112"/>
      <c r="J368" s="23"/>
      <c r="L368" s="138"/>
      <c r="M368" s="125"/>
      <c r="N368" s="139"/>
      <c r="O368" s="117"/>
      <c r="P368" s="139"/>
      <c r="Q368" s="117"/>
      <c r="R368" s="139"/>
      <c r="S368" s="125"/>
      <c r="T368" s="17"/>
      <c r="W368" s="14"/>
    </row>
    <row r="369" spans="4:23" ht="15.75" x14ac:dyDescent="0.25">
      <c r="D369" s="14"/>
      <c r="F369" s="112"/>
      <c r="J369" s="23"/>
      <c r="L369" s="156"/>
      <c r="M369" s="125"/>
      <c r="N369" s="117"/>
      <c r="O369" s="117"/>
      <c r="P369" s="117"/>
      <c r="Q369" s="117"/>
      <c r="R369" s="117"/>
      <c r="S369" s="125"/>
      <c r="T369" s="17"/>
      <c r="W369" s="14"/>
    </row>
    <row r="370" spans="4:23" ht="15.75" x14ac:dyDescent="0.25">
      <c r="D370" s="18" t="s">
        <v>60</v>
      </c>
      <c r="F370" s="112"/>
      <c r="J370" s="23"/>
      <c r="L370" s="87"/>
      <c r="M370" s="125"/>
      <c r="N370" s="87"/>
      <c r="O370" s="117"/>
      <c r="P370" s="117"/>
      <c r="Q370" s="117"/>
      <c r="R370" s="117"/>
      <c r="S370" s="125"/>
      <c r="T370" s="17"/>
      <c r="W370" s="14"/>
    </row>
    <row r="371" spans="4:23" x14ac:dyDescent="0.2">
      <c r="D371" s="14" t="s">
        <v>586</v>
      </c>
      <c r="J371" s="23"/>
      <c r="L371" s="16"/>
      <c r="M371" s="17"/>
      <c r="N371" s="24"/>
      <c r="O371" s="24"/>
      <c r="P371" s="24"/>
      <c r="Q371" s="24"/>
      <c r="R371" s="24"/>
      <c r="S371" s="17"/>
      <c r="T371" s="17"/>
      <c r="W371" s="14"/>
    </row>
    <row r="372" spans="4:23" x14ac:dyDescent="0.2">
      <c r="D372" s="14"/>
      <c r="E372" s="14"/>
      <c r="F372" s="14"/>
      <c r="G372" s="14"/>
      <c r="H372" s="14"/>
      <c r="I372" s="14"/>
      <c r="J372" s="23"/>
      <c r="K372" s="14"/>
      <c r="L372" s="17"/>
      <c r="M372" s="17"/>
      <c r="N372" s="24"/>
      <c r="O372" s="24"/>
      <c r="P372" s="24"/>
      <c r="Q372" s="24"/>
      <c r="R372" s="24"/>
      <c r="S372" s="17"/>
      <c r="T372" s="17"/>
      <c r="U372" s="14"/>
      <c r="V372" s="14"/>
      <c r="W372" s="14"/>
    </row>
    <row r="373" spans="4:23" x14ac:dyDescent="0.2">
      <c r="J373" s="23"/>
      <c r="L373" s="17"/>
      <c r="M373" s="17"/>
      <c r="N373" s="24"/>
      <c r="O373" s="24"/>
      <c r="P373" s="24"/>
      <c r="Q373" s="24"/>
      <c r="R373" s="24"/>
      <c r="S373" s="17"/>
      <c r="T373" s="17"/>
    </row>
    <row r="374" spans="4:23" x14ac:dyDescent="0.2">
      <c r="J374" s="23"/>
      <c r="N374" s="27"/>
      <c r="O374" s="27"/>
      <c r="P374" s="27"/>
      <c r="Q374" s="27"/>
      <c r="R374" s="27"/>
    </row>
    <row r="375" spans="4:23" x14ac:dyDescent="0.2">
      <c r="J375" s="23"/>
      <c r="N375" s="27"/>
      <c r="O375" s="27"/>
      <c r="P375" s="27"/>
      <c r="Q375" s="27"/>
      <c r="R375" s="27"/>
    </row>
    <row r="376" spans="4:23" x14ac:dyDescent="0.2">
      <c r="J376" s="23"/>
      <c r="N376" s="27"/>
      <c r="O376" s="27"/>
      <c r="P376" s="27"/>
      <c r="Q376" s="27"/>
      <c r="R376" s="27"/>
    </row>
    <row r="377" spans="4:23" x14ac:dyDescent="0.2">
      <c r="J377" s="23"/>
      <c r="N377" s="27"/>
      <c r="O377" s="27"/>
      <c r="P377" s="27"/>
      <c r="Q377" s="27"/>
      <c r="R377" s="27"/>
    </row>
    <row r="378" spans="4:23" x14ac:dyDescent="0.2">
      <c r="J378" s="23"/>
      <c r="N378" s="27"/>
      <c r="O378" s="27"/>
      <c r="P378" s="27"/>
      <c r="Q378" s="27"/>
      <c r="R378" s="27"/>
    </row>
    <row r="379" spans="4:23" x14ac:dyDescent="0.2">
      <c r="J379" s="23"/>
      <c r="N379" s="27"/>
      <c r="O379" s="27"/>
      <c r="P379" s="27"/>
      <c r="Q379" s="27"/>
      <c r="R379" s="27"/>
    </row>
    <row r="380" spans="4:23" x14ac:dyDescent="0.2">
      <c r="J380" s="113"/>
      <c r="N380" s="27"/>
      <c r="O380" s="27"/>
      <c r="P380" s="27"/>
      <c r="Q380" s="27"/>
      <c r="R380" s="27"/>
    </row>
    <row r="381" spans="4:23" x14ac:dyDescent="0.2">
      <c r="J381" s="113"/>
      <c r="N381" s="27"/>
      <c r="O381" s="27"/>
      <c r="P381" s="27"/>
      <c r="Q381" s="27"/>
      <c r="R381" s="27"/>
    </row>
    <row r="382" spans="4:23" x14ac:dyDescent="0.2">
      <c r="J382" s="113"/>
      <c r="N382" s="27"/>
      <c r="O382" s="27"/>
      <c r="P382" s="27"/>
      <c r="Q382" s="27"/>
      <c r="R382" s="27"/>
    </row>
    <row r="383" spans="4:23" x14ac:dyDescent="0.2">
      <c r="J383" s="113"/>
      <c r="N383" s="27"/>
      <c r="O383" s="27"/>
      <c r="P383" s="27"/>
      <c r="Q383" s="27"/>
      <c r="R383" s="27"/>
    </row>
    <row r="384" spans="4:23" x14ac:dyDescent="0.2">
      <c r="J384" s="113"/>
      <c r="N384" s="27"/>
      <c r="O384" s="27"/>
      <c r="P384" s="27"/>
      <c r="Q384" s="27"/>
      <c r="R384" s="27"/>
    </row>
    <row r="385" spans="10:18" x14ac:dyDescent="0.2">
      <c r="J385" s="113"/>
      <c r="N385" s="27"/>
      <c r="O385" s="27"/>
      <c r="P385" s="27"/>
      <c r="Q385" s="27"/>
      <c r="R385" s="27"/>
    </row>
    <row r="386" spans="10:18" x14ac:dyDescent="0.2">
      <c r="J386" s="113"/>
      <c r="N386" s="27"/>
      <c r="O386" s="27"/>
      <c r="P386" s="27"/>
      <c r="Q386" s="27"/>
      <c r="R386" s="27"/>
    </row>
    <row r="387" spans="10:18" x14ac:dyDescent="0.2">
      <c r="J387" s="113"/>
      <c r="N387" s="27"/>
      <c r="O387" s="27"/>
      <c r="P387" s="27"/>
      <c r="Q387" s="27"/>
      <c r="R387" s="27"/>
    </row>
    <row r="388" spans="10:18" x14ac:dyDescent="0.2">
      <c r="J388" s="113"/>
      <c r="N388" s="27"/>
      <c r="O388" s="27"/>
      <c r="P388" s="27"/>
      <c r="Q388" s="27"/>
      <c r="R388" s="27"/>
    </row>
    <row r="389" spans="10:18" x14ac:dyDescent="0.2">
      <c r="J389" s="113"/>
      <c r="N389" s="27"/>
      <c r="O389" s="27"/>
      <c r="P389" s="27"/>
      <c r="Q389" s="27"/>
      <c r="R389" s="27"/>
    </row>
    <row r="390" spans="10:18" x14ac:dyDescent="0.2">
      <c r="J390" s="113"/>
      <c r="N390" s="27"/>
      <c r="O390" s="27"/>
      <c r="P390" s="27"/>
      <c r="Q390" s="27"/>
      <c r="R390" s="27"/>
    </row>
    <row r="391" spans="10:18" x14ac:dyDescent="0.2">
      <c r="J391" s="113"/>
      <c r="N391" s="27"/>
      <c r="O391" s="27"/>
      <c r="P391" s="27"/>
      <c r="Q391" s="27"/>
      <c r="R391" s="27"/>
    </row>
    <row r="392" spans="10:18" x14ac:dyDescent="0.2">
      <c r="J392" s="113"/>
      <c r="N392" s="27"/>
      <c r="O392" s="27"/>
      <c r="P392" s="27"/>
      <c r="Q392" s="27"/>
      <c r="R392" s="27"/>
    </row>
    <row r="393" spans="10:18" x14ac:dyDescent="0.2">
      <c r="J393" s="113"/>
      <c r="N393" s="27"/>
      <c r="O393" s="27"/>
      <c r="P393" s="27"/>
      <c r="Q393" s="27"/>
      <c r="R393" s="27"/>
    </row>
    <row r="394" spans="10:18" x14ac:dyDescent="0.2">
      <c r="J394" s="113"/>
      <c r="N394" s="27"/>
      <c r="O394" s="27"/>
      <c r="P394" s="27"/>
      <c r="Q394" s="27"/>
      <c r="R394" s="27"/>
    </row>
    <row r="395" spans="10:18" x14ac:dyDescent="0.2">
      <c r="J395" s="113"/>
      <c r="N395" s="27"/>
      <c r="O395" s="27"/>
      <c r="P395" s="27"/>
      <c r="Q395" s="27"/>
      <c r="R395" s="27"/>
    </row>
    <row r="396" spans="10:18" x14ac:dyDescent="0.2">
      <c r="J396" s="113"/>
      <c r="N396" s="27"/>
      <c r="O396" s="27"/>
      <c r="P396" s="27"/>
      <c r="Q396" s="27"/>
      <c r="R396" s="27"/>
    </row>
    <row r="397" spans="10:18" x14ac:dyDescent="0.2">
      <c r="J397" s="113"/>
      <c r="N397" s="27"/>
      <c r="O397" s="27"/>
      <c r="P397" s="27"/>
      <c r="Q397" s="27"/>
      <c r="R397" s="27"/>
    </row>
    <row r="398" spans="10:18" x14ac:dyDescent="0.2">
      <c r="J398" s="113"/>
      <c r="N398" s="27"/>
      <c r="O398" s="27"/>
      <c r="P398" s="27"/>
      <c r="Q398" s="27"/>
      <c r="R398" s="27"/>
    </row>
    <row r="399" spans="10:18" x14ac:dyDescent="0.2">
      <c r="J399" s="113"/>
      <c r="N399" s="27"/>
      <c r="O399" s="27"/>
      <c r="P399" s="27"/>
      <c r="Q399" s="27"/>
      <c r="R399" s="27"/>
    </row>
    <row r="400" spans="10:18" x14ac:dyDescent="0.2">
      <c r="J400" s="113"/>
      <c r="N400" s="27"/>
      <c r="O400" s="27"/>
      <c r="P400" s="27"/>
      <c r="Q400" s="27"/>
      <c r="R400" s="27"/>
    </row>
    <row r="401" spans="10:18" x14ac:dyDescent="0.2">
      <c r="J401" s="113"/>
      <c r="N401" s="27"/>
      <c r="O401" s="27"/>
      <c r="P401" s="27"/>
      <c r="Q401" s="27"/>
      <c r="R401" s="27"/>
    </row>
    <row r="402" spans="10:18" x14ac:dyDescent="0.2">
      <c r="J402" s="113"/>
      <c r="N402" s="27"/>
      <c r="O402" s="27"/>
      <c r="P402" s="27"/>
      <c r="Q402" s="27"/>
      <c r="R402" s="27"/>
    </row>
    <row r="403" spans="10:18" x14ac:dyDescent="0.2">
      <c r="J403" s="113"/>
      <c r="N403" s="27"/>
      <c r="O403" s="27"/>
      <c r="P403" s="27"/>
      <c r="Q403" s="27"/>
      <c r="R403" s="27"/>
    </row>
    <row r="404" spans="10:18" x14ac:dyDescent="0.2">
      <c r="J404" s="113"/>
      <c r="N404" s="27"/>
      <c r="O404" s="27"/>
      <c r="P404" s="27"/>
      <c r="Q404" s="27"/>
      <c r="R404" s="27"/>
    </row>
    <row r="405" spans="10:18" x14ac:dyDescent="0.2">
      <c r="J405" s="113"/>
      <c r="N405" s="27"/>
      <c r="O405" s="27"/>
      <c r="P405" s="27"/>
      <c r="Q405" s="27"/>
      <c r="R405" s="27"/>
    </row>
    <row r="406" spans="10:18" x14ac:dyDescent="0.2">
      <c r="J406" s="113"/>
      <c r="N406" s="27"/>
      <c r="O406" s="27"/>
      <c r="P406" s="27"/>
      <c r="Q406" s="27"/>
      <c r="R406" s="27"/>
    </row>
    <row r="407" spans="10:18" x14ac:dyDescent="0.2">
      <c r="J407" s="113"/>
      <c r="N407" s="27"/>
      <c r="O407" s="27"/>
      <c r="P407" s="27"/>
      <c r="Q407" s="27"/>
      <c r="R407" s="27"/>
    </row>
    <row r="408" spans="10:18" x14ac:dyDescent="0.2">
      <c r="J408" s="113"/>
      <c r="N408" s="27"/>
      <c r="O408" s="27"/>
      <c r="P408" s="27"/>
      <c r="Q408" s="27"/>
      <c r="R408" s="27"/>
    </row>
    <row r="409" spans="10:18" x14ac:dyDescent="0.2">
      <c r="J409" s="113"/>
      <c r="N409" s="27"/>
      <c r="O409" s="27"/>
      <c r="P409" s="27"/>
      <c r="Q409" s="27"/>
      <c r="R409" s="27"/>
    </row>
    <row r="410" spans="10:18" x14ac:dyDescent="0.2">
      <c r="J410" s="113"/>
      <c r="N410" s="27"/>
      <c r="O410" s="27"/>
      <c r="P410" s="27"/>
      <c r="Q410" s="27"/>
      <c r="R410" s="27"/>
    </row>
    <row r="411" spans="10:18" x14ac:dyDescent="0.2">
      <c r="J411" s="113"/>
      <c r="N411" s="27"/>
      <c r="O411" s="27"/>
      <c r="P411" s="27"/>
      <c r="Q411" s="27"/>
      <c r="R411" s="27"/>
    </row>
    <row r="412" spans="10:18" x14ac:dyDescent="0.2">
      <c r="J412" s="113"/>
      <c r="N412" s="27"/>
      <c r="O412" s="27"/>
      <c r="P412" s="27"/>
      <c r="Q412" s="27"/>
      <c r="R412" s="27"/>
    </row>
    <row r="413" spans="10:18" x14ac:dyDescent="0.2">
      <c r="J413" s="113"/>
      <c r="N413" s="27"/>
      <c r="O413" s="27"/>
      <c r="P413" s="27"/>
      <c r="Q413" s="27"/>
      <c r="R413" s="27"/>
    </row>
    <row r="414" spans="10:18" x14ac:dyDescent="0.2">
      <c r="J414" s="113"/>
      <c r="N414" s="27"/>
      <c r="O414" s="27"/>
      <c r="P414" s="27"/>
      <c r="Q414" s="27"/>
      <c r="R414" s="27"/>
    </row>
    <row r="415" spans="10:18" x14ac:dyDescent="0.2">
      <c r="J415" s="113"/>
      <c r="N415" s="27"/>
      <c r="O415" s="27"/>
      <c r="P415" s="27"/>
      <c r="Q415" s="27"/>
      <c r="R415" s="27"/>
    </row>
    <row r="416" spans="10:18" x14ac:dyDescent="0.2">
      <c r="J416" s="113"/>
      <c r="N416" s="27"/>
      <c r="O416" s="27"/>
      <c r="P416" s="27"/>
      <c r="Q416" s="27"/>
      <c r="R416" s="27"/>
    </row>
    <row r="417" spans="10:18" x14ac:dyDescent="0.2">
      <c r="J417" s="113"/>
      <c r="N417" s="27"/>
      <c r="O417" s="27"/>
      <c r="P417" s="27"/>
      <c r="Q417" s="27"/>
      <c r="R417" s="27"/>
    </row>
    <row r="418" spans="10:18" x14ac:dyDescent="0.2">
      <c r="J418" s="113"/>
      <c r="N418" s="27"/>
      <c r="O418" s="27"/>
      <c r="P418" s="27"/>
      <c r="Q418" s="27"/>
      <c r="R418" s="27"/>
    </row>
    <row r="419" spans="10:18" x14ac:dyDescent="0.2">
      <c r="J419" s="113"/>
      <c r="N419" s="27"/>
      <c r="O419" s="27"/>
      <c r="P419" s="27"/>
      <c r="Q419" s="27"/>
      <c r="R419" s="27"/>
    </row>
    <row r="420" spans="10:18" x14ac:dyDescent="0.2">
      <c r="J420" s="113"/>
      <c r="N420" s="27"/>
      <c r="O420" s="27"/>
      <c r="P420" s="27"/>
      <c r="Q420" s="27"/>
      <c r="R420" s="27"/>
    </row>
    <row r="421" spans="10:18" x14ac:dyDescent="0.2">
      <c r="J421" s="113"/>
      <c r="N421" s="27"/>
      <c r="O421" s="27"/>
      <c r="P421" s="27"/>
      <c r="Q421" s="27"/>
      <c r="R421" s="27"/>
    </row>
    <row r="422" spans="10:18" x14ac:dyDescent="0.2">
      <c r="J422" s="113"/>
      <c r="N422" s="27"/>
      <c r="O422" s="27"/>
      <c r="P422" s="27"/>
      <c r="Q422" s="27"/>
      <c r="R422" s="27"/>
    </row>
    <row r="423" spans="10:18" x14ac:dyDescent="0.2">
      <c r="J423" s="113"/>
      <c r="N423" s="27"/>
      <c r="O423" s="27"/>
      <c r="P423" s="27"/>
      <c r="Q423" s="27"/>
      <c r="R423" s="27"/>
    </row>
    <row r="424" spans="10:18" x14ac:dyDescent="0.2">
      <c r="J424" s="113"/>
      <c r="N424" s="27"/>
      <c r="O424" s="27"/>
      <c r="P424" s="27"/>
      <c r="Q424" s="27"/>
      <c r="R424" s="27"/>
    </row>
    <row r="425" spans="10:18" x14ac:dyDescent="0.2">
      <c r="J425" s="113"/>
      <c r="N425" s="27"/>
      <c r="O425" s="27"/>
      <c r="P425" s="27"/>
      <c r="Q425" s="27"/>
      <c r="R425" s="27"/>
    </row>
    <row r="426" spans="10:18" x14ac:dyDescent="0.2">
      <c r="J426" s="113"/>
      <c r="N426" s="27"/>
      <c r="O426" s="27"/>
      <c r="P426" s="27"/>
      <c r="Q426" s="27"/>
      <c r="R426" s="27"/>
    </row>
    <row r="427" spans="10:18" x14ac:dyDescent="0.2">
      <c r="J427" s="113"/>
      <c r="N427" s="27"/>
      <c r="O427" s="27"/>
      <c r="P427" s="27"/>
      <c r="Q427" s="27"/>
      <c r="R427" s="27"/>
    </row>
    <row r="428" spans="10:18" x14ac:dyDescent="0.2">
      <c r="J428" s="113"/>
      <c r="N428" s="27"/>
      <c r="O428" s="27"/>
      <c r="P428" s="27"/>
      <c r="Q428" s="27"/>
      <c r="R428" s="27"/>
    </row>
    <row r="429" spans="10:18" x14ac:dyDescent="0.2">
      <c r="J429" s="113"/>
      <c r="N429" s="27"/>
      <c r="O429" s="27"/>
      <c r="P429" s="27"/>
      <c r="Q429" s="27"/>
      <c r="R429" s="27"/>
    </row>
    <row r="430" spans="10:18" x14ac:dyDescent="0.2">
      <c r="J430" s="113"/>
      <c r="N430" s="27"/>
      <c r="O430" s="27"/>
      <c r="P430" s="27"/>
      <c r="Q430" s="27"/>
      <c r="R430" s="27"/>
    </row>
    <row r="431" spans="10:18" x14ac:dyDescent="0.2">
      <c r="J431" s="113"/>
      <c r="N431" s="27"/>
      <c r="O431" s="27"/>
      <c r="P431" s="27"/>
      <c r="Q431" s="27"/>
      <c r="R431" s="27"/>
    </row>
    <row r="432" spans="10:18" x14ac:dyDescent="0.2">
      <c r="J432" s="113"/>
      <c r="N432" s="27"/>
      <c r="O432" s="27"/>
      <c r="P432" s="27"/>
      <c r="Q432" s="27"/>
      <c r="R432" s="27"/>
    </row>
    <row r="433" spans="10:18" x14ac:dyDescent="0.2">
      <c r="J433" s="113"/>
      <c r="N433" s="27"/>
      <c r="O433" s="27"/>
      <c r="P433" s="27"/>
      <c r="Q433" s="27"/>
      <c r="R433" s="27"/>
    </row>
    <row r="434" spans="10:18" x14ac:dyDescent="0.2">
      <c r="J434" s="113"/>
      <c r="N434" s="27"/>
      <c r="O434" s="27"/>
      <c r="P434" s="27"/>
      <c r="Q434" s="27"/>
      <c r="R434" s="27"/>
    </row>
    <row r="435" spans="10:18" x14ac:dyDescent="0.2">
      <c r="J435" s="113"/>
      <c r="N435" s="27"/>
      <c r="O435" s="27"/>
      <c r="P435" s="27"/>
      <c r="Q435" s="27"/>
      <c r="R435" s="27"/>
    </row>
    <row r="436" spans="10:18" x14ac:dyDescent="0.2">
      <c r="J436" s="113"/>
      <c r="N436" s="27"/>
      <c r="O436" s="27"/>
      <c r="P436" s="27"/>
      <c r="Q436" s="27"/>
      <c r="R436" s="27"/>
    </row>
    <row r="437" spans="10:18" x14ac:dyDescent="0.2">
      <c r="J437" s="113"/>
      <c r="N437" s="27"/>
      <c r="O437" s="27"/>
      <c r="P437" s="27"/>
      <c r="Q437" s="27"/>
      <c r="R437" s="27"/>
    </row>
    <row r="438" spans="10:18" x14ac:dyDescent="0.2">
      <c r="J438" s="113"/>
      <c r="N438" s="27"/>
      <c r="O438" s="27"/>
      <c r="P438" s="27"/>
      <c r="Q438" s="27"/>
      <c r="R438" s="27"/>
    </row>
    <row r="439" spans="10:18" x14ac:dyDescent="0.2">
      <c r="J439" s="113"/>
      <c r="N439" s="27"/>
      <c r="O439" s="27"/>
      <c r="P439" s="27"/>
      <c r="Q439" s="27"/>
      <c r="R439" s="27"/>
    </row>
    <row r="440" spans="10:18" x14ac:dyDescent="0.2">
      <c r="J440" s="113"/>
      <c r="N440" s="27"/>
      <c r="O440" s="27"/>
      <c r="P440" s="27"/>
      <c r="Q440" s="27"/>
      <c r="R440" s="27"/>
    </row>
    <row r="441" spans="10:18" x14ac:dyDescent="0.2">
      <c r="J441" s="113"/>
      <c r="N441" s="27"/>
      <c r="O441" s="27"/>
      <c r="P441" s="27"/>
      <c r="Q441" s="27"/>
      <c r="R441" s="27"/>
    </row>
    <row r="442" spans="10:18" x14ac:dyDescent="0.2">
      <c r="J442" s="113"/>
      <c r="N442" s="27"/>
      <c r="O442" s="27"/>
      <c r="P442" s="27"/>
      <c r="Q442" s="27"/>
      <c r="R442" s="27"/>
    </row>
    <row r="443" spans="10:18" x14ac:dyDescent="0.2">
      <c r="J443" s="113"/>
      <c r="N443" s="27"/>
      <c r="O443" s="27"/>
      <c r="P443" s="27"/>
      <c r="Q443" s="27"/>
      <c r="R443" s="27"/>
    </row>
    <row r="444" spans="10:18" x14ac:dyDescent="0.2">
      <c r="J444" s="113"/>
      <c r="N444" s="27"/>
      <c r="O444" s="27"/>
      <c r="P444" s="27"/>
      <c r="Q444" s="27"/>
      <c r="R444" s="27"/>
    </row>
    <row r="445" spans="10:18" x14ac:dyDescent="0.2">
      <c r="J445" s="113"/>
      <c r="N445" s="27"/>
      <c r="O445" s="27"/>
      <c r="P445" s="27"/>
      <c r="Q445" s="27"/>
      <c r="R445" s="27"/>
    </row>
    <row r="446" spans="10:18" x14ac:dyDescent="0.2">
      <c r="J446" s="113"/>
      <c r="N446" s="27"/>
      <c r="O446" s="27"/>
      <c r="P446" s="27"/>
      <c r="Q446" s="27"/>
      <c r="R446" s="27"/>
    </row>
    <row r="447" spans="10:18" x14ac:dyDescent="0.2">
      <c r="J447" s="113"/>
      <c r="N447" s="27"/>
      <c r="O447" s="27"/>
      <c r="P447" s="27"/>
      <c r="Q447" s="27"/>
      <c r="R447" s="27"/>
    </row>
    <row r="448" spans="10:18" x14ac:dyDescent="0.2">
      <c r="J448" s="113"/>
      <c r="N448" s="27"/>
      <c r="O448" s="27"/>
      <c r="P448" s="27"/>
      <c r="Q448" s="27"/>
      <c r="R448" s="27"/>
    </row>
    <row r="449" spans="10:18" x14ac:dyDescent="0.2">
      <c r="J449" s="113"/>
      <c r="N449" s="27"/>
      <c r="O449" s="27"/>
      <c r="P449" s="27"/>
      <c r="Q449" s="27"/>
      <c r="R449" s="27"/>
    </row>
    <row r="450" spans="10:18" x14ac:dyDescent="0.2">
      <c r="J450" s="113"/>
      <c r="N450" s="27"/>
      <c r="O450" s="27"/>
      <c r="P450" s="27"/>
      <c r="Q450" s="27"/>
      <c r="R450" s="27"/>
    </row>
    <row r="451" spans="10:18" x14ac:dyDescent="0.2">
      <c r="J451" s="113"/>
      <c r="N451" s="27"/>
      <c r="O451" s="27"/>
      <c r="P451" s="27"/>
      <c r="Q451" s="27"/>
      <c r="R451" s="27"/>
    </row>
    <row r="452" spans="10:18" x14ac:dyDescent="0.2">
      <c r="J452" s="113"/>
      <c r="N452" s="27"/>
      <c r="O452" s="27"/>
      <c r="P452" s="27"/>
      <c r="Q452" s="27"/>
      <c r="R452" s="27"/>
    </row>
    <row r="453" spans="10:18" x14ac:dyDescent="0.2">
      <c r="J453" s="113"/>
      <c r="N453" s="27"/>
      <c r="O453" s="27"/>
      <c r="P453" s="27"/>
      <c r="Q453" s="27"/>
      <c r="R453" s="27"/>
    </row>
    <row r="454" spans="10:18" x14ac:dyDescent="0.2">
      <c r="J454" s="113"/>
      <c r="N454" s="27"/>
      <c r="O454" s="27"/>
      <c r="P454" s="27"/>
      <c r="Q454" s="27"/>
      <c r="R454" s="27"/>
    </row>
    <row r="455" spans="10:18" x14ac:dyDescent="0.2">
      <c r="J455" s="113"/>
      <c r="N455" s="27"/>
      <c r="O455" s="27"/>
      <c r="P455" s="27"/>
      <c r="Q455" s="27"/>
      <c r="R455" s="27"/>
    </row>
    <row r="456" spans="10:18" x14ac:dyDescent="0.2">
      <c r="J456" s="113"/>
      <c r="N456" s="27"/>
      <c r="O456" s="27"/>
      <c r="P456" s="27"/>
      <c r="Q456" s="27"/>
      <c r="R456" s="27"/>
    </row>
    <row r="457" spans="10:18" x14ac:dyDescent="0.2">
      <c r="J457" s="113"/>
      <c r="N457" s="27"/>
      <c r="O457" s="27"/>
      <c r="P457" s="27"/>
      <c r="Q457" s="27"/>
      <c r="R457" s="27"/>
    </row>
    <row r="458" spans="10:18" x14ac:dyDescent="0.2">
      <c r="J458" s="113"/>
      <c r="N458" s="27"/>
      <c r="O458" s="27"/>
      <c r="P458" s="27"/>
      <c r="Q458" s="27"/>
      <c r="R458" s="27"/>
    </row>
    <row r="459" spans="10:18" x14ac:dyDescent="0.2">
      <c r="J459" s="113"/>
      <c r="N459" s="27"/>
      <c r="O459" s="27"/>
      <c r="P459" s="27"/>
      <c r="Q459" s="27"/>
      <c r="R459" s="27"/>
    </row>
    <row r="460" spans="10:18" x14ac:dyDescent="0.2">
      <c r="J460" s="113"/>
      <c r="N460" s="27"/>
      <c r="O460" s="27"/>
      <c r="P460" s="27"/>
      <c r="Q460" s="27"/>
      <c r="R460" s="27"/>
    </row>
    <row r="461" spans="10:18" x14ac:dyDescent="0.2">
      <c r="J461" s="113"/>
      <c r="N461" s="27"/>
      <c r="O461" s="27"/>
      <c r="P461" s="27"/>
      <c r="Q461" s="27"/>
      <c r="R461" s="27"/>
    </row>
    <row r="462" spans="10:18" x14ac:dyDescent="0.2">
      <c r="J462" s="113"/>
      <c r="N462" s="27"/>
      <c r="O462" s="27"/>
      <c r="P462" s="27"/>
      <c r="Q462" s="27"/>
      <c r="R462" s="27"/>
    </row>
    <row r="463" spans="10:18" x14ac:dyDescent="0.2">
      <c r="J463" s="113"/>
      <c r="N463" s="27"/>
      <c r="O463" s="27"/>
      <c r="P463" s="27"/>
      <c r="Q463" s="27"/>
      <c r="R463" s="27"/>
    </row>
    <row r="464" spans="10:18" x14ac:dyDescent="0.2">
      <c r="J464" s="113"/>
      <c r="N464" s="27"/>
      <c r="O464" s="27"/>
      <c r="P464" s="27"/>
      <c r="Q464" s="27"/>
      <c r="R464" s="27"/>
    </row>
    <row r="465" spans="10:18" x14ac:dyDescent="0.2">
      <c r="J465" s="113"/>
      <c r="N465" s="27"/>
      <c r="O465" s="27"/>
      <c r="P465" s="27"/>
      <c r="Q465" s="27"/>
      <c r="R465" s="27"/>
    </row>
    <row r="466" spans="10:18" x14ac:dyDescent="0.2">
      <c r="J466" s="113"/>
      <c r="N466" s="27"/>
      <c r="O466" s="27"/>
      <c r="P466" s="27"/>
      <c r="Q466" s="27"/>
      <c r="R466" s="27"/>
    </row>
    <row r="467" spans="10:18" x14ac:dyDescent="0.2">
      <c r="J467" s="113"/>
      <c r="N467" s="27"/>
      <c r="O467" s="27"/>
      <c r="P467" s="27"/>
      <c r="Q467" s="27"/>
      <c r="R467" s="27"/>
    </row>
    <row r="468" spans="10:18" x14ac:dyDescent="0.2">
      <c r="J468" s="113"/>
      <c r="N468" s="27"/>
      <c r="O468" s="27"/>
      <c r="P468" s="27"/>
      <c r="Q468" s="27"/>
      <c r="R468" s="27"/>
    </row>
    <row r="469" spans="10:18" x14ac:dyDescent="0.2">
      <c r="J469" s="113"/>
      <c r="N469" s="27"/>
      <c r="O469" s="27"/>
      <c r="P469" s="27"/>
      <c r="Q469" s="27"/>
      <c r="R469" s="27"/>
    </row>
    <row r="470" spans="10:18" x14ac:dyDescent="0.2">
      <c r="J470" s="113"/>
      <c r="N470" s="27"/>
      <c r="O470" s="27"/>
      <c r="P470" s="27"/>
      <c r="Q470" s="27"/>
      <c r="R470" s="27"/>
    </row>
    <row r="471" spans="10:18" x14ac:dyDescent="0.2">
      <c r="J471" s="113"/>
      <c r="N471" s="27"/>
      <c r="O471" s="27"/>
      <c r="P471" s="27"/>
      <c r="Q471" s="27"/>
      <c r="R471" s="27"/>
    </row>
    <row r="472" spans="10:18" x14ac:dyDescent="0.2">
      <c r="J472" s="113"/>
      <c r="N472" s="27"/>
      <c r="O472" s="27"/>
      <c r="P472" s="27"/>
      <c r="Q472" s="27"/>
      <c r="R472" s="27"/>
    </row>
    <row r="473" spans="10:18" x14ac:dyDescent="0.2">
      <c r="J473" s="113"/>
      <c r="N473" s="27"/>
      <c r="O473" s="27"/>
      <c r="P473" s="27"/>
      <c r="Q473" s="27"/>
      <c r="R473" s="27"/>
    </row>
    <row r="474" spans="10:18" x14ac:dyDescent="0.2">
      <c r="J474" s="113"/>
      <c r="N474" s="27"/>
      <c r="O474" s="27"/>
      <c r="P474" s="27"/>
      <c r="Q474" s="27"/>
      <c r="R474" s="27"/>
    </row>
    <row r="475" spans="10:18" x14ac:dyDescent="0.2">
      <c r="J475" s="113"/>
      <c r="N475" s="27"/>
      <c r="O475" s="27"/>
      <c r="P475" s="27"/>
      <c r="Q475" s="27"/>
      <c r="R475" s="27"/>
    </row>
    <row r="476" spans="10:18" x14ac:dyDescent="0.2">
      <c r="J476" s="113"/>
      <c r="N476" s="27"/>
      <c r="O476" s="27"/>
      <c r="P476" s="27"/>
      <c r="Q476" s="27"/>
      <c r="R476" s="27"/>
    </row>
    <row r="477" spans="10:18" x14ac:dyDescent="0.2">
      <c r="J477" s="113"/>
      <c r="N477" s="27"/>
      <c r="O477" s="27"/>
      <c r="P477" s="27"/>
      <c r="Q477" s="27"/>
      <c r="R477" s="27"/>
    </row>
    <row r="478" spans="10:18" x14ac:dyDescent="0.2">
      <c r="J478" s="113"/>
      <c r="N478" s="27"/>
      <c r="O478" s="27"/>
      <c r="P478" s="27"/>
      <c r="Q478" s="27"/>
      <c r="R478" s="27"/>
    </row>
    <row r="479" spans="10:18" x14ac:dyDescent="0.2">
      <c r="J479" s="113"/>
      <c r="N479" s="27"/>
      <c r="O479" s="27"/>
      <c r="P479" s="27"/>
      <c r="Q479" s="27"/>
      <c r="R479" s="27"/>
    </row>
    <row r="480" spans="10:18" x14ac:dyDescent="0.2">
      <c r="J480" s="113"/>
      <c r="N480" s="27"/>
      <c r="O480" s="27"/>
      <c r="P480" s="27"/>
      <c r="Q480" s="27"/>
      <c r="R480" s="27"/>
    </row>
    <row r="481" spans="10:18" x14ac:dyDescent="0.2">
      <c r="J481" s="113"/>
      <c r="N481" s="27"/>
      <c r="O481" s="27"/>
      <c r="P481" s="27"/>
      <c r="Q481" s="27"/>
      <c r="R481" s="27"/>
    </row>
    <row r="482" spans="10:18" x14ac:dyDescent="0.2">
      <c r="J482" s="113"/>
      <c r="N482" s="27"/>
      <c r="O482" s="27"/>
      <c r="P482" s="27"/>
      <c r="Q482" s="27"/>
      <c r="R482" s="27"/>
    </row>
    <row r="483" spans="10:18" x14ac:dyDescent="0.2">
      <c r="J483" s="113"/>
      <c r="N483" s="27"/>
      <c r="O483" s="27"/>
      <c r="P483" s="27"/>
      <c r="Q483" s="27"/>
      <c r="R483" s="27"/>
    </row>
    <row r="484" spans="10:18" x14ac:dyDescent="0.2">
      <c r="J484" s="113"/>
      <c r="N484" s="27"/>
      <c r="O484" s="27"/>
      <c r="P484" s="27"/>
      <c r="Q484" s="27"/>
      <c r="R484" s="27"/>
    </row>
    <row r="485" spans="10:18" x14ac:dyDescent="0.2">
      <c r="J485" s="113"/>
      <c r="N485" s="27"/>
      <c r="O485" s="27"/>
      <c r="P485" s="27"/>
      <c r="Q485" s="27"/>
      <c r="R485" s="27"/>
    </row>
    <row r="486" spans="10:18" x14ac:dyDescent="0.2">
      <c r="J486" s="113"/>
      <c r="N486" s="27"/>
      <c r="O486" s="27"/>
      <c r="P486" s="27"/>
      <c r="Q486" s="27"/>
      <c r="R486" s="27"/>
    </row>
    <row r="487" spans="10:18" x14ac:dyDescent="0.2">
      <c r="J487" s="113"/>
      <c r="N487" s="27"/>
      <c r="O487" s="27"/>
      <c r="P487" s="27"/>
      <c r="Q487" s="27"/>
      <c r="R487" s="27"/>
    </row>
    <row r="488" spans="10:18" x14ac:dyDescent="0.2">
      <c r="J488" s="113"/>
      <c r="N488" s="27"/>
      <c r="O488" s="27"/>
      <c r="P488" s="27"/>
      <c r="Q488" s="27"/>
      <c r="R488" s="27"/>
    </row>
    <row r="489" spans="10:18" x14ac:dyDescent="0.2">
      <c r="J489" s="113"/>
      <c r="N489" s="27"/>
      <c r="O489" s="27"/>
      <c r="P489" s="27"/>
      <c r="Q489" s="27"/>
      <c r="R489" s="27"/>
    </row>
    <row r="490" spans="10:18" x14ac:dyDescent="0.2">
      <c r="J490" s="113"/>
      <c r="N490" s="27"/>
      <c r="O490" s="27"/>
      <c r="P490" s="27"/>
      <c r="Q490" s="27"/>
      <c r="R490" s="27"/>
    </row>
    <row r="491" spans="10:18" x14ac:dyDescent="0.2">
      <c r="J491" s="113"/>
      <c r="N491" s="27"/>
      <c r="O491" s="27"/>
      <c r="P491" s="27"/>
      <c r="Q491" s="27"/>
      <c r="R491" s="27"/>
    </row>
    <row r="492" spans="10:18" x14ac:dyDescent="0.2">
      <c r="J492" s="113"/>
      <c r="N492" s="27"/>
      <c r="O492" s="27"/>
      <c r="P492" s="27"/>
      <c r="Q492" s="27"/>
      <c r="R492" s="27"/>
    </row>
    <row r="493" spans="10:18" x14ac:dyDescent="0.2">
      <c r="J493" s="113"/>
      <c r="N493" s="27"/>
      <c r="O493" s="27"/>
      <c r="P493" s="27"/>
      <c r="Q493" s="27"/>
      <c r="R493" s="27"/>
    </row>
    <row r="494" spans="10:18" x14ac:dyDescent="0.2">
      <c r="J494" s="113"/>
      <c r="N494" s="27"/>
      <c r="O494" s="27"/>
      <c r="P494" s="27"/>
      <c r="Q494" s="27"/>
      <c r="R494" s="27"/>
    </row>
    <row r="495" spans="10:18" x14ac:dyDescent="0.2">
      <c r="J495" s="113"/>
      <c r="N495" s="27"/>
      <c r="O495" s="27"/>
      <c r="P495" s="27"/>
      <c r="Q495" s="27"/>
      <c r="R495" s="27"/>
    </row>
    <row r="496" spans="10:18" x14ac:dyDescent="0.2">
      <c r="J496" s="113"/>
      <c r="N496" s="27"/>
      <c r="O496" s="27"/>
      <c r="P496" s="27"/>
      <c r="Q496" s="27"/>
      <c r="R496" s="27"/>
    </row>
    <row r="497" spans="10:18" x14ac:dyDescent="0.2">
      <c r="J497" s="113"/>
      <c r="N497" s="27"/>
      <c r="O497" s="27"/>
      <c r="P497" s="27"/>
      <c r="Q497" s="27"/>
      <c r="R497" s="27"/>
    </row>
    <row r="498" spans="10:18" x14ac:dyDescent="0.2">
      <c r="J498" s="113"/>
      <c r="N498" s="27"/>
      <c r="O498" s="27"/>
      <c r="P498" s="27"/>
      <c r="Q498" s="27"/>
      <c r="R498" s="27"/>
    </row>
    <row r="499" spans="10:18" x14ac:dyDescent="0.2">
      <c r="J499" s="113"/>
      <c r="N499" s="27"/>
      <c r="O499" s="27"/>
      <c r="P499" s="27"/>
      <c r="Q499" s="27"/>
      <c r="R499" s="27"/>
    </row>
    <row r="500" spans="10:18" x14ac:dyDescent="0.2">
      <c r="J500" s="113"/>
      <c r="N500" s="27"/>
      <c r="O500" s="27"/>
      <c r="P500" s="27"/>
      <c r="Q500" s="27"/>
      <c r="R500" s="27"/>
    </row>
    <row r="501" spans="10:18" x14ac:dyDescent="0.2">
      <c r="J501" s="113"/>
      <c r="N501" s="27"/>
      <c r="O501" s="27"/>
      <c r="P501" s="27"/>
      <c r="Q501" s="27"/>
      <c r="R501" s="27"/>
    </row>
    <row r="502" spans="10:18" x14ac:dyDescent="0.2">
      <c r="J502" s="113"/>
      <c r="N502" s="27"/>
      <c r="O502" s="27"/>
      <c r="P502" s="27"/>
      <c r="Q502" s="27"/>
      <c r="R502" s="27"/>
    </row>
    <row r="503" spans="10:18" x14ac:dyDescent="0.2">
      <c r="J503" s="113"/>
      <c r="N503" s="27"/>
      <c r="O503" s="27"/>
      <c r="P503" s="27"/>
      <c r="Q503" s="27"/>
      <c r="R503" s="27"/>
    </row>
    <row r="504" spans="10:18" x14ac:dyDescent="0.2">
      <c r="J504" s="113"/>
      <c r="N504" s="27"/>
      <c r="O504" s="27"/>
      <c r="P504" s="27"/>
      <c r="Q504" s="27"/>
      <c r="R504" s="27"/>
    </row>
    <row r="505" spans="10:18" x14ac:dyDescent="0.2">
      <c r="J505" s="113"/>
      <c r="N505" s="27"/>
      <c r="O505" s="27"/>
      <c r="P505" s="27"/>
      <c r="Q505" s="27"/>
      <c r="R505" s="27"/>
    </row>
    <row r="506" spans="10:18" x14ac:dyDescent="0.2">
      <c r="J506" s="113"/>
      <c r="N506" s="27"/>
      <c r="O506" s="27"/>
      <c r="P506" s="27"/>
      <c r="Q506" s="27"/>
      <c r="R506" s="27"/>
    </row>
    <row r="507" spans="10:18" x14ac:dyDescent="0.2">
      <c r="J507" s="113"/>
      <c r="N507" s="27"/>
      <c r="O507" s="27"/>
      <c r="P507" s="27"/>
      <c r="Q507" s="27"/>
      <c r="R507" s="27"/>
    </row>
    <row r="508" spans="10:18" x14ac:dyDescent="0.2">
      <c r="J508" s="113"/>
      <c r="N508" s="27"/>
      <c r="O508" s="27"/>
      <c r="P508" s="27"/>
      <c r="Q508" s="27"/>
      <c r="R508" s="27"/>
    </row>
    <row r="509" spans="10:18" x14ac:dyDescent="0.2">
      <c r="J509" s="113"/>
      <c r="N509" s="27"/>
      <c r="O509" s="27"/>
      <c r="P509" s="27"/>
      <c r="Q509" s="27"/>
      <c r="R509" s="27"/>
    </row>
    <row r="510" spans="10:18" x14ac:dyDescent="0.2">
      <c r="J510" s="113"/>
      <c r="N510" s="27"/>
      <c r="O510" s="27"/>
      <c r="P510" s="27"/>
      <c r="Q510" s="27"/>
      <c r="R510" s="27"/>
    </row>
    <row r="511" spans="10:18" x14ac:dyDescent="0.2">
      <c r="J511" s="113"/>
      <c r="N511" s="27"/>
      <c r="O511" s="27"/>
      <c r="P511" s="27"/>
      <c r="Q511" s="27"/>
      <c r="R511" s="27"/>
    </row>
    <row r="512" spans="10:18" x14ac:dyDescent="0.2">
      <c r="J512" s="113"/>
      <c r="N512" s="27"/>
      <c r="O512" s="27"/>
      <c r="P512" s="27"/>
      <c r="Q512" s="27"/>
      <c r="R512" s="27"/>
    </row>
    <row r="513" spans="10:18" x14ac:dyDescent="0.2">
      <c r="J513" s="113"/>
      <c r="N513" s="27"/>
      <c r="O513" s="27"/>
      <c r="P513" s="27"/>
      <c r="Q513" s="27"/>
      <c r="R513" s="27"/>
    </row>
    <row r="514" spans="10:18" x14ac:dyDescent="0.2">
      <c r="J514" s="113"/>
      <c r="N514" s="27"/>
      <c r="O514" s="27"/>
      <c r="P514" s="27"/>
      <c r="Q514" s="27"/>
      <c r="R514" s="27"/>
    </row>
    <row r="515" spans="10:18" x14ac:dyDescent="0.2">
      <c r="J515" s="113"/>
      <c r="N515" s="27"/>
      <c r="O515" s="27"/>
      <c r="P515" s="27"/>
      <c r="Q515" s="27"/>
      <c r="R515" s="27"/>
    </row>
    <row r="516" spans="10:18" x14ac:dyDescent="0.2">
      <c r="J516" s="113"/>
      <c r="N516" s="27"/>
      <c r="O516" s="27"/>
      <c r="P516" s="27"/>
      <c r="Q516" s="27"/>
      <c r="R516" s="27"/>
    </row>
    <row r="517" spans="10:18" x14ac:dyDescent="0.2">
      <c r="J517" s="113"/>
      <c r="N517" s="27"/>
      <c r="O517" s="27"/>
      <c r="P517" s="27"/>
      <c r="Q517" s="27"/>
      <c r="R517" s="27"/>
    </row>
    <row r="518" spans="10:18" x14ac:dyDescent="0.2">
      <c r="J518" s="113"/>
      <c r="N518" s="27"/>
      <c r="O518" s="27"/>
      <c r="P518" s="27"/>
      <c r="Q518" s="27"/>
      <c r="R518" s="27"/>
    </row>
    <row r="519" spans="10:18" x14ac:dyDescent="0.2">
      <c r="J519" s="113"/>
      <c r="N519" s="27"/>
      <c r="O519" s="27"/>
      <c r="P519" s="27"/>
      <c r="Q519" s="27"/>
      <c r="R519" s="27"/>
    </row>
    <row r="520" spans="10:18" x14ac:dyDescent="0.2">
      <c r="J520" s="113"/>
      <c r="N520" s="27"/>
      <c r="O520" s="27"/>
      <c r="P520" s="27"/>
      <c r="Q520" s="27"/>
      <c r="R520" s="27"/>
    </row>
    <row r="521" spans="10:18" x14ac:dyDescent="0.2">
      <c r="J521" s="113"/>
      <c r="N521" s="27"/>
      <c r="O521" s="27"/>
      <c r="P521" s="27"/>
      <c r="Q521" s="27"/>
      <c r="R521" s="27"/>
    </row>
    <row r="522" spans="10:18" x14ac:dyDescent="0.2">
      <c r="J522" s="113"/>
      <c r="N522" s="27"/>
      <c r="O522" s="27"/>
      <c r="P522" s="27"/>
      <c r="Q522" s="27"/>
      <c r="R522" s="27"/>
    </row>
    <row r="523" spans="10:18" x14ac:dyDescent="0.2">
      <c r="J523" s="113"/>
      <c r="N523" s="27"/>
      <c r="O523" s="27"/>
      <c r="P523" s="27"/>
      <c r="Q523" s="27"/>
      <c r="R523" s="27"/>
    </row>
    <row r="524" spans="10:18" x14ac:dyDescent="0.2">
      <c r="J524" s="113"/>
      <c r="N524" s="27"/>
      <c r="O524" s="27"/>
      <c r="P524" s="27"/>
      <c r="Q524" s="27"/>
      <c r="R524" s="27"/>
    </row>
    <row r="525" spans="10:18" x14ac:dyDescent="0.2">
      <c r="J525" s="113"/>
      <c r="N525" s="27"/>
      <c r="O525" s="27"/>
      <c r="P525" s="27"/>
      <c r="Q525" s="27"/>
      <c r="R525" s="27"/>
    </row>
    <row r="526" spans="10:18" x14ac:dyDescent="0.2">
      <c r="J526" s="113"/>
      <c r="N526" s="27"/>
      <c r="O526" s="27"/>
      <c r="P526" s="27"/>
      <c r="Q526" s="27"/>
      <c r="R526" s="27"/>
    </row>
    <row r="527" spans="10:18" x14ac:dyDescent="0.2">
      <c r="J527" s="113"/>
      <c r="N527" s="27"/>
      <c r="O527" s="27"/>
      <c r="P527" s="27"/>
      <c r="Q527" s="27"/>
      <c r="R527" s="27"/>
    </row>
    <row r="528" spans="10:18" x14ac:dyDescent="0.2">
      <c r="J528" s="113"/>
      <c r="N528" s="27"/>
      <c r="O528" s="27"/>
      <c r="P528" s="27"/>
      <c r="Q528" s="27"/>
      <c r="R528" s="27"/>
    </row>
    <row r="529" spans="10:18" x14ac:dyDescent="0.2">
      <c r="J529" s="113"/>
      <c r="N529" s="27"/>
      <c r="O529" s="27"/>
      <c r="P529" s="27"/>
      <c r="Q529" s="27"/>
      <c r="R529" s="27"/>
    </row>
    <row r="530" spans="10:18" x14ac:dyDescent="0.2">
      <c r="J530" s="113"/>
      <c r="N530" s="27"/>
      <c r="O530" s="27"/>
      <c r="P530" s="27"/>
      <c r="Q530" s="27"/>
      <c r="R530" s="27"/>
    </row>
    <row r="531" spans="10:18" x14ac:dyDescent="0.2">
      <c r="J531" s="113"/>
      <c r="N531" s="27"/>
      <c r="O531" s="27"/>
      <c r="P531" s="27"/>
      <c r="Q531" s="27"/>
      <c r="R531" s="27"/>
    </row>
    <row r="532" spans="10:18" x14ac:dyDescent="0.2">
      <c r="J532" s="113"/>
      <c r="N532" s="27"/>
      <c r="O532" s="27"/>
      <c r="P532" s="27"/>
      <c r="Q532" s="27"/>
      <c r="R532" s="27"/>
    </row>
    <row r="533" spans="10:18" x14ac:dyDescent="0.2">
      <c r="J533" s="113"/>
      <c r="N533" s="27"/>
      <c r="O533" s="27"/>
      <c r="P533" s="27"/>
      <c r="Q533" s="27"/>
      <c r="R533" s="27"/>
    </row>
    <row r="534" spans="10:18" x14ac:dyDescent="0.2">
      <c r="J534" s="113"/>
      <c r="N534" s="27"/>
      <c r="O534" s="27"/>
      <c r="P534" s="27"/>
      <c r="Q534" s="27"/>
      <c r="R534" s="27"/>
    </row>
    <row r="535" spans="10:18" x14ac:dyDescent="0.2">
      <c r="J535" s="113"/>
      <c r="N535" s="27"/>
      <c r="O535" s="27"/>
      <c r="P535" s="27"/>
      <c r="Q535" s="27"/>
      <c r="R535" s="27"/>
    </row>
    <row r="536" spans="10:18" x14ac:dyDescent="0.2">
      <c r="J536" s="113"/>
      <c r="N536" s="27"/>
      <c r="O536" s="27"/>
      <c r="P536" s="27"/>
      <c r="Q536" s="27"/>
      <c r="R536" s="27"/>
    </row>
    <row r="537" spans="10:18" x14ac:dyDescent="0.2">
      <c r="J537" s="113"/>
      <c r="N537" s="27"/>
      <c r="O537" s="27"/>
      <c r="P537" s="27"/>
      <c r="Q537" s="27"/>
      <c r="R537" s="27"/>
    </row>
    <row r="538" spans="10:18" x14ac:dyDescent="0.2">
      <c r="J538" s="113"/>
      <c r="N538" s="27"/>
      <c r="O538" s="27"/>
      <c r="P538" s="27"/>
      <c r="Q538" s="27"/>
      <c r="R538" s="27"/>
    </row>
    <row r="539" spans="10:18" x14ac:dyDescent="0.2">
      <c r="J539" s="113"/>
      <c r="N539" s="27"/>
      <c r="O539" s="27"/>
      <c r="P539" s="27"/>
      <c r="Q539" s="27"/>
      <c r="R539" s="27"/>
    </row>
    <row r="540" spans="10:18" x14ac:dyDescent="0.2">
      <c r="J540" s="113"/>
      <c r="N540" s="27"/>
      <c r="O540" s="27"/>
      <c r="P540" s="27"/>
      <c r="Q540" s="27"/>
      <c r="R540" s="27"/>
    </row>
    <row r="541" spans="10:18" x14ac:dyDescent="0.2">
      <c r="J541" s="113"/>
      <c r="N541" s="27"/>
      <c r="O541" s="27"/>
      <c r="P541" s="27"/>
      <c r="Q541" s="27"/>
      <c r="R541" s="27"/>
    </row>
    <row r="542" spans="10:18" x14ac:dyDescent="0.2">
      <c r="J542" s="113"/>
      <c r="N542" s="27"/>
      <c r="O542" s="27"/>
      <c r="P542" s="27"/>
      <c r="Q542" s="27"/>
      <c r="R542" s="27"/>
    </row>
    <row r="543" spans="10:18" x14ac:dyDescent="0.2">
      <c r="J543" s="113"/>
      <c r="N543" s="27"/>
      <c r="O543" s="27"/>
      <c r="P543" s="27"/>
      <c r="Q543" s="27"/>
      <c r="R543" s="27"/>
    </row>
    <row r="544" spans="10:18" x14ac:dyDescent="0.2">
      <c r="J544" s="113"/>
      <c r="N544" s="27"/>
      <c r="O544" s="27"/>
      <c r="P544" s="27"/>
      <c r="Q544" s="27"/>
      <c r="R544" s="27"/>
    </row>
    <row r="545" spans="10:18" x14ac:dyDescent="0.2">
      <c r="J545" s="113"/>
      <c r="N545" s="27"/>
      <c r="O545" s="27"/>
      <c r="P545" s="27"/>
      <c r="Q545" s="27"/>
      <c r="R545" s="27"/>
    </row>
    <row r="546" spans="10:18" x14ac:dyDescent="0.2">
      <c r="J546" s="113"/>
      <c r="N546" s="27"/>
      <c r="O546" s="27"/>
      <c r="P546" s="27"/>
      <c r="Q546" s="27"/>
      <c r="R546" s="27"/>
    </row>
    <row r="547" spans="10:18" x14ac:dyDescent="0.2">
      <c r="J547" s="113"/>
      <c r="N547" s="27"/>
      <c r="O547" s="27"/>
      <c r="P547" s="27"/>
      <c r="Q547" s="27"/>
      <c r="R547" s="27"/>
    </row>
    <row r="548" spans="10:18" x14ac:dyDescent="0.2">
      <c r="J548" s="113"/>
      <c r="N548" s="27"/>
      <c r="O548" s="27"/>
      <c r="P548" s="27"/>
      <c r="Q548" s="27"/>
      <c r="R548" s="27"/>
    </row>
    <row r="549" spans="10:18" x14ac:dyDescent="0.2">
      <c r="J549" s="113"/>
      <c r="N549" s="27"/>
      <c r="O549" s="27"/>
      <c r="P549" s="27"/>
      <c r="Q549" s="27"/>
      <c r="R549" s="27"/>
    </row>
    <row r="550" spans="10:18" x14ac:dyDescent="0.2">
      <c r="J550" s="113"/>
      <c r="N550" s="27"/>
      <c r="O550" s="27"/>
      <c r="P550" s="27"/>
      <c r="Q550" s="27"/>
      <c r="R550" s="27"/>
    </row>
    <row r="551" spans="10:18" x14ac:dyDescent="0.2">
      <c r="J551" s="113"/>
      <c r="N551" s="27"/>
      <c r="O551" s="27"/>
      <c r="P551" s="27"/>
      <c r="Q551" s="27"/>
      <c r="R551" s="27"/>
    </row>
    <row r="552" spans="10:18" x14ac:dyDescent="0.2">
      <c r="J552" s="113"/>
      <c r="N552" s="27"/>
      <c r="O552" s="27"/>
      <c r="P552" s="27"/>
      <c r="Q552" s="27"/>
      <c r="R552" s="27"/>
    </row>
    <row r="553" spans="10:18" x14ac:dyDescent="0.2">
      <c r="J553" s="113"/>
      <c r="N553" s="27"/>
      <c r="O553" s="27"/>
      <c r="P553" s="27"/>
      <c r="Q553" s="27"/>
      <c r="R553" s="27"/>
    </row>
    <row r="554" spans="10:18" x14ac:dyDescent="0.2">
      <c r="J554" s="113"/>
      <c r="N554" s="27"/>
      <c r="O554" s="27"/>
      <c r="P554" s="27"/>
      <c r="Q554" s="27"/>
      <c r="R554" s="27"/>
    </row>
    <row r="555" spans="10:18" x14ac:dyDescent="0.2">
      <c r="J555" s="113"/>
      <c r="N555" s="27"/>
      <c r="O555" s="27"/>
      <c r="P555" s="27"/>
      <c r="Q555" s="27"/>
      <c r="R555" s="27"/>
    </row>
    <row r="556" spans="10:18" x14ac:dyDescent="0.2">
      <c r="J556" s="113"/>
      <c r="N556" s="27"/>
      <c r="O556" s="27"/>
      <c r="P556" s="27"/>
      <c r="Q556" s="27"/>
      <c r="R556" s="27"/>
    </row>
    <row r="557" spans="10:18" x14ac:dyDescent="0.2">
      <c r="J557" s="113"/>
      <c r="N557" s="27"/>
      <c r="O557" s="27"/>
      <c r="P557" s="27"/>
      <c r="Q557" s="27"/>
      <c r="R557" s="27"/>
    </row>
    <row r="558" spans="10:18" x14ac:dyDescent="0.2">
      <c r="J558" s="113"/>
      <c r="N558" s="27"/>
      <c r="O558" s="27"/>
      <c r="P558" s="27"/>
      <c r="Q558" s="27"/>
      <c r="R558" s="27"/>
    </row>
    <row r="559" spans="10:18" x14ac:dyDescent="0.2">
      <c r="J559" s="113"/>
      <c r="N559" s="27"/>
      <c r="O559" s="27"/>
      <c r="P559" s="27"/>
      <c r="Q559" s="27"/>
      <c r="R559" s="27"/>
    </row>
    <row r="560" spans="10:18" x14ac:dyDescent="0.2">
      <c r="J560" s="113"/>
      <c r="N560" s="27"/>
      <c r="O560" s="27"/>
      <c r="P560" s="27"/>
      <c r="Q560" s="27"/>
      <c r="R560" s="27"/>
    </row>
    <row r="561" spans="10:18" x14ac:dyDescent="0.2">
      <c r="J561" s="113"/>
      <c r="N561" s="27"/>
      <c r="O561" s="27"/>
      <c r="P561" s="27"/>
      <c r="Q561" s="27"/>
      <c r="R561" s="27"/>
    </row>
    <row r="562" spans="10:18" x14ac:dyDescent="0.2">
      <c r="J562" s="113"/>
      <c r="N562" s="27"/>
      <c r="O562" s="27"/>
      <c r="P562" s="27"/>
      <c r="Q562" s="27"/>
      <c r="R562" s="27"/>
    </row>
    <row r="563" spans="10:18" x14ac:dyDescent="0.2">
      <c r="J563" s="113"/>
      <c r="N563" s="27"/>
      <c r="O563" s="27"/>
      <c r="P563" s="27"/>
      <c r="Q563" s="27"/>
      <c r="R563" s="27"/>
    </row>
    <row r="564" spans="10:18" x14ac:dyDescent="0.2">
      <c r="J564" s="113"/>
      <c r="N564" s="27"/>
      <c r="O564" s="27"/>
      <c r="P564" s="27"/>
      <c r="Q564" s="27"/>
      <c r="R564" s="27"/>
    </row>
    <row r="565" spans="10:18" x14ac:dyDescent="0.2">
      <c r="J565" s="113"/>
      <c r="N565" s="27"/>
      <c r="O565" s="27"/>
      <c r="P565" s="27"/>
      <c r="Q565" s="27"/>
      <c r="R565" s="27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94be6cab25ab8256bbb1fc79dd2dfe0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1a0ed52fb81a01592d427fec12e496b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Testimony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Post"/>
          <xsd:enumeration value="Post Attachments"/>
          <xsd:enumeration value="Post eFiled/Filed"/>
          <xsd:enumeration value="PSC DR2/Intervenors DR1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>DR1 Attachments</Round>
    <Rate_x0020_Case_x0020_Type xmlns="54fcda00-7b58-44a7-b108-8bd10a8a08ba">Kentucky</Rate_x0020_Case_x0020_Type>
    <Data_x0020_Request_x0020_Question_x0020_No_x002e_ xmlns="54fcda00-7b58-44a7-b108-8bd10a8a08ba">001</Data_x0020_Request_x0020_Question_x0020_No_x002e_>
    <Year xmlns="54fcda00-7b58-44a7-b108-8bd10a8a08ba">2016</Year>
    <Document_x0020_Type xmlns="54fcda00-7b58-44a7-b108-8bd10a8a08ba">Data Requests</Document_x0020_Type>
    <Witness_x0020_Testimony xmlns="54fcda00-7b58-44a7-b108-8bd10a8a08ba" xsi:nil="true"/>
    <Intervemprs xmlns="54fcda00-7b58-44a7-b108-8bd10a8a08ba">KY Industrial Utility Customers - KIUC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59881298-7CE8-46EC-B600-C444C55501E9}"/>
</file>

<file path=customXml/itemProps2.xml><?xml version="1.0" encoding="utf-8"?>
<ds:datastoreItem xmlns:ds="http://schemas.openxmlformats.org/officeDocument/2006/customXml" ds:itemID="{DE50B501-23B6-4DEC-86BC-1649E2D1DE0E}"/>
</file>

<file path=customXml/itemProps3.xml><?xml version="1.0" encoding="utf-8"?>
<ds:datastoreItem xmlns:ds="http://schemas.openxmlformats.org/officeDocument/2006/customXml" ds:itemID="{534A3AF8-0F22-4001-8298-94E739E498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KU-2015</vt:lpstr>
      <vt:lpstr>Comparison</vt:lpstr>
      <vt:lpstr>Reserve by Acct</vt:lpstr>
      <vt:lpstr>2006Study</vt:lpstr>
      <vt:lpstr>ExistingEstimates</vt:lpstr>
      <vt:lpstr>GpBookReserve</vt:lpstr>
      <vt:lpstr>Comparison!Print_Area</vt:lpstr>
      <vt:lpstr>'KU-2015'!Print_Area</vt:lpstr>
      <vt:lpstr>Comparison!Print_Titles</vt:lpstr>
      <vt:lpstr>'KU-2015'!Print_Titles</vt:lpstr>
      <vt:lpstr>RetiredUnitReserve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Allis, Ned W.</dc:creator>
  <cp:lastModifiedBy>Lewis, Samantha</cp:lastModifiedBy>
  <cp:lastPrinted>2017-01-20T20:38:25Z</cp:lastPrinted>
  <dcterms:created xsi:type="dcterms:W3CDTF">2002-08-25T13:39:51Z</dcterms:created>
  <dcterms:modified xsi:type="dcterms:W3CDTF">2017-01-20T20:44:35Z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