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6 Kentucky Rate Case\KU\AG - Data Responses\"/>
    </mc:Choice>
  </mc:AlternateContent>
  <bookViews>
    <workbookView xWindow="240" yWindow="60" windowWidth="19440" windowHeight="9780"/>
  </bookViews>
  <sheets>
    <sheet name="Interest Rate Assumptions" sheetId="1" r:id="rId1"/>
    <sheet name="Short Term Debt" sheetId="11" r:id="rId2"/>
    <sheet name="Fixed Interest Rate" sheetId="13" r:id="rId3"/>
    <sheet name="Variable Interest Rate" sheetId="14" r:id="rId4"/>
    <sheet name="Treasury &amp; LIBOR (JUNE REFOR)" sheetId="20" r:id="rId5"/>
    <sheet name="Rates" sheetId="16" r:id="rId6"/>
  </sheets>
  <definedNames>
    <definedName name="_xlnm.Print_Area" localSheetId="2">'Fixed Interest Rate'!$A$1:$CB$13</definedName>
    <definedName name="_xlnm.Print_Area" localSheetId="0">'Interest Rate Assumptions'!$A$1:$C$25</definedName>
    <definedName name="_xlnm.Print_Area" localSheetId="5">Rates!$A$2:$I$16</definedName>
    <definedName name="_xlnm.Print_Area" localSheetId="3">'Variable Interest Rate'!$A$1:$CB$12</definedName>
    <definedName name="_xlnm.Print_Titles" localSheetId="2">'Fixed Interest Rate'!$A:$B</definedName>
    <definedName name="_xlnm.Print_Titles" localSheetId="3">'Variable Interest Rate'!$A:$B</definedName>
  </definedNames>
  <calcPr calcId="152511"/>
</workbook>
</file>

<file path=xl/calcChain.xml><?xml version="1.0" encoding="utf-8"?>
<calcChain xmlns="http://schemas.openxmlformats.org/spreadsheetml/2006/main">
  <c r="B5" i="11" l="1"/>
  <c r="C5" i="11"/>
  <c r="D5" i="11"/>
  <c r="E5" i="11"/>
  <c r="F5" i="11"/>
  <c r="G5" i="11"/>
  <c r="C13" i="16" l="1"/>
  <c r="C8" i="16"/>
  <c r="C17" i="16" s="1"/>
  <c r="B8" i="16"/>
  <c r="B17" i="16" s="1"/>
  <c r="F17" i="16" s="1"/>
  <c r="C7" i="16"/>
  <c r="C16" i="16" s="1"/>
  <c r="B7" i="16"/>
  <c r="B16" i="16" s="1"/>
  <c r="C6" i="16"/>
  <c r="C15" i="16" s="1"/>
  <c r="B6" i="16"/>
  <c r="C5" i="16"/>
  <c r="C14" i="16" s="1"/>
  <c r="B5" i="16"/>
  <c r="B14" i="16" s="1"/>
  <c r="E4" i="16"/>
  <c r="E5" i="16" s="1"/>
  <c r="E6" i="16" s="1"/>
  <c r="E7" i="16" s="1"/>
  <c r="E8" i="16" s="1"/>
  <c r="D4" i="16"/>
  <c r="D5" i="16" s="1"/>
  <c r="C4" i="16"/>
  <c r="B4" i="16"/>
  <c r="B13" i="16" s="1"/>
  <c r="G13" i="16" s="1"/>
  <c r="C3" i="16"/>
  <c r="C12" i="16" s="1"/>
  <c r="B3" i="16"/>
  <c r="G3" i="16" s="1"/>
  <c r="CA12" i="14"/>
  <c r="BZ12" i="14"/>
  <c r="BY12" i="14"/>
  <c r="BX12" i="14"/>
  <c r="BW12" i="14"/>
  <c r="BV12" i="14"/>
  <c r="BU12" i="14"/>
  <c r="BT12" i="14"/>
  <c r="BS12" i="14"/>
  <c r="BR12" i="14"/>
  <c r="BQ12" i="14"/>
  <c r="BP12" i="14"/>
  <c r="BN12" i="14"/>
  <c r="BM12" i="14"/>
  <c r="BL12" i="14"/>
  <c r="BK12" i="14"/>
  <c r="BJ12" i="14"/>
  <c r="BI12" i="14"/>
  <c r="BH12" i="14"/>
  <c r="BG12" i="14"/>
  <c r="BF12" i="14"/>
  <c r="BE12" i="14"/>
  <c r="BD12" i="14"/>
  <c r="BC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N12" i="14"/>
  <c r="M12" i="14"/>
  <c r="L12" i="14"/>
  <c r="K12" i="14"/>
  <c r="BO10" i="13"/>
  <c r="BP10" i="13" s="1"/>
  <c r="BQ10" i="13" s="1"/>
  <c r="BR10" i="13" s="1"/>
  <c r="BS10" i="13" s="1"/>
  <c r="BT10" i="13" s="1"/>
  <c r="BU10" i="13" s="1"/>
  <c r="BV10" i="13" s="1"/>
  <c r="BW10" i="13" s="1"/>
  <c r="BX10" i="13" s="1"/>
  <c r="BY10" i="13" s="1"/>
  <c r="BZ10" i="13" s="1"/>
  <c r="CA10" i="13" s="1"/>
  <c r="AU9" i="13"/>
  <c r="AV9" i="13" s="1"/>
  <c r="AW9" i="13" s="1"/>
  <c r="AX9" i="13" s="1"/>
  <c r="AY9" i="13" s="1"/>
  <c r="AZ9" i="13" s="1"/>
  <c r="BA9" i="13" s="1"/>
  <c r="BC9" i="13" s="1"/>
  <c r="AO12" i="14" l="1"/>
  <c r="CB12" i="14"/>
  <c r="AB12" i="14"/>
  <c r="BB12" i="14"/>
  <c r="BO12" i="14"/>
  <c r="D6" i="16"/>
  <c r="D7" i="16" s="1"/>
  <c r="G5" i="16"/>
  <c r="H6" i="16"/>
  <c r="H8" i="16"/>
  <c r="G4" i="16"/>
  <c r="B15" i="16"/>
  <c r="D17" i="16"/>
  <c r="D13" i="16"/>
  <c r="F13" i="16"/>
  <c r="B12" i="16"/>
  <c r="H3" i="16"/>
  <c r="D16" i="16"/>
  <c r="F16" i="16"/>
  <c r="F14" i="16"/>
  <c r="D14" i="16"/>
  <c r="H4" i="16"/>
  <c r="H5" i="16"/>
  <c r="H7" i="16"/>
  <c r="BD9" i="13"/>
  <c r="BE9" i="13" s="1"/>
  <c r="BF9" i="13" s="1"/>
  <c r="BG9" i="13" s="1"/>
  <c r="BH9" i="13" s="1"/>
  <c r="BI9" i="13" s="1"/>
  <c r="BJ9" i="13" s="1"/>
  <c r="BK9" i="13" s="1"/>
  <c r="BL9" i="13" s="1"/>
  <c r="BM9" i="13" s="1"/>
  <c r="BN9" i="13" s="1"/>
  <c r="BB9" i="13"/>
  <c r="CB10" i="13"/>
  <c r="BO9" i="13" l="1"/>
  <c r="BP9" i="13" s="1"/>
  <c r="D15" i="16"/>
  <c r="D8" i="16"/>
  <c r="G8" i="16" s="1"/>
  <c r="G7" i="16"/>
  <c r="G6" i="16"/>
  <c r="F15" i="16"/>
  <c r="E17" i="16"/>
  <c r="CA11" i="14"/>
  <c r="BW11" i="14"/>
  <c r="BS11" i="14"/>
  <c r="BY11" i="14"/>
  <c r="BU11" i="14"/>
  <c r="BQ11" i="14"/>
  <c r="BV11" i="14"/>
  <c r="BX9" i="14"/>
  <c r="BT9" i="14"/>
  <c r="BP9" i="14"/>
  <c r="BX5" i="14"/>
  <c r="BT5" i="14"/>
  <c r="BP5" i="14"/>
  <c r="BX4" i="14"/>
  <c r="BT4" i="14"/>
  <c r="BP4" i="14"/>
  <c r="BZ11" i="14"/>
  <c r="BR11" i="14"/>
  <c r="BZ9" i="14"/>
  <c r="BV9" i="14"/>
  <c r="BR9" i="14"/>
  <c r="BZ5" i="14"/>
  <c r="BV5" i="14"/>
  <c r="BR5" i="14"/>
  <c r="BZ4" i="14"/>
  <c r="BV4" i="14"/>
  <c r="BR4" i="14"/>
  <c r="BT11" i="14"/>
  <c r="BU9" i="14"/>
  <c r="BY5" i="14"/>
  <c r="BQ5" i="14"/>
  <c r="BU4" i="14"/>
  <c r="BY9" i="14"/>
  <c r="BP11" i="14"/>
  <c r="CA9" i="14"/>
  <c r="BS9" i="14"/>
  <c r="BW5" i="14"/>
  <c r="CA4" i="14"/>
  <c r="BS4" i="14"/>
  <c r="BQ9" i="14"/>
  <c r="BW9" i="14"/>
  <c r="BY4" i="14"/>
  <c r="BX11" i="14"/>
  <c r="CA5" i="14"/>
  <c r="BW4" i="14"/>
  <c r="BU5" i="14"/>
  <c r="BQ4" i="14"/>
  <c r="BS5" i="14"/>
  <c r="AN11" i="14"/>
  <c r="AJ11" i="14"/>
  <c r="AF11" i="14"/>
  <c r="AL11" i="14"/>
  <c r="AH11" i="14"/>
  <c r="AD11" i="14"/>
  <c r="AM11" i="14"/>
  <c r="AE11" i="14"/>
  <c r="AK9" i="14"/>
  <c r="AG9" i="14"/>
  <c r="AC9" i="14"/>
  <c r="AK5" i="14"/>
  <c r="AG5" i="14"/>
  <c r="AC5" i="14"/>
  <c r="AK4" i="14"/>
  <c r="AG4" i="14"/>
  <c r="AC4" i="14"/>
  <c r="E14" i="16"/>
  <c r="AI11" i="14"/>
  <c r="AM9" i="14"/>
  <c r="AI9" i="14"/>
  <c r="AE9" i="14"/>
  <c r="AM5" i="14"/>
  <c r="AI5" i="14"/>
  <c r="AE5" i="14"/>
  <c r="AM4" i="14"/>
  <c r="AI4" i="14"/>
  <c r="AE4" i="14"/>
  <c r="AG11" i="14"/>
  <c r="AH9" i="14"/>
  <c r="AL5" i="14"/>
  <c r="AD5" i="14"/>
  <c r="AH4" i="14"/>
  <c r="AL9" i="14"/>
  <c r="AC11" i="14"/>
  <c r="AN9" i="14"/>
  <c r="AF9" i="14"/>
  <c r="AJ5" i="14"/>
  <c r="AN4" i="14"/>
  <c r="AF4" i="14"/>
  <c r="AD9" i="14"/>
  <c r="AH5" i="14"/>
  <c r="AD4" i="14"/>
  <c r="AJ9" i="14"/>
  <c r="AN5" i="14"/>
  <c r="AK11" i="14"/>
  <c r="AF5" i="14"/>
  <c r="AL4" i="14"/>
  <c r="AJ4" i="14"/>
  <c r="F12" i="16"/>
  <c r="D12" i="16"/>
  <c r="G12" i="16"/>
  <c r="E13" i="16"/>
  <c r="AA11" i="14"/>
  <c r="W11" i="14"/>
  <c r="S11" i="14"/>
  <c r="Y11" i="14"/>
  <c r="U11" i="14"/>
  <c r="Q11" i="14"/>
  <c r="V11" i="14"/>
  <c r="X9" i="14"/>
  <c r="T9" i="14"/>
  <c r="P9" i="14"/>
  <c r="X5" i="14"/>
  <c r="T5" i="14"/>
  <c r="P5" i="14"/>
  <c r="X4" i="14"/>
  <c r="T4" i="14"/>
  <c r="P4" i="14"/>
  <c r="Z11" i="14"/>
  <c r="R11" i="14"/>
  <c r="Z9" i="14"/>
  <c r="V9" i="14"/>
  <c r="R9" i="14"/>
  <c r="Z5" i="14"/>
  <c r="V5" i="14"/>
  <c r="R5" i="14"/>
  <c r="Z4" i="14"/>
  <c r="V4" i="14"/>
  <c r="R4" i="14"/>
  <c r="P11" i="14"/>
  <c r="Y9" i="14"/>
  <c r="Q9" i="14"/>
  <c r="U5" i="14"/>
  <c r="Y4" i="14"/>
  <c r="Q4" i="14"/>
  <c r="W9" i="14"/>
  <c r="AA5" i="14"/>
  <c r="S5" i="14"/>
  <c r="W4" i="14"/>
  <c r="U9" i="14"/>
  <c r="X11" i="14"/>
  <c r="AA9" i="14"/>
  <c r="Q5" i="14"/>
  <c r="S9" i="14"/>
  <c r="AA4" i="14"/>
  <c r="W5" i="14"/>
  <c r="S4" i="14"/>
  <c r="T11" i="14"/>
  <c r="Y5" i="14"/>
  <c r="U4" i="14"/>
  <c r="E16" i="16"/>
  <c r="BN11" i="14"/>
  <c r="BJ11" i="14"/>
  <c r="BF11" i="14"/>
  <c r="BL11" i="14"/>
  <c r="BH11" i="14"/>
  <c r="BD11" i="14"/>
  <c r="BM11" i="14"/>
  <c r="BE11" i="14"/>
  <c r="BK9" i="14"/>
  <c r="BG9" i="14"/>
  <c r="BC9" i="14"/>
  <c r="BK5" i="14"/>
  <c r="BG5" i="14"/>
  <c r="BC5" i="14"/>
  <c r="BK4" i="14"/>
  <c r="BG4" i="14"/>
  <c r="BC4" i="14"/>
  <c r="BI11" i="14"/>
  <c r="BM9" i="14"/>
  <c r="BI9" i="14"/>
  <c r="BE9" i="14"/>
  <c r="BM5" i="14"/>
  <c r="BI5" i="14"/>
  <c r="BE5" i="14"/>
  <c r="BM4" i="14"/>
  <c r="BI4" i="14"/>
  <c r="BE4" i="14"/>
  <c r="BC11" i="14"/>
  <c r="BL9" i="14"/>
  <c r="BD9" i="14"/>
  <c r="BH5" i="14"/>
  <c r="BL4" i="14"/>
  <c r="BD4" i="14"/>
  <c r="BK11" i="14"/>
  <c r="BJ9" i="14"/>
  <c r="BN5" i="14"/>
  <c r="BF5" i="14"/>
  <c r="BJ4" i="14"/>
  <c r="BH9" i="14"/>
  <c r="BL5" i="14"/>
  <c r="BH4" i="14"/>
  <c r="BN4" i="14"/>
  <c r="BN9" i="14"/>
  <c r="BJ5" i="14"/>
  <c r="BF4" i="14"/>
  <c r="BG11" i="14"/>
  <c r="BF9" i="14"/>
  <c r="BD5" i="14"/>
  <c r="BQ9" i="13"/>
  <c r="BR9" i="13" s="1"/>
  <c r="BS9" i="13" s="1"/>
  <c r="BT9" i="13" s="1"/>
  <c r="BU9" i="13" s="1"/>
  <c r="BV9" i="13" s="1"/>
  <c r="BW9" i="13" s="1"/>
  <c r="BX9" i="13" s="1"/>
  <c r="BY9" i="13" s="1"/>
  <c r="BZ9" i="13" s="1"/>
  <c r="CA9" i="13" s="1"/>
  <c r="BO11" i="14" l="1"/>
  <c r="E15" i="16"/>
  <c r="AZ11" i="14"/>
  <c r="AR11" i="14"/>
  <c r="AY9" i="14"/>
  <c r="AU9" i="14"/>
  <c r="AQ9" i="14"/>
  <c r="AY5" i="14"/>
  <c r="AU5" i="14"/>
  <c r="AQ5" i="14"/>
  <c r="AY4" i="14"/>
  <c r="AU4" i="14"/>
  <c r="AQ4" i="14"/>
  <c r="AV11" i="14"/>
  <c r="AW9" i="14"/>
  <c r="BA5" i="14"/>
  <c r="AW5" i="14"/>
  <c r="BA4" i="14"/>
  <c r="AS4" i="14"/>
  <c r="AT11" i="14"/>
  <c r="AV9" i="14"/>
  <c r="AR9" i="14"/>
  <c r="AV5" i="14"/>
  <c r="AR5" i="14"/>
  <c r="AV4" i="14"/>
  <c r="AX11" i="14"/>
  <c r="AP11" i="14"/>
  <c r="AX9" i="14"/>
  <c r="AT9" i="14"/>
  <c r="AP9" i="14"/>
  <c r="AX5" i="14"/>
  <c r="AT5" i="14"/>
  <c r="AP5" i="14"/>
  <c r="AX4" i="14"/>
  <c r="AT4" i="14"/>
  <c r="AP4" i="14"/>
  <c r="BA9" i="14"/>
  <c r="AS9" i="14"/>
  <c r="AS5" i="14"/>
  <c r="AW4" i="14"/>
  <c r="AZ9" i="14"/>
  <c r="AZ5" i="14"/>
  <c r="AZ4" i="14"/>
  <c r="AR4" i="14"/>
  <c r="AY11" i="14"/>
  <c r="AW11" i="14"/>
  <c r="AS11" i="14"/>
  <c r="BA11" i="14"/>
  <c r="AU11" i="14"/>
  <c r="AQ11" i="14"/>
  <c r="CB9" i="13"/>
  <c r="BO9" i="14"/>
  <c r="AB11" i="14"/>
  <c r="AB4" i="14"/>
  <c r="X10" i="14"/>
  <c r="T10" i="14"/>
  <c r="P10" i="14"/>
  <c r="X8" i="14"/>
  <c r="T8" i="14"/>
  <c r="P8" i="14"/>
  <c r="X7" i="14"/>
  <c r="T7" i="14"/>
  <c r="P7" i="14"/>
  <c r="X6" i="14"/>
  <c r="T6" i="14"/>
  <c r="P6" i="14"/>
  <c r="Z10" i="14"/>
  <c r="V10" i="14"/>
  <c r="R10" i="14"/>
  <c r="Z8" i="14"/>
  <c r="V8" i="14"/>
  <c r="R8" i="14"/>
  <c r="Z7" i="14"/>
  <c r="V7" i="14"/>
  <c r="R7" i="14"/>
  <c r="Z6" i="14"/>
  <c r="V6" i="14"/>
  <c r="R6" i="14"/>
  <c r="U10" i="14"/>
  <c r="Y8" i="14"/>
  <c r="Q8" i="14"/>
  <c r="Y7" i="14"/>
  <c r="Q7" i="14"/>
  <c r="Y6" i="14"/>
  <c r="Q6" i="14"/>
  <c r="AA10" i="14"/>
  <c r="S10" i="14"/>
  <c r="W8" i="14"/>
  <c r="W7" i="14"/>
  <c r="W6" i="14"/>
  <c r="Y10" i="14"/>
  <c r="Q10" i="14"/>
  <c r="U8" i="14"/>
  <c r="U6" i="14"/>
  <c r="AA8" i="14"/>
  <c r="W10" i="14"/>
  <c r="S8" i="14"/>
  <c r="AA7" i="14"/>
  <c r="S6" i="14"/>
  <c r="AA6" i="14"/>
  <c r="U7" i="14"/>
  <c r="S7" i="14"/>
  <c r="J12" i="14"/>
  <c r="F12" i="14"/>
  <c r="H12" i="14"/>
  <c r="D12" i="14"/>
  <c r="E12" i="14"/>
  <c r="I12" i="14"/>
  <c r="G12" i="14"/>
  <c r="C12" i="14"/>
  <c r="AO11" i="14"/>
  <c r="AO9" i="14"/>
  <c r="CB11" i="14"/>
  <c r="CB9" i="14"/>
  <c r="BO5" i="14"/>
  <c r="AK10" i="14"/>
  <c r="AG10" i="14"/>
  <c r="AC10" i="14"/>
  <c r="AK8" i="14"/>
  <c r="AG8" i="14"/>
  <c r="AC8" i="14"/>
  <c r="AK7" i="14"/>
  <c r="AG7" i="14"/>
  <c r="AC7" i="14"/>
  <c r="AK6" i="14"/>
  <c r="AG6" i="14"/>
  <c r="AC6" i="14"/>
  <c r="AM10" i="14"/>
  <c r="AI10" i="14"/>
  <c r="AE10" i="14"/>
  <c r="AM8" i="14"/>
  <c r="AI8" i="14"/>
  <c r="AE8" i="14"/>
  <c r="AM7" i="14"/>
  <c r="AI7" i="14"/>
  <c r="AE7" i="14"/>
  <c r="AM6" i="14"/>
  <c r="AI6" i="14"/>
  <c r="AE6" i="14"/>
  <c r="AL10" i="14"/>
  <c r="AD10" i="14"/>
  <c r="AH8" i="14"/>
  <c r="AH7" i="14"/>
  <c r="AH6" i="14"/>
  <c r="AJ10" i="14"/>
  <c r="AN8" i="14"/>
  <c r="AF8" i="14"/>
  <c r="AN7" i="14"/>
  <c r="AF7" i="14"/>
  <c r="AN6" i="14"/>
  <c r="AF6" i="14"/>
  <c r="AH10" i="14"/>
  <c r="AF10" i="14"/>
  <c r="AL8" i="14"/>
  <c r="AD7" i="14"/>
  <c r="AL6" i="14"/>
  <c r="AJ8" i="14"/>
  <c r="AJ6" i="14"/>
  <c r="AN10" i="14"/>
  <c r="AJ7" i="14"/>
  <c r="AD8" i="14"/>
  <c r="AL7" i="14"/>
  <c r="AD6" i="14"/>
  <c r="AO5" i="14"/>
  <c r="CB5" i="14"/>
  <c r="BN10" i="14"/>
  <c r="BJ10" i="14"/>
  <c r="BF10" i="14"/>
  <c r="BM10" i="14"/>
  <c r="BH10" i="14"/>
  <c r="BC10" i="14"/>
  <c r="BK8" i="14"/>
  <c r="BG8" i="14"/>
  <c r="BC8" i="14"/>
  <c r="BK7" i="14"/>
  <c r="BG7" i="14"/>
  <c r="BC7" i="14"/>
  <c r="BK6" i="14"/>
  <c r="BG6" i="14"/>
  <c r="BC6" i="14"/>
  <c r="BK10" i="14"/>
  <c r="BE10" i="14"/>
  <c r="BM8" i="14"/>
  <c r="BI8" i="14"/>
  <c r="BE8" i="14"/>
  <c r="BM7" i="14"/>
  <c r="BI7" i="14"/>
  <c r="BE7" i="14"/>
  <c r="BM6" i="14"/>
  <c r="BI6" i="14"/>
  <c r="BE6" i="14"/>
  <c r="BD10" i="14"/>
  <c r="BH8" i="14"/>
  <c r="BH7" i="14"/>
  <c r="BH6" i="14"/>
  <c r="BL10" i="14"/>
  <c r="BN8" i="14"/>
  <c r="BF8" i="14"/>
  <c r="BN7" i="14"/>
  <c r="BF7" i="14"/>
  <c r="BN6" i="14"/>
  <c r="BF6" i="14"/>
  <c r="BD8" i="14"/>
  <c r="BI10" i="14"/>
  <c r="BL8" i="14"/>
  <c r="BL7" i="14"/>
  <c r="BD6" i="14"/>
  <c r="BG10" i="14"/>
  <c r="BJ8" i="14"/>
  <c r="BJ7" i="14"/>
  <c r="BJ6" i="14"/>
  <c r="BD7" i="14"/>
  <c r="BL6" i="14"/>
  <c r="AB5" i="14"/>
  <c r="N11" i="14"/>
  <c r="J11" i="14"/>
  <c r="F11" i="14"/>
  <c r="L11" i="14"/>
  <c r="H11" i="14"/>
  <c r="M11" i="14"/>
  <c r="E11" i="14"/>
  <c r="K9" i="14"/>
  <c r="G9" i="14"/>
  <c r="C9" i="14"/>
  <c r="K5" i="14"/>
  <c r="G5" i="14"/>
  <c r="C5" i="14"/>
  <c r="K4" i="14"/>
  <c r="G4" i="14"/>
  <c r="C4" i="14"/>
  <c r="E12" i="16"/>
  <c r="I11" i="14"/>
  <c r="C11" i="14"/>
  <c r="M9" i="14"/>
  <c r="I9" i="14"/>
  <c r="E9" i="14"/>
  <c r="M5" i="14"/>
  <c r="I5" i="14"/>
  <c r="E5" i="14"/>
  <c r="M4" i="14"/>
  <c r="I4" i="14"/>
  <c r="E4" i="14"/>
  <c r="H9" i="14"/>
  <c r="L5" i="14"/>
  <c r="D5" i="14"/>
  <c r="H4" i="14"/>
  <c r="L9" i="14"/>
  <c r="K11" i="14"/>
  <c r="N9" i="14"/>
  <c r="F9" i="14"/>
  <c r="J5" i="14"/>
  <c r="N4" i="14"/>
  <c r="F4" i="14"/>
  <c r="G11" i="14"/>
  <c r="D9" i="14"/>
  <c r="L4" i="14"/>
  <c r="D11" i="14"/>
  <c r="N5" i="14"/>
  <c r="J4" i="14"/>
  <c r="J9" i="14"/>
  <c r="H5" i="14"/>
  <c r="D4" i="14"/>
  <c r="F5" i="14"/>
  <c r="BO4" i="14"/>
  <c r="AB9" i="14"/>
  <c r="AO4" i="14"/>
  <c r="CB4" i="14"/>
  <c r="CA10" i="14"/>
  <c r="BW10" i="14"/>
  <c r="BS10" i="14"/>
  <c r="BY10" i="14"/>
  <c r="BT10" i="14"/>
  <c r="BX8" i="14"/>
  <c r="BT8" i="14"/>
  <c r="BP8" i="14"/>
  <c r="BX7" i="14"/>
  <c r="BT7" i="14"/>
  <c r="BP7" i="14"/>
  <c r="BX6" i="14"/>
  <c r="BT6" i="14"/>
  <c r="BP6" i="14"/>
  <c r="BV10" i="14"/>
  <c r="BQ10" i="14"/>
  <c r="BZ8" i="14"/>
  <c r="BV8" i="14"/>
  <c r="BR8" i="14"/>
  <c r="BZ7" i="14"/>
  <c r="BV7" i="14"/>
  <c r="BR7" i="14"/>
  <c r="BZ6" i="14"/>
  <c r="BV6" i="14"/>
  <c r="BR6" i="14"/>
  <c r="BZ10" i="14"/>
  <c r="BP10" i="14"/>
  <c r="BY8" i="14"/>
  <c r="BQ8" i="14"/>
  <c r="BY7" i="14"/>
  <c r="BQ7" i="14"/>
  <c r="BY6" i="14"/>
  <c r="BQ6" i="14"/>
  <c r="BX10" i="14"/>
  <c r="BW8" i="14"/>
  <c r="BW7" i="14"/>
  <c r="BW6" i="14"/>
  <c r="BU10" i="14"/>
  <c r="BU8" i="14"/>
  <c r="BR10" i="14"/>
  <c r="BS8" i="14"/>
  <c r="BU6" i="14"/>
  <c r="CA6" i="14"/>
  <c r="CA7" i="14"/>
  <c r="BS6" i="14"/>
  <c r="CA8" i="14"/>
  <c r="BU7" i="14"/>
  <c r="BS7" i="14"/>
  <c r="BB11" i="14" l="1"/>
  <c r="BB9" i="14"/>
  <c r="AT10" i="14"/>
  <c r="AP8" i="14"/>
  <c r="AX6" i="14"/>
  <c r="AR10" i="14"/>
  <c r="AZ7" i="14"/>
  <c r="AV6" i="14"/>
  <c r="AY8" i="14"/>
  <c r="AY6" i="14"/>
  <c r="AW7" i="14"/>
  <c r="AU7" i="14"/>
  <c r="BA6" i="14"/>
  <c r="AU6" i="14"/>
  <c r="AP10" i="14"/>
  <c r="AX7" i="14"/>
  <c r="AZ8" i="14"/>
  <c r="AV7" i="14"/>
  <c r="AR6" i="14"/>
  <c r="AQ6" i="14"/>
  <c r="BA10" i="14"/>
  <c r="AW6" i="14"/>
  <c r="AS8" i="14"/>
  <c r="AX8" i="14"/>
  <c r="AP6" i="14"/>
  <c r="AZ10" i="14"/>
  <c r="AR7" i="14"/>
  <c r="AY7" i="14"/>
  <c r="AY10" i="14"/>
  <c r="AW10" i="14"/>
  <c r="AS6" i="14"/>
  <c r="AX10" i="14"/>
  <c r="AP7" i="14"/>
  <c r="AV10" i="14"/>
  <c r="AR8" i="14"/>
  <c r="AU10" i="14"/>
  <c r="AU8" i="14"/>
  <c r="AQ10" i="14"/>
  <c r="AS7" i="14"/>
  <c r="AT6" i="14"/>
  <c r="AQ8" i="14"/>
  <c r="BA7" i="14"/>
  <c r="AT7" i="14"/>
  <c r="AV8" i="14"/>
  <c r="AS10" i="14"/>
  <c r="AT8" i="14"/>
  <c r="AZ6" i="14"/>
  <c r="AQ7" i="14"/>
  <c r="AW8" i="14"/>
  <c r="BA8" i="14"/>
  <c r="BB4" i="14"/>
  <c r="BB5" i="14"/>
  <c r="O9" i="14"/>
  <c r="AO10" i="14"/>
  <c r="K10" i="14"/>
  <c r="G10" i="14"/>
  <c r="C10" i="14"/>
  <c r="K8" i="14"/>
  <c r="G8" i="14"/>
  <c r="C8" i="14"/>
  <c r="K7" i="14"/>
  <c r="G7" i="14"/>
  <c r="C7" i="14"/>
  <c r="K6" i="14"/>
  <c r="G6" i="14"/>
  <c r="C6" i="14"/>
  <c r="M10" i="14"/>
  <c r="I10" i="14"/>
  <c r="E10" i="14"/>
  <c r="M8" i="14"/>
  <c r="I8" i="14"/>
  <c r="E8" i="14"/>
  <c r="M7" i="14"/>
  <c r="I7" i="14"/>
  <c r="E7" i="14"/>
  <c r="M6" i="14"/>
  <c r="I6" i="14"/>
  <c r="E6" i="14"/>
  <c r="L10" i="14"/>
  <c r="D10" i="14"/>
  <c r="H8" i="14"/>
  <c r="H7" i="14"/>
  <c r="H6" i="14"/>
  <c r="J10" i="14"/>
  <c r="N8" i="14"/>
  <c r="F8" i="14"/>
  <c r="N7" i="14"/>
  <c r="F7" i="14"/>
  <c r="N6" i="14"/>
  <c r="F6" i="14"/>
  <c r="H10" i="14"/>
  <c r="D8" i="14"/>
  <c r="L7" i="14"/>
  <c r="D6" i="14"/>
  <c r="J6" i="14"/>
  <c r="J7" i="14"/>
  <c r="J8" i="14"/>
  <c r="N10" i="14"/>
  <c r="L8" i="14"/>
  <c r="D7" i="14"/>
  <c r="L6" i="14"/>
  <c r="F10" i="14"/>
  <c r="O5" i="14"/>
  <c r="BO7" i="14"/>
  <c r="AO8" i="14"/>
  <c r="O12" i="14"/>
  <c r="AB6" i="14"/>
  <c r="CB8" i="14"/>
  <c r="BO8" i="14"/>
  <c r="AB7" i="14"/>
  <c r="CB7" i="14"/>
  <c r="CB6" i="14"/>
  <c r="O4" i="14"/>
  <c r="BO6" i="14"/>
  <c r="AO7" i="14"/>
  <c r="AB10" i="14"/>
  <c r="CB10" i="14"/>
  <c r="O11" i="14"/>
  <c r="BO10" i="14"/>
  <c r="AO6" i="14"/>
  <c r="AB8" i="14"/>
  <c r="BB6" i="14" l="1"/>
  <c r="BB10" i="14"/>
  <c r="BB8" i="14"/>
  <c r="BB7" i="14"/>
  <c r="O10" i="14"/>
  <c r="O8" i="14"/>
  <c r="O7" i="14"/>
  <c r="O6" i="14"/>
</calcChain>
</file>

<file path=xl/sharedStrings.xml><?xml version="1.0" encoding="utf-8"?>
<sst xmlns="http://schemas.openxmlformats.org/spreadsheetml/2006/main" count="449" uniqueCount="272">
  <si>
    <t>Tax Exempt Bonds</t>
  </si>
  <si>
    <t>CP Bonds</t>
  </si>
  <si>
    <t>Calculation</t>
  </si>
  <si>
    <t>Explanation</t>
  </si>
  <si>
    <t>Short-Term Rates</t>
  </si>
  <si>
    <t>LIBOR</t>
  </si>
  <si>
    <t>70% of "LIBOR"</t>
  </si>
  <si>
    <t>LC Backed Bonds</t>
  </si>
  <si>
    <t>SIFMA</t>
  </si>
  <si>
    <t>SIFMA + 20bps</t>
  </si>
  <si>
    <t>Auction Rate Bonds</t>
  </si>
  <si>
    <t>LG&amp;E Suntrust Bond</t>
  </si>
  <si>
    <t>(LIBOR + 85bps) * 75%</t>
  </si>
  <si>
    <t>Put Bonds</t>
  </si>
  <si>
    <t>Commercial Paper</t>
  </si>
  <si>
    <t>Temporary Cash</t>
  </si>
  <si>
    <t>First Mortage Bonds</t>
  </si>
  <si>
    <t>Spot</t>
  </si>
  <si>
    <t>Tenor</t>
  </si>
  <si>
    <t>10-Year Treasury + Spread</t>
  </si>
  <si>
    <t>30-Year Treasury + Spread</t>
  </si>
  <si>
    <t>10-Year (2016-Forward Issuance)</t>
  </si>
  <si>
    <t>30-Year (2016-Forward Issuance)</t>
  </si>
  <si>
    <t>Historically L/C Backed Bonds have been resetting at weekly SIFMA</t>
  </si>
  <si>
    <t>Com Paper</t>
  </si>
  <si>
    <t>Temp Cash</t>
  </si>
  <si>
    <t>Short-term finance Interest &amp;  Rollover</t>
  </si>
  <si>
    <t> KY Base Data</t>
  </si>
  <si>
    <t xml:space="preserve">     Kentucky Utilities</t>
  </si>
  <si>
    <t xml:space="preserve">          Interest Rate - STD</t>
  </si>
  <si>
    <t>SIFMA has historically reset at approximately 70% of LIBOR</t>
  </si>
  <si>
    <t xml:space="preserve">20 bps is based on historical spreads experienced </t>
  </si>
  <si>
    <t xml:space="preserve">Based on 1 Mo and 3Mo LIBOR </t>
  </si>
  <si>
    <t>Auction Rate Bonds reset at 200% of Commercial Paper.  Historically one week CP has been approximately 15bps lower than LIBOR</t>
  </si>
  <si>
    <t>(LIBOR - 15bps) * 2</t>
  </si>
  <si>
    <t>Year</t>
  </si>
  <si>
    <t xml:space="preserve">   Kentucky Utilities_PCB 6.0% due Mar 1, 2037 </t>
  </si>
  <si>
    <t xml:space="preserve">   Kentucky Utilities_PCB 5.75% due Feb 1, 2026 </t>
  </si>
  <si>
    <t xml:space="preserve">   Kentucky Utilities_FMB 5.125% due Nov. 1,  2040 </t>
  </si>
  <si>
    <t xml:space="preserve">   Kentucky Utilities_FMB 3.250% due Nov. 1, 2020 </t>
  </si>
  <si>
    <t xml:space="preserve">   Kentucky Utilities_2019 Project Issuance </t>
  </si>
  <si>
    <t>Q:[Fixed Interest Rate]</t>
  </si>
  <si>
    <t>Year 2020</t>
  </si>
  <si>
    <t>Dec 2020</t>
  </si>
  <si>
    <t>Nov 2020</t>
  </si>
  <si>
    <t>Oct 2020</t>
  </si>
  <si>
    <t>Sep 2020</t>
  </si>
  <si>
    <t>Aug 2020</t>
  </si>
  <si>
    <t>Jul 2020</t>
  </si>
  <si>
    <t>Jun 2020</t>
  </si>
  <si>
    <t>May 2020</t>
  </si>
  <si>
    <t>Apr 2020</t>
  </si>
  <si>
    <t>Mar 2020</t>
  </si>
  <si>
    <t>Feb 2020</t>
  </si>
  <si>
    <t>Jan 2020</t>
  </si>
  <si>
    <t>Year 2019</t>
  </si>
  <si>
    <t>Dec 2019</t>
  </si>
  <si>
    <t>Nov 2019</t>
  </si>
  <si>
    <t>Oct 2019</t>
  </si>
  <si>
    <t>Sep 2019</t>
  </si>
  <si>
    <t>Aug 2019</t>
  </si>
  <si>
    <t>Jul 2019</t>
  </si>
  <si>
    <t>Jun 2019</t>
  </si>
  <si>
    <t>May 2019</t>
  </si>
  <si>
    <t>Apr 2019</t>
  </si>
  <si>
    <t>Mar 2019</t>
  </si>
  <si>
    <t>Feb 2019</t>
  </si>
  <si>
    <t>Jan 2019</t>
  </si>
  <si>
    <t>Year 2018</t>
  </si>
  <si>
    <t>Dec 2018</t>
  </si>
  <si>
    <t>Nov 2018</t>
  </si>
  <si>
    <t>Oct 2018</t>
  </si>
  <si>
    <t>Sep 2018</t>
  </si>
  <si>
    <t>Aug 2018</t>
  </si>
  <si>
    <t>Jul 2018</t>
  </si>
  <si>
    <t>Jun 2018</t>
  </si>
  <si>
    <t>May 2018</t>
  </si>
  <si>
    <t>Apr 2018</t>
  </si>
  <si>
    <t>Mar 2018</t>
  </si>
  <si>
    <t>Feb 2018</t>
  </si>
  <si>
    <t>Jan 2018</t>
  </si>
  <si>
    <t>Year 2017</t>
  </si>
  <si>
    <t>Dec 2017</t>
  </si>
  <si>
    <t>Nov 2017</t>
  </si>
  <si>
    <t>Oct 2017</t>
  </si>
  <si>
    <t>Sep 2017</t>
  </si>
  <si>
    <t>Aug 2017</t>
  </si>
  <si>
    <t>Jul 2017</t>
  </si>
  <si>
    <t>Jun 2017</t>
  </si>
  <si>
    <t>May 2017</t>
  </si>
  <si>
    <t>Apr 2017</t>
  </si>
  <si>
    <t>Mar 2017</t>
  </si>
  <si>
    <t>Feb 2017</t>
  </si>
  <si>
    <t>Jan 2017</t>
  </si>
  <si>
    <t>Year 2016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</si>
  <si>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</si>
  <si>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</si>
  <si>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</si>
  <si>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</si>
  <si>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</si>
  <si>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</si>
  <si>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</si>
  <si>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</si>
  <si>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</si>
  <si>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</si>
  <si>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</si>
  <si>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</si>
  <si>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KY Jun 2015 Forecast</t>
  </si>
  <si>
    <t xml:space="preserve">   Kentucky Utilities_PCB Variable due May 1, 2023 </t>
  </si>
  <si>
    <t xml:space="preserve">   Kentucky Utilities_PCB Variable due Feb 1, 2032 </t>
  </si>
  <si>
    <t xml:space="preserve">   Kentucky Utilities_PCB PCS 17 Variable due Oct 1, 2034 </t>
  </si>
  <si>
    <t xml:space="preserve">   Kentucky Utilities_PCB PCS 15 Variable due Feb 1, 2032 </t>
  </si>
  <si>
    <t xml:space="preserve">   Kentucky Utilities_PCB PCS 14 Variable due Feb 1, 2032 </t>
  </si>
  <si>
    <t xml:space="preserve">   Kentucky Utilities_PCB PCS 13 Variable due Feb 1, 2032 </t>
  </si>
  <si>
    <t xml:space="preserve">   Kentucky Utilities_PCB 14483RAP2 Variable due Oct 1, 2034 </t>
  </si>
  <si>
    <t xml:space="preserve">   Kentucky Utilities_PCB 14483RAN7 Variable due Feb 1, 2032 </t>
  </si>
  <si>
    <t>AF:[Variable Rate (%)]</t>
  </si>
  <si>
    <t>50 Yr</t>
  </si>
  <si>
    <t>30 Yr</t>
  </si>
  <si>
    <t>20 Yr</t>
  </si>
  <si>
    <t>15 Yr</t>
  </si>
  <si>
    <t>12 Yr</t>
  </si>
  <si>
    <t>10 Yr</t>
  </si>
  <si>
    <t>9 Yr</t>
  </si>
  <si>
    <t>7 Yr</t>
  </si>
  <si>
    <t>5 Yr</t>
  </si>
  <si>
    <t>4 Yr</t>
  </si>
  <si>
    <t>3 Yr</t>
  </si>
  <si>
    <t>2 Yr</t>
  </si>
  <si>
    <t>1 Yr</t>
  </si>
  <si>
    <t>9 Mo</t>
  </si>
  <si>
    <t>6 Mo</t>
  </si>
  <si>
    <t>3 Mo</t>
  </si>
  <si>
    <t>2 Mo</t>
  </si>
  <si>
    <t>1 Mo</t>
  </si>
  <si>
    <t>12/31/2020 (P)</t>
  </si>
  <si>
    <t>06/30/2020 (P)</t>
  </si>
  <si>
    <t>12/31/2019 (P)</t>
  </si>
  <si>
    <t>06/30/2019 (P)</t>
  </si>
  <si>
    <t>12/02/2020</t>
  </si>
  <si>
    <t>11/04/2020</t>
  </si>
  <si>
    <t>12/31/2018 (P)</t>
  </si>
  <si>
    <t>06/30/2018 (P)</t>
  </si>
  <si>
    <t>09/02/2020</t>
  </si>
  <si>
    <t>08/05/2020</t>
  </si>
  <si>
    <t>07/01/2020</t>
  </si>
  <si>
    <t>06/03/2020</t>
  </si>
  <si>
    <t>05/06/2020</t>
  </si>
  <si>
    <t>04/01/2020</t>
  </si>
  <si>
    <t>03/04/2020</t>
  </si>
  <si>
    <t>02/05/2020</t>
  </si>
  <si>
    <t>01/01/2020</t>
  </si>
  <si>
    <t>12/04/2019</t>
  </si>
  <si>
    <t>11/06/2019</t>
  </si>
  <si>
    <t>10/02/2019</t>
  </si>
  <si>
    <t>09/04/2019</t>
  </si>
  <si>
    <t>07/03/2019</t>
  </si>
  <si>
    <t>06/05/2019</t>
  </si>
  <si>
    <t>05/01/2019</t>
  </si>
  <si>
    <t>04/03/2019</t>
  </si>
  <si>
    <t>03/06/2019</t>
  </si>
  <si>
    <t>02/06/2019</t>
  </si>
  <si>
    <t>01/02/2019</t>
  </si>
  <si>
    <t>12/31/2017 (P)</t>
  </si>
  <si>
    <t>06/30/2017 (P)</t>
  </si>
  <si>
    <t>12/05/2018</t>
  </si>
  <si>
    <t>10/03/2018</t>
  </si>
  <si>
    <t>09/05/2018</t>
  </si>
  <si>
    <t>08/01/2018</t>
  </si>
  <si>
    <t>07/04/2018</t>
  </si>
  <si>
    <t>06/06/2018</t>
  </si>
  <si>
    <t>05/02/2018</t>
  </si>
  <si>
    <t>04/04/2018</t>
  </si>
  <si>
    <t>01/03/2018</t>
  </si>
  <si>
    <t>12/06/2017</t>
  </si>
  <si>
    <t>11/01/2017</t>
  </si>
  <si>
    <t>10/04/2017</t>
  </si>
  <si>
    <t>09/06/2017</t>
  </si>
  <si>
    <t>08/02/2017</t>
  </si>
  <si>
    <t>07/05/2017</t>
  </si>
  <si>
    <t>05/03/2017</t>
  </si>
  <si>
    <t>04/05/2017</t>
  </si>
  <si>
    <t>12/31/2016 (P)</t>
  </si>
  <si>
    <t>03/01/2017</t>
  </si>
  <si>
    <t>02/01/2017</t>
  </si>
  <si>
    <t>01/04/2017</t>
  </si>
  <si>
    <t>11/02/2016</t>
  </si>
  <si>
    <t>10/05/2016</t>
  </si>
  <si>
    <t>08/03/2016</t>
  </si>
  <si>
    <t>6M</t>
  </si>
  <si>
    <t>3M</t>
  </si>
  <si>
    <t>1M</t>
  </si>
  <si>
    <t>Reset Date</t>
  </si>
  <si>
    <t>US Treasury Actives Curve</t>
  </si>
  <si>
    <t>LG&amp;E $25MM Bond</t>
  </si>
  <si>
    <t>Auction(Libor - 15bps)*200%</t>
  </si>
  <si>
    <t>CP  (SIFMA + 20bps)</t>
  </si>
  <si>
    <t>SIFMA (70% LIBOR)</t>
  </si>
  <si>
    <t>Avg 3mo LIBOR</t>
  </si>
  <si>
    <t>Avg 1mo LIBOR</t>
  </si>
  <si>
    <t>Temp Cash Spread</t>
  </si>
  <si>
    <t>CP Spread</t>
  </si>
  <si>
    <t>One Month LIBOR + 1.5%</t>
  </si>
  <si>
    <t>Contracted rate</t>
  </si>
  <si>
    <t>LKE - Intercompany Receivable</t>
  </si>
  <si>
    <t>LKE - Intercompany STD</t>
  </si>
  <si>
    <t>LIBOR + 10bps</t>
  </si>
  <si>
    <t>5bps is base on an estimate of the bid/ask spread (5bps for market and 5bps broker fee</t>
  </si>
  <si>
    <t>Contracted rate; Based on PPL Capital Funding Rating of Baa2</t>
  </si>
  <si>
    <t>03/31/2017 (P)</t>
  </si>
  <si>
    <t>03/31/2018 (P)</t>
  </si>
  <si>
    <t>03/31/2019 (P)</t>
  </si>
  <si>
    <t>03/31/2020 (P)</t>
  </si>
  <si>
    <t>03/31/2021 (P)</t>
  </si>
  <si>
    <t>06/30/2021 (P)</t>
  </si>
  <si>
    <t>12/31/2021 (P)</t>
  </si>
  <si>
    <t>09/30/2016 (P)</t>
  </si>
  <si>
    <t>09/30/2021 (P)</t>
  </si>
  <si>
    <t>09/30/2020 (P)</t>
  </si>
  <si>
    <t>12/01/2021</t>
  </si>
  <si>
    <t>11/03/2021</t>
  </si>
  <si>
    <t>10/06/2021</t>
  </si>
  <si>
    <t>09/30/2019 (P)</t>
  </si>
  <si>
    <t>09/01/2021</t>
  </si>
  <si>
    <t>08/04/2021</t>
  </si>
  <si>
    <t>07/07/2021</t>
  </si>
  <si>
    <t>06/02/2021</t>
  </si>
  <si>
    <t>05/05/2021</t>
  </si>
  <si>
    <t>04/07/2021</t>
  </si>
  <si>
    <t>03/03/2021</t>
  </si>
  <si>
    <t>02/03/2021</t>
  </si>
  <si>
    <t>01/06/2021</t>
  </si>
  <si>
    <t>10/07/2020</t>
  </si>
  <si>
    <t>09/30/2018 (P)</t>
  </si>
  <si>
    <t>08/07/2019</t>
  </si>
  <si>
    <t>11/07/2018</t>
  </si>
  <si>
    <t>09/30/2017 (P)</t>
  </si>
  <si>
    <t>03/07/2018</t>
  </si>
  <si>
    <t>02/07/2018</t>
  </si>
  <si>
    <t>06/07/2017</t>
  </si>
  <si>
    <t>12/07/2016</t>
  </si>
  <si>
    <t>09/07/2016</t>
  </si>
  <si>
    <t>06/29/2016</t>
  </si>
  <si>
    <t>REFORECAST (2016-Forward Rates as of 6/30/2016)</t>
  </si>
  <si>
    <t xml:space="preserve">Fixed; becomes 1.25% (Non-AMT) and 1.45% (AMT) at Put Date </t>
  </si>
  <si>
    <t>1.25% and 1.45% rates is based on an estimate of where Treasury Dept. felt we could fix tax-exempt rates in 2017 and beyond.  The JP Morgan Tax-Exempt Update dated 6/22/2016 is used as support.  No reliable forward curve for tax-exempt bonds exists that far in the future.</t>
  </si>
  <si>
    <t>LIBOR based on Forward Curve at 6/30/2016 date</t>
  </si>
  <si>
    <t xml:space="preserve">See tab entitled "Anticipated Debt Issuances".  Forward Treasury rates as of 3/31/2016 were used. </t>
  </si>
  <si>
    <t>LIBOR - 25bp</t>
  </si>
  <si>
    <t>25bps is base on an estimate of the bid/ask spread</t>
  </si>
  <si>
    <t>Calculation per Bond Purchase Agmt; 85bps is based on current rating.  Assumes put bond rate of 1.25% through budget period at put date.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</si>
  <si>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</si>
  <si>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</si>
  <si>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</si>
  <si>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</si>
  <si>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</si>
  <si>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</si>
  <si>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</si>
  <si>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</si>
  <si>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</si>
  <si>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</si>
  <si>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</si>
  <si>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</si>
  <si>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Year 2021</t>
  </si>
  <si>
    <t xml:space="preserve">   Kentucky Utilities_FMB 4.65% due Nov 15, 2043 </t>
  </si>
  <si>
    <t xml:space="preserve">   Kentucky Utilities_FMB 3.300% due Oct. 1, 2025</t>
  </si>
  <si>
    <t xml:space="preserve">   Kentucky Utilities_FMB 4.375% due Oct. 1, 2045</t>
  </si>
  <si>
    <t xml:space="preserve">   Kentucky Utilities_2021 Project issuance </t>
  </si>
  <si>
    <t>KY Jun 2016 Forecast</t>
  </si>
  <si>
    <t xml:space="preserve">   Kentucky Utilities_2020 Project issuance  (re-issue)</t>
  </si>
  <si>
    <t xml:space="preserve">   Kentucky Utilities_PCB Variable due Sep 1, 2042 </t>
  </si>
  <si>
    <t>2017-2021 Plan Interest Rate Assumptions - Based off of June 30, 2016 Forward Rates from 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</si>
</sst>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/dd/yyyy;@"/>
    <numFmt numFmtId="165" formatCode="#,##0_);[Red]\(#,##0\);&quot; &quot;"/>
    <numFmt numFmtId="166" formatCode="#,##0.00_);[Red]\(#,##0.00\);&quot; &quot;"/>
    <numFmt numFmtId="167" formatCode="#,##0.00000%_);[Red]\(#,##0.00000%\);&quot; &quot;"/>
    <numFmt numFmtId="168" formatCode="0.00000"/>
    <numFmt numFmtId="169" formatCode="#,##0.000_);[Red]\(#,##0.000\)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2" fillId="0" borderId="7" xfId="0" applyFont="1" applyBorder="1"/>
    <xf numFmtId="0" fontId="0" fillId="0" borderId="9" xfId="0" applyBorder="1"/>
    <xf numFmtId="0" fontId="0" fillId="0" borderId="0" xfId="0" applyBorder="1"/>
    <xf numFmtId="0" fontId="2" fillId="0" borderId="9" xfId="0" applyFont="1" applyBorder="1"/>
    <xf numFmtId="0" fontId="3" fillId="0" borderId="0" xfId="0" applyFont="1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0" fontId="8" fillId="0" borderId="13" xfId="0" applyFont="1" applyBorder="1" applyAlignment="1">
      <alignment wrapText="1"/>
    </xf>
    <xf numFmtId="0" fontId="0" fillId="0" borderId="0" xfId="0" applyFill="1"/>
    <xf numFmtId="0" fontId="8" fillId="0" borderId="0" xfId="0" applyFont="1" applyFill="1"/>
    <xf numFmtId="0" fontId="8" fillId="0" borderId="14" xfId="0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189" applyFont="1" applyFill="1"/>
    <xf numFmtId="10" fontId="5" fillId="0" borderId="0" xfId="4" applyNumberFormat="1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right"/>
    </xf>
    <xf numFmtId="0" fontId="13" fillId="0" borderId="0" xfId="189" applyFont="1" applyFill="1"/>
    <xf numFmtId="43" fontId="5" fillId="0" borderId="0" xfId="3" applyFont="1" applyFill="1"/>
    <xf numFmtId="43" fontId="6" fillId="0" borderId="0" xfId="3" applyFont="1" applyFill="1"/>
    <xf numFmtId="0" fontId="6" fillId="0" borderId="0" xfId="189" applyFont="1" applyFill="1" applyAlignment="1">
      <alignment horizontal="center"/>
    </xf>
    <xf numFmtId="0" fontId="6" fillId="0" borderId="15" xfId="189" applyFont="1" applyFill="1" applyBorder="1" applyAlignment="1">
      <alignment horizontal="center"/>
    </xf>
    <xf numFmtId="0" fontId="6" fillId="0" borderId="0" xfId="189" applyFont="1" applyFill="1"/>
    <xf numFmtId="10" fontId="5" fillId="0" borderId="0" xfId="1" applyNumberFormat="1" applyFont="1" applyFill="1"/>
    <xf numFmtId="10" fontId="5" fillId="0" borderId="16" xfId="4" applyNumberFormat="1" applyFont="1" applyFill="1" applyBorder="1"/>
    <xf numFmtId="0" fontId="9" fillId="0" borderId="0" xfId="189" applyFont="1" applyFill="1"/>
    <xf numFmtId="0" fontId="12" fillId="0" borderId="15" xfId="189" applyFont="1" applyFill="1" applyBorder="1" applyAlignment="1">
      <alignment horizontal="right"/>
    </xf>
    <xf numFmtId="10" fontId="5" fillId="0" borderId="0" xfId="189" applyNumberFormat="1" applyFont="1" applyFill="1"/>
    <xf numFmtId="9" fontId="11" fillId="0" borderId="17" xfId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0" fontId="10" fillId="0" borderId="4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49" fontId="5" fillId="0" borderId="0" xfId="2" applyNumberFormat="1" applyFont="1" applyFill="1" applyAlignment="1">
      <alignment horizontal="center"/>
    </xf>
    <xf numFmtId="164" fontId="5" fillId="0" borderId="0" xfId="2" applyNumberFormat="1" applyFont="1" applyFill="1"/>
    <xf numFmtId="168" fontId="5" fillId="0" borderId="0" xfId="2" applyNumberFormat="1" applyFont="1" applyFill="1"/>
    <xf numFmtId="0" fontId="10" fillId="0" borderId="3" xfId="2" applyFont="1" applyFill="1" applyBorder="1"/>
    <xf numFmtId="168" fontId="10" fillId="0" borderId="4" xfId="2" applyNumberFormat="1" applyFont="1" applyFill="1" applyBorder="1"/>
    <xf numFmtId="168" fontId="10" fillId="0" borderId="5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</cellXfs>
  <cellStyles count="190">
    <cellStyle name="20% - Accent1 2" xfId="8"/>
    <cellStyle name="20% - Accent1 2 2" xfId="9"/>
    <cellStyle name="20% - Accent1 2 2 2" xfId="10"/>
    <cellStyle name="20% - Accent1 2 3" xfId="11"/>
    <cellStyle name="20% - Accent1 3" xfId="12"/>
    <cellStyle name="20% - Accent1 3 2" xfId="13"/>
    <cellStyle name="20% - Accent1 3 2 2" xfId="14"/>
    <cellStyle name="20% - Accent1 3 3" xfId="15"/>
    <cellStyle name="20% - Accent1 4" xfId="16"/>
    <cellStyle name="20% - Accent1 4 2" xfId="17"/>
    <cellStyle name="20% - Accent1 5" xfId="18"/>
    <cellStyle name="20% - Accent1 6" xfId="19"/>
    <cellStyle name="20% - Accent2 2" xfId="20"/>
    <cellStyle name="20% - Accent2 2 2" xfId="21"/>
    <cellStyle name="20% - Accent2 2 2 2" xfId="22"/>
    <cellStyle name="20% - Accent2 2 3" xfId="23"/>
    <cellStyle name="20% - Accent2 3" xfId="24"/>
    <cellStyle name="20% - Accent2 3 2" xfId="25"/>
    <cellStyle name="20% - Accent2 3 2 2" xfId="26"/>
    <cellStyle name="20% - Accent2 3 3" xfId="27"/>
    <cellStyle name="20% - Accent2 4" xfId="28"/>
    <cellStyle name="20% - Accent2 4 2" xfId="29"/>
    <cellStyle name="20% - Accent2 5" xfId="30"/>
    <cellStyle name="20% - Accent2 6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3 2 2" xfId="38"/>
    <cellStyle name="20% - Accent3 3 3" xfId="39"/>
    <cellStyle name="20% - Accent3 4" xfId="40"/>
    <cellStyle name="20% - Accent3 4 2" xfId="41"/>
    <cellStyle name="20% - Accent3 5" xfId="42"/>
    <cellStyle name="20% - Accent3 6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3 2" xfId="49"/>
    <cellStyle name="20% - Accent4 3 2 2" xfId="50"/>
    <cellStyle name="20% - Accent4 3 3" xfId="51"/>
    <cellStyle name="20% - Accent4 4" xfId="52"/>
    <cellStyle name="20% - Accent4 4 2" xfId="53"/>
    <cellStyle name="20% - Accent4 5" xfId="54"/>
    <cellStyle name="20% - Accent4 6" xfId="55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4 2" xfId="65"/>
    <cellStyle name="20% - Accent5 5" xfId="66"/>
    <cellStyle name="20% - Accent5 6" xfId="67"/>
    <cellStyle name="20% - Accent6 2" xfId="68"/>
    <cellStyle name="20% - Accent6 2 2" xfId="69"/>
    <cellStyle name="20% - Accent6 2 2 2" xfId="70"/>
    <cellStyle name="20% - Accent6 2 3" xfId="71"/>
    <cellStyle name="20% - Accent6 3" xfId="72"/>
    <cellStyle name="20% - Accent6 3 2" xfId="73"/>
    <cellStyle name="20% - Accent6 3 2 2" xfId="74"/>
    <cellStyle name="20% - Accent6 3 3" xfId="75"/>
    <cellStyle name="20% - Accent6 4" xfId="76"/>
    <cellStyle name="20% - Accent6 4 2" xfId="77"/>
    <cellStyle name="20% - Accent6 5" xfId="78"/>
    <cellStyle name="20% - Accent6 6" xfId="79"/>
    <cellStyle name="40% - Accent1 2" xfId="80"/>
    <cellStyle name="40% - Accent1 2 2" xfId="81"/>
    <cellStyle name="40% - Accent1 2 2 2" xfId="82"/>
    <cellStyle name="40% - Accent1 2 3" xfId="83"/>
    <cellStyle name="40% - Accent1 3" xfId="84"/>
    <cellStyle name="40% - Accent1 3 2" xfId="85"/>
    <cellStyle name="40% - Accent1 3 2 2" xfId="86"/>
    <cellStyle name="40% - Accent1 3 3" xfId="87"/>
    <cellStyle name="40% - Accent1 4" xfId="88"/>
    <cellStyle name="40% - Accent1 4 2" xfId="89"/>
    <cellStyle name="40% - Accent1 5" xfId="90"/>
    <cellStyle name="40% - Accent1 6" xfId="91"/>
    <cellStyle name="40% - Accent2 2" xfId="92"/>
    <cellStyle name="40% - Accent2 2 2" xfId="93"/>
    <cellStyle name="40% - Accent2 2 2 2" xfId="94"/>
    <cellStyle name="40% - Accent2 2 3" xfId="95"/>
    <cellStyle name="40% - Accent2 3" xfId="96"/>
    <cellStyle name="40% - Accent2 3 2" xfId="97"/>
    <cellStyle name="40% - Accent2 3 2 2" xfId="98"/>
    <cellStyle name="40% - Accent2 3 3" xfId="99"/>
    <cellStyle name="40% - Accent2 4" xfId="100"/>
    <cellStyle name="40% - Accent2 4 2" xfId="101"/>
    <cellStyle name="40% - Accent2 5" xfId="102"/>
    <cellStyle name="40% - Accent2 6" xfId="103"/>
    <cellStyle name="40% - Accent3 2" xfId="104"/>
    <cellStyle name="40% - Accent3 2 2" xfId="105"/>
    <cellStyle name="40% - Accent3 2 2 2" xfId="106"/>
    <cellStyle name="40% - Accent3 2 3" xfId="107"/>
    <cellStyle name="40% - Accent3 3" xfId="108"/>
    <cellStyle name="40% - Accent3 3 2" xfId="109"/>
    <cellStyle name="40% - Accent3 3 2 2" xfId="110"/>
    <cellStyle name="40% - Accent3 3 3" xfId="111"/>
    <cellStyle name="40% - Accent3 4" xfId="112"/>
    <cellStyle name="40% - Accent3 4 2" xfId="113"/>
    <cellStyle name="40% - Accent3 5" xfId="114"/>
    <cellStyle name="40% - Accent3 6" xfId="115"/>
    <cellStyle name="40% - Accent4 2" xfId="116"/>
    <cellStyle name="40% - Accent4 2 2" xfId="117"/>
    <cellStyle name="40% - Accent4 2 2 2" xfId="118"/>
    <cellStyle name="40% - Accent4 2 3" xfId="119"/>
    <cellStyle name="40% - Accent4 3" xfId="120"/>
    <cellStyle name="40% - Accent4 3 2" xfId="121"/>
    <cellStyle name="40% - Accent4 3 2 2" xfId="122"/>
    <cellStyle name="40% - Accent4 3 3" xfId="123"/>
    <cellStyle name="40% - Accent4 4" xfId="124"/>
    <cellStyle name="40% - Accent4 4 2" xfId="125"/>
    <cellStyle name="40% - Accent4 5" xfId="126"/>
    <cellStyle name="40% - Accent4 6" xfId="127"/>
    <cellStyle name="40% - Accent5 2" xfId="128"/>
    <cellStyle name="40% - Accent5 2 2" xfId="129"/>
    <cellStyle name="40% - Accent5 2 2 2" xfId="130"/>
    <cellStyle name="40% - Accent5 2 3" xfId="131"/>
    <cellStyle name="40% - Accent5 3" xfId="132"/>
    <cellStyle name="40% - Accent5 3 2" xfId="133"/>
    <cellStyle name="40% - Accent5 3 2 2" xfId="134"/>
    <cellStyle name="40% - Accent5 3 3" xfId="135"/>
    <cellStyle name="40% - Accent5 4" xfId="136"/>
    <cellStyle name="40% - Accent5 4 2" xfId="137"/>
    <cellStyle name="40% - Accent5 5" xfId="138"/>
    <cellStyle name="40% - Accent5 6" xfId="139"/>
    <cellStyle name="40% - Accent6 2" xfId="140"/>
    <cellStyle name="40% - Accent6 2 2" xfId="141"/>
    <cellStyle name="40% - Accent6 2 2 2" xfId="142"/>
    <cellStyle name="40% - Accent6 2 3" xfId="143"/>
    <cellStyle name="40% - Accent6 3" xfId="144"/>
    <cellStyle name="40% - Accent6 3 2" xfId="145"/>
    <cellStyle name="40% - Accent6 3 2 2" xfId="146"/>
    <cellStyle name="40% - Accent6 3 3" xfId="147"/>
    <cellStyle name="40% - Accent6 4" xfId="148"/>
    <cellStyle name="40% - Accent6 4 2" xfId="149"/>
    <cellStyle name="40% - Accent6 5" xfId="150"/>
    <cellStyle name="40% - Accent6 6" xfId="151"/>
    <cellStyle name="Comma 2" xfId="3"/>
    <cellStyle name="Comma 3" xfId="152"/>
    <cellStyle name="Comma 4" xfId="153"/>
    <cellStyle name="Comma 5" xfId="154"/>
    <cellStyle name="Normal" xfId="0" builtinId="0"/>
    <cellStyle name="Normal 10" xfId="155"/>
    <cellStyle name="Normal 11" xfId="6"/>
    <cellStyle name="Normal 2" xfId="2"/>
    <cellStyle name="Normal 2 2" xfId="5"/>
    <cellStyle name="Normal 2 2 2" xfId="156"/>
    <cellStyle name="Normal 2 3" xfId="157"/>
    <cellStyle name="Normal 2 4" xfId="189"/>
    <cellStyle name="Normal 3" xfId="7"/>
    <cellStyle name="Normal 3 2" xfId="158"/>
    <cellStyle name="Normal 3 2 2" xfId="159"/>
    <cellStyle name="Normal 3 3" xfId="160"/>
    <cellStyle name="Normal 4" xfId="161"/>
    <cellStyle name="Normal 4 2" xfId="162"/>
    <cellStyle name="Normal 4 2 2" xfId="163"/>
    <cellStyle name="Normal 4 3" xfId="164"/>
    <cellStyle name="Normal 5" xfId="165"/>
    <cellStyle name="Normal 5 2" xfId="166"/>
    <cellStyle name="Normal 6" xfId="167"/>
    <cellStyle name="Normal 6 2" xfId="168"/>
    <cellStyle name="Normal 7" xfId="169"/>
    <cellStyle name="Normal 7 2" xfId="170"/>
    <cellStyle name="Normal 8" xfId="171"/>
    <cellStyle name="Normal 8 2" xfId="172"/>
    <cellStyle name="Normal 9" xfId="173"/>
    <cellStyle name="Note 2" xfId="174"/>
    <cellStyle name="Note 2 2" xfId="175"/>
    <cellStyle name="Note 2 2 2" xfId="176"/>
    <cellStyle name="Note 2 3" xfId="177"/>
    <cellStyle name="Note 3" xfId="178"/>
    <cellStyle name="Note 3 2" xfId="179"/>
    <cellStyle name="Note 3 2 2" xfId="180"/>
    <cellStyle name="Note 3 3" xfId="181"/>
    <cellStyle name="Note 4" xfId="182"/>
    <cellStyle name="Note 4 2" xfId="183"/>
    <cellStyle name="Note 5" xfId="184"/>
    <cellStyle name="Note 6" xfId="185"/>
    <cellStyle name="Percent" xfId="1" builtinId="5"/>
    <cellStyle name="Percent 2" xfId="4"/>
    <cellStyle name="Percent 3" xfId="186"/>
    <cellStyle name="Percent 4" xfId="187"/>
    <cellStyle name="Percent 5" xfId="188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tabSelected="1" showWhiteSpace="0" zoomScaleNormal="100" workbookViewId="0">
      <selection activeCell="C3" sqref="C3"/>
    </sheetView>
  </sheetViews>
  <sheetFormatPr defaultRowHeight="14.4" x14ac:dyDescent="0.3"/>
  <cols>
    <col min="1" max="1" width="30.109375" bestFit="1" customWidth="1"/>
    <col min="2" max="2" width="35.33203125" customWidth="1"/>
    <col min="3" max="3" width="79.6640625" bestFit="1" customWidth="1"/>
  </cols>
  <sheetData>
    <row r="1" spans="1:3" ht="18" x14ac:dyDescent="0.35">
      <c r="A1" s="2" t="s">
        <v>271</v>
      </c>
      <c r="C1" s="12"/>
    </row>
    <row r="2" spans="1:3" x14ac:dyDescent="0.3">
      <c r="C2" s="12"/>
    </row>
    <row r="3" spans="1:3" ht="15" thickBot="1" x14ac:dyDescent="0.35">
      <c r="C3" s="13"/>
    </row>
    <row r="4" spans="1:3" x14ac:dyDescent="0.3">
      <c r="A4" s="3" t="s">
        <v>4</v>
      </c>
      <c r="B4" s="10" t="s">
        <v>2</v>
      </c>
      <c r="C4" s="14" t="s">
        <v>3</v>
      </c>
    </row>
    <row r="5" spans="1:3" x14ac:dyDescent="0.3">
      <c r="A5" s="4" t="s">
        <v>5</v>
      </c>
      <c r="B5" s="5" t="s">
        <v>32</v>
      </c>
      <c r="C5" s="15" t="s">
        <v>246</v>
      </c>
    </row>
    <row r="6" spans="1:3" x14ac:dyDescent="0.3">
      <c r="A6" s="4" t="s">
        <v>8</v>
      </c>
      <c r="B6" s="5" t="s">
        <v>6</v>
      </c>
      <c r="C6" s="15" t="s">
        <v>30</v>
      </c>
    </row>
    <row r="7" spans="1:3" x14ac:dyDescent="0.3">
      <c r="A7" s="4" t="s">
        <v>14</v>
      </c>
      <c r="B7" s="5" t="s">
        <v>206</v>
      </c>
      <c r="C7" s="15" t="s">
        <v>207</v>
      </c>
    </row>
    <row r="8" spans="1:3" x14ac:dyDescent="0.3">
      <c r="A8" s="4" t="s">
        <v>15</v>
      </c>
      <c r="B8" s="5" t="s">
        <v>248</v>
      </c>
      <c r="C8" s="16" t="s">
        <v>249</v>
      </c>
    </row>
    <row r="9" spans="1:3" x14ac:dyDescent="0.3">
      <c r="A9" s="4" t="s">
        <v>205</v>
      </c>
      <c r="B9" s="20" t="s">
        <v>202</v>
      </c>
      <c r="C9" s="15" t="s">
        <v>203</v>
      </c>
    </row>
    <row r="10" spans="1:3" x14ac:dyDescent="0.3">
      <c r="A10" s="4" t="s">
        <v>204</v>
      </c>
      <c r="B10" s="20" t="s">
        <v>202</v>
      </c>
      <c r="C10" s="15" t="s">
        <v>208</v>
      </c>
    </row>
    <row r="11" spans="1:3" x14ac:dyDescent="0.3">
      <c r="A11" s="4"/>
      <c r="B11" s="5"/>
      <c r="C11" s="15"/>
    </row>
    <row r="12" spans="1:3" x14ac:dyDescent="0.3">
      <c r="A12" s="6" t="s">
        <v>0</v>
      </c>
      <c r="B12" s="5"/>
      <c r="C12" s="15"/>
    </row>
    <row r="13" spans="1:3" x14ac:dyDescent="0.3">
      <c r="A13" s="4"/>
      <c r="B13" s="7"/>
      <c r="C13" s="15"/>
    </row>
    <row r="14" spans="1:3" x14ac:dyDescent="0.3">
      <c r="A14" s="4" t="s">
        <v>1</v>
      </c>
      <c r="B14" s="5" t="s">
        <v>9</v>
      </c>
      <c r="C14" s="16" t="s">
        <v>31</v>
      </c>
    </row>
    <row r="15" spans="1:3" x14ac:dyDescent="0.3">
      <c r="A15" s="4" t="s">
        <v>7</v>
      </c>
      <c r="B15" s="5" t="s">
        <v>8</v>
      </c>
      <c r="C15" s="16" t="s">
        <v>23</v>
      </c>
    </row>
    <row r="16" spans="1:3" ht="28.8" x14ac:dyDescent="0.3">
      <c r="A16" s="4" t="s">
        <v>10</v>
      </c>
      <c r="B16" s="5" t="s">
        <v>34</v>
      </c>
      <c r="C16" s="16" t="s">
        <v>33</v>
      </c>
    </row>
    <row r="17" spans="1:3" ht="28.8" x14ac:dyDescent="0.3">
      <c r="A17" s="4" t="s">
        <v>11</v>
      </c>
      <c r="B17" s="5" t="s">
        <v>12</v>
      </c>
      <c r="C17" s="16" t="s">
        <v>250</v>
      </c>
    </row>
    <row r="18" spans="1:3" ht="43.2" x14ac:dyDescent="0.3">
      <c r="A18" s="4" t="s">
        <v>13</v>
      </c>
      <c r="B18" s="17" t="s">
        <v>244</v>
      </c>
      <c r="C18" s="16" t="s">
        <v>245</v>
      </c>
    </row>
    <row r="19" spans="1:3" x14ac:dyDescent="0.3">
      <c r="A19" s="4"/>
      <c r="B19" s="5"/>
      <c r="C19" s="16"/>
    </row>
    <row r="20" spans="1:3" x14ac:dyDescent="0.3">
      <c r="A20" s="4"/>
      <c r="B20" s="5"/>
      <c r="C20" s="16"/>
    </row>
    <row r="21" spans="1:3" x14ac:dyDescent="0.3">
      <c r="A21" s="6" t="s">
        <v>16</v>
      </c>
      <c r="B21" s="5"/>
      <c r="C21" s="16"/>
    </row>
    <row r="22" spans="1:3" ht="28.8" x14ac:dyDescent="0.3">
      <c r="A22" s="4" t="s">
        <v>21</v>
      </c>
      <c r="B22" s="5" t="s">
        <v>19</v>
      </c>
      <c r="C22" s="16" t="s">
        <v>247</v>
      </c>
    </row>
    <row r="23" spans="1:3" ht="28.8" x14ac:dyDescent="0.3">
      <c r="A23" s="4" t="s">
        <v>22</v>
      </c>
      <c r="B23" s="5" t="s">
        <v>20</v>
      </c>
      <c r="C23" s="16" t="s">
        <v>247</v>
      </c>
    </row>
    <row r="24" spans="1:3" x14ac:dyDescent="0.3">
      <c r="A24" s="4"/>
      <c r="B24" s="5"/>
      <c r="C24" s="16"/>
    </row>
    <row r="25" spans="1:3" ht="15" thickBot="1" x14ac:dyDescent="0.35">
      <c r="A25" s="8"/>
      <c r="B25" s="9"/>
      <c r="C25" s="11"/>
    </row>
    <row r="26" spans="1:3" x14ac:dyDescent="0.3">
      <c r="C26" s="1"/>
    </row>
  </sheetData>
  <pageMargins left="0.7" right="0.7" top="0.75" bottom="0.75" header="0.3" footer="0.3"/>
  <pageSetup scale="84" orientation="landscape" r:id="rId1"/>
  <headerFooter>
    <oddFooter>&amp;R&amp;"Times New Roman,Bold"&amp;12Attachment to Response to AG-1 Question No. 273(2)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GridLines="0" tabSelected="1" zoomScaleNormal="100" workbookViewId="0">
      <selection activeCell="C3" sqref="C3"/>
    </sheetView>
  </sheetViews>
  <sheetFormatPr defaultRowHeight="14.4" x14ac:dyDescent="0.3"/>
  <cols>
    <col min="1" max="1" width="49.33203125" bestFit="1" customWidth="1"/>
  </cols>
  <sheetData>
    <row r="1" spans="1:7" x14ac:dyDescent="0.3">
      <c r="A1" s="21" t="s">
        <v>26</v>
      </c>
      <c r="B1" s="22" t="s">
        <v>35</v>
      </c>
      <c r="C1" s="22" t="s">
        <v>35</v>
      </c>
      <c r="D1" s="22" t="s">
        <v>35</v>
      </c>
      <c r="E1" s="22" t="s">
        <v>35</v>
      </c>
      <c r="F1" s="22" t="s">
        <v>35</v>
      </c>
      <c r="G1" s="22" t="s">
        <v>35</v>
      </c>
    </row>
    <row r="2" spans="1:7" ht="15" thickBot="1" x14ac:dyDescent="0.35">
      <c r="A2" s="21"/>
      <c r="B2" s="22">
        <v>2016</v>
      </c>
      <c r="C2" s="22">
        <v>2017</v>
      </c>
      <c r="D2" s="22">
        <v>2018</v>
      </c>
      <c r="E2" s="22">
        <v>2019</v>
      </c>
      <c r="F2" s="22">
        <v>2020</v>
      </c>
      <c r="G2" s="22">
        <v>2021</v>
      </c>
    </row>
    <row r="3" spans="1:7" ht="15" thickBot="1" x14ac:dyDescent="0.35">
      <c r="A3" s="23" t="s">
        <v>27</v>
      </c>
      <c r="B3" s="24"/>
      <c r="C3" s="24"/>
      <c r="D3" s="24"/>
      <c r="E3" s="24"/>
      <c r="F3" s="24"/>
      <c r="G3" s="24"/>
    </row>
    <row r="4" spans="1:7" x14ac:dyDescent="0.3">
      <c r="A4" s="25" t="s">
        <v>28</v>
      </c>
      <c r="B4" s="22"/>
      <c r="C4" s="22"/>
      <c r="D4" s="22"/>
      <c r="E4" s="22"/>
      <c r="F4" s="22"/>
      <c r="G4" s="22"/>
    </row>
    <row r="5" spans="1:7" x14ac:dyDescent="0.3">
      <c r="A5" s="26" t="s">
        <v>29</v>
      </c>
      <c r="B5" s="27">
        <f>Rates!$G$3</f>
        <v>5.6869333333333339E-3</v>
      </c>
      <c r="C5" s="27">
        <f>Rates!$G$4</f>
        <v>6.5083000000000007E-3</v>
      </c>
      <c r="D5" s="27">
        <f>Rates!$G$5</f>
        <v>8.1541833333333338E-3</v>
      </c>
      <c r="E5" s="27">
        <f>Rates!$G$6</f>
        <v>1.0065391666666666E-2</v>
      </c>
      <c r="F5" s="27">
        <f>Rates!$G$7</f>
        <v>1.223745E-2</v>
      </c>
      <c r="G5" s="27">
        <f>Rates!$G$8</f>
        <v>1.4384825000000004E-2</v>
      </c>
    </row>
    <row r="6" spans="1:7" x14ac:dyDescent="0.3">
      <c r="A6" s="12"/>
      <c r="B6" s="12"/>
      <c r="C6" s="12"/>
      <c r="D6" s="12"/>
      <c r="E6" s="12"/>
      <c r="F6" s="12"/>
      <c r="G6" s="12"/>
    </row>
    <row r="7" spans="1:7" x14ac:dyDescent="0.3">
      <c r="A7" s="12"/>
      <c r="B7" s="12"/>
      <c r="C7" s="12"/>
      <c r="D7" s="12"/>
      <c r="E7" s="12"/>
      <c r="F7" s="12"/>
      <c r="G7" s="12"/>
    </row>
    <row r="8" spans="1:7" x14ac:dyDescent="0.3">
      <c r="A8" s="12"/>
      <c r="B8" s="12"/>
      <c r="C8" s="12"/>
      <c r="D8" s="12"/>
      <c r="E8" s="12"/>
      <c r="F8" s="12"/>
      <c r="G8" s="12"/>
    </row>
    <row r="9" spans="1:7" x14ac:dyDescent="0.3">
      <c r="A9" s="12"/>
      <c r="B9" s="12"/>
      <c r="C9" s="12"/>
      <c r="D9" s="12"/>
      <c r="E9" s="12"/>
      <c r="F9" s="12"/>
      <c r="G9" s="12"/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showGridLines="0" tabSelected="1" zoomScale="95" zoomScaleNormal="95" workbookViewId="0">
      <selection activeCell="C3" sqref="C3"/>
    </sheetView>
  </sheetViews>
  <sheetFormatPr defaultColWidth="9.109375" defaultRowHeight="14.4" x14ac:dyDescent="0.3"/>
  <cols>
    <col min="1" max="1" width="50.33203125" style="35" customWidth="1"/>
    <col min="2" max="2" width="12.33203125" style="33" bestFit="1" customWidth="1"/>
    <col min="3" max="14" width="10.6640625" style="33" customWidth="1"/>
    <col min="15" max="15" width="10.88671875" style="33" bestFit="1" customWidth="1"/>
    <col min="16" max="80" width="10.6640625" style="33" customWidth="1"/>
    <col min="81" max="16384" width="9.109375" style="33"/>
  </cols>
  <sheetData>
    <row r="1" spans="1:80" s="29" customFormat="1" x14ac:dyDescent="0.3">
      <c r="A1" s="28"/>
    </row>
    <row r="2" spans="1:80" s="29" customFormat="1" x14ac:dyDescent="0.3">
      <c r="A2" s="28" t="s">
        <v>268</v>
      </c>
      <c r="C2" s="29" t="s">
        <v>106</v>
      </c>
      <c r="D2" s="29" t="s">
        <v>105</v>
      </c>
      <c r="E2" s="29" t="s">
        <v>104</v>
      </c>
      <c r="F2" s="29" t="s">
        <v>103</v>
      </c>
      <c r="G2" s="29" t="s">
        <v>102</v>
      </c>
      <c r="H2" s="29" t="s">
        <v>101</v>
      </c>
      <c r="I2" s="29" t="s">
        <v>100</v>
      </c>
      <c r="J2" s="29" t="s">
        <v>99</v>
      </c>
      <c r="K2" s="29" t="s">
        <v>98</v>
      </c>
      <c r="L2" s="29" t="s">
        <v>97</v>
      </c>
      <c r="M2" s="29" t="s">
        <v>96</v>
      </c>
      <c r="N2" s="29" t="s">
        <v>95</v>
      </c>
      <c r="O2" s="29" t="s">
        <v>94</v>
      </c>
      <c r="P2" s="29" t="s">
        <v>93</v>
      </c>
      <c r="Q2" s="29" t="s">
        <v>92</v>
      </c>
      <c r="R2" s="29" t="s">
        <v>91</v>
      </c>
      <c r="S2" s="29" t="s">
        <v>90</v>
      </c>
      <c r="T2" s="29" t="s">
        <v>89</v>
      </c>
      <c r="U2" s="29" t="s">
        <v>88</v>
      </c>
      <c r="V2" s="29" t="s">
        <v>87</v>
      </c>
      <c r="W2" s="29" t="s">
        <v>86</v>
      </c>
      <c r="X2" s="29" t="s">
        <v>85</v>
      </c>
      <c r="Y2" s="29" t="s">
        <v>84</v>
      </c>
      <c r="Z2" s="29" t="s">
        <v>83</v>
      </c>
      <c r="AA2" s="29" t="s">
        <v>82</v>
      </c>
      <c r="AB2" s="29" t="s">
        <v>81</v>
      </c>
      <c r="AC2" s="29" t="s">
        <v>80</v>
      </c>
      <c r="AD2" s="29" t="s">
        <v>79</v>
      </c>
      <c r="AE2" s="29" t="s">
        <v>78</v>
      </c>
      <c r="AF2" s="29" t="s">
        <v>77</v>
      </c>
      <c r="AG2" s="29" t="s">
        <v>76</v>
      </c>
      <c r="AH2" s="29" t="s">
        <v>75</v>
      </c>
      <c r="AI2" s="29" t="s">
        <v>74</v>
      </c>
      <c r="AJ2" s="29" t="s">
        <v>73</v>
      </c>
      <c r="AK2" s="29" t="s">
        <v>72</v>
      </c>
      <c r="AL2" s="29" t="s">
        <v>71</v>
      </c>
      <c r="AM2" s="29" t="s">
        <v>70</v>
      </c>
      <c r="AN2" s="29" t="s">
        <v>69</v>
      </c>
      <c r="AO2" s="29" t="s">
        <v>68</v>
      </c>
      <c r="AP2" s="29" t="s">
        <v>67</v>
      </c>
      <c r="AQ2" s="29" t="s">
        <v>66</v>
      </c>
      <c r="AR2" s="29" t="s">
        <v>65</v>
      </c>
      <c r="AS2" s="29" t="s">
        <v>64</v>
      </c>
      <c r="AT2" s="29" t="s">
        <v>63</v>
      </c>
      <c r="AU2" s="29" t="s">
        <v>62</v>
      </c>
      <c r="AV2" s="29" t="s">
        <v>61</v>
      </c>
      <c r="AW2" s="29" t="s">
        <v>60</v>
      </c>
      <c r="AX2" s="29" t="s">
        <v>59</v>
      </c>
      <c r="AY2" s="29" t="s">
        <v>58</v>
      </c>
      <c r="AZ2" s="29" t="s">
        <v>57</v>
      </c>
      <c r="BA2" s="29" t="s">
        <v>56</v>
      </c>
      <c r="BB2" s="29" t="s">
        <v>55</v>
      </c>
      <c r="BC2" s="29" t="s">
        <v>54</v>
      </c>
      <c r="BD2" s="29" t="s">
        <v>53</v>
      </c>
      <c r="BE2" s="29" t="s">
        <v>52</v>
      </c>
      <c r="BF2" s="29" t="s">
        <v>51</v>
      </c>
      <c r="BG2" s="29" t="s">
        <v>50</v>
      </c>
      <c r="BH2" s="29" t="s">
        <v>49</v>
      </c>
      <c r="BI2" s="29" t="s">
        <v>48</v>
      </c>
      <c r="BJ2" s="29" t="s">
        <v>47</v>
      </c>
      <c r="BK2" s="29" t="s">
        <v>46</v>
      </c>
      <c r="BL2" s="29" t="s">
        <v>45</v>
      </c>
      <c r="BM2" s="29" t="s">
        <v>44</v>
      </c>
      <c r="BN2" s="29" t="s">
        <v>43</v>
      </c>
      <c r="BO2" s="29" t="s">
        <v>42</v>
      </c>
      <c r="BP2" s="30">
        <v>44197</v>
      </c>
      <c r="BQ2" s="30">
        <v>44228</v>
      </c>
      <c r="BR2" s="30">
        <v>44256</v>
      </c>
      <c r="BS2" s="30">
        <v>44287</v>
      </c>
      <c r="BT2" s="30">
        <v>44317</v>
      </c>
      <c r="BU2" s="30">
        <v>44348</v>
      </c>
      <c r="BV2" s="30">
        <v>44378</v>
      </c>
      <c r="BW2" s="30">
        <v>44409</v>
      </c>
      <c r="BX2" s="30">
        <v>44440</v>
      </c>
      <c r="BY2" s="30">
        <v>44470</v>
      </c>
      <c r="BZ2" s="30">
        <v>44501</v>
      </c>
      <c r="CA2" s="30">
        <v>44531</v>
      </c>
      <c r="CB2" s="29" t="s">
        <v>263</v>
      </c>
    </row>
    <row r="3" spans="1:80" s="32" customFormat="1" x14ac:dyDescent="0.3">
      <c r="A3" s="31" t="s">
        <v>41</v>
      </c>
    </row>
    <row r="4" spans="1:80" s="32" customFormat="1" x14ac:dyDescent="0.3">
      <c r="A4" s="31" t="s">
        <v>265</v>
      </c>
      <c r="B4" s="33">
        <v>250000000</v>
      </c>
      <c r="C4" s="34">
        <v>3.3</v>
      </c>
      <c r="D4" s="34">
        <v>3.3</v>
      </c>
      <c r="E4" s="34">
        <v>3.3</v>
      </c>
      <c r="F4" s="34">
        <v>3.3</v>
      </c>
      <c r="G4" s="34">
        <v>3.3</v>
      </c>
      <c r="H4" s="34">
        <v>3.3</v>
      </c>
      <c r="I4" s="34">
        <v>3.3</v>
      </c>
      <c r="J4" s="34">
        <v>3.3</v>
      </c>
      <c r="K4" s="34">
        <v>3.3</v>
      </c>
      <c r="L4" s="34">
        <v>3.3</v>
      </c>
      <c r="M4" s="34">
        <v>3.3</v>
      </c>
      <c r="N4" s="34">
        <v>3.3</v>
      </c>
      <c r="O4" s="34">
        <v>3.3</v>
      </c>
      <c r="P4" s="34">
        <v>3.3</v>
      </c>
      <c r="Q4" s="34">
        <v>3.3</v>
      </c>
      <c r="R4" s="34">
        <v>3.3</v>
      </c>
      <c r="S4" s="34">
        <v>3.3</v>
      </c>
      <c r="T4" s="34">
        <v>3.3</v>
      </c>
      <c r="U4" s="34">
        <v>3.3</v>
      </c>
      <c r="V4" s="34">
        <v>3.3</v>
      </c>
      <c r="W4" s="34">
        <v>3.3</v>
      </c>
      <c r="X4" s="34">
        <v>3.3</v>
      </c>
      <c r="Y4" s="34">
        <v>3.3</v>
      </c>
      <c r="Z4" s="34">
        <v>3.3</v>
      </c>
      <c r="AA4" s="34">
        <v>3.3</v>
      </c>
      <c r="AB4" s="34">
        <v>3.3</v>
      </c>
      <c r="AC4" s="34">
        <v>3.3</v>
      </c>
      <c r="AD4" s="34">
        <v>3.3</v>
      </c>
      <c r="AE4" s="34">
        <v>3.3</v>
      </c>
      <c r="AF4" s="34">
        <v>3.3</v>
      </c>
      <c r="AG4" s="34">
        <v>3.3</v>
      </c>
      <c r="AH4" s="34">
        <v>3.3</v>
      </c>
      <c r="AI4" s="34">
        <v>3.3</v>
      </c>
      <c r="AJ4" s="34">
        <v>3.3</v>
      </c>
      <c r="AK4" s="34">
        <v>3.3</v>
      </c>
      <c r="AL4" s="34">
        <v>3.3</v>
      </c>
      <c r="AM4" s="34">
        <v>3.3</v>
      </c>
      <c r="AN4" s="34">
        <v>3.3</v>
      </c>
      <c r="AO4" s="34">
        <v>3.3</v>
      </c>
      <c r="AP4" s="34">
        <v>3.3</v>
      </c>
      <c r="AQ4" s="34">
        <v>3.3</v>
      </c>
      <c r="AR4" s="34">
        <v>3.3</v>
      </c>
      <c r="AS4" s="34">
        <v>3.3</v>
      </c>
      <c r="AT4" s="34">
        <v>3.3</v>
      </c>
      <c r="AU4" s="34">
        <v>3.3</v>
      </c>
      <c r="AV4" s="34">
        <v>3.3</v>
      </c>
      <c r="AW4" s="34">
        <v>3.3</v>
      </c>
      <c r="AX4" s="34">
        <v>3.3</v>
      </c>
      <c r="AY4" s="34">
        <v>3.3</v>
      </c>
      <c r="AZ4" s="34">
        <v>3.3</v>
      </c>
      <c r="BA4" s="34">
        <v>3.3</v>
      </c>
      <c r="BB4" s="34">
        <v>3.3</v>
      </c>
      <c r="BC4" s="34">
        <v>3.3</v>
      </c>
      <c r="BD4" s="34">
        <v>3.3</v>
      </c>
      <c r="BE4" s="34">
        <v>3.3</v>
      </c>
      <c r="BF4" s="34">
        <v>3.3</v>
      </c>
      <c r="BG4" s="34">
        <v>3.3</v>
      </c>
      <c r="BH4" s="34">
        <v>3.3</v>
      </c>
      <c r="BI4" s="34">
        <v>3.3</v>
      </c>
      <c r="BJ4" s="34">
        <v>3.3</v>
      </c>
      <c r="BK4" s="34">
        <v>3.3</v>
      </c>
      <c r="BL4" s="34">
        <v>3.3</v>
      </c>
      <c r="BM4" s="34">
        <v>3.3</v>
      </c>
      <c r="BN4" s="34">
        <v>3.3</v>
      </c>
      <c r="BO4" s="34">
        <v>3.3</v>
      </c>
      <c r="BP4" s="34">
        <v>3.3</v>
      </c>
      <c r="BQ4" s="34">
        <v>3.3</v>
      </c>
      <c r="BR4" s="34">
        <v>3.3</v>
      </c>
      <c r="BS4" s="34">
        <v>3.3</v>
      </c>
      <c r="BT4" s="34">
        <v>3.3</v>
      </c>
      <c r="BU4" s="34">
        <v>3.3</v>
      </c>
      <c r="BV4" s="34">
        <v>3.3</v>
      </c>
      <c r="BW4" s="34">
        <v>3.3</v>
      </c>
      <c r="BX4" s="34">
        <v>3.3</v>
      </c>
      <c r="BY4" s="34">
        <v>3.3</v>
      </c>
      <c r="BZ4" s="34">
        <v>3.3</v>
      </c>
      <c r="CA4" s="34">
        <v>3.3</v>
      </c>
      <c r="CB4" s="34">
        <v>3.3</v>
      </c>
    </row>
    <row r="5" spans="1:80" s="32" customFormat="1" x14ac:dyDescent="0.3">
      <c r="A5" s="31" t="s">
        <v>266</v>
      </c>
      <c r="B5" s="33">
        <v>250000000</v>
      </c>
      <c r="C5" s="34">
        <v>4.375</v>
      </c>
      <c r="D5" s="34">
        <v>4.375</v>
      </c>
      <c r="E5" s="34">
        <v>4.375</v>
      </c>
      <c r="F5" s="34">
        <v>4.375</v>
      </c>
      <c r="G5" s="34">
        <v>4.375</v>
      </c>
      <c r="H5" s="34">
        <v>4.375</v>
      </c>
      <c r="I5" s="34">
        <v>4.375</v>
      </c>
      <c r="J5" s="34">
        <v>4.375</v>
      </c>
      <c r="K5" s="34">
        <v>4.375</v>
      </c>
      <c r="L5" s="34">
        <v>4.375</v>
      </c>
      <c r="M5" s="34">
        <v>4.375</v>
      </c>
      <c r="N5" s="34">
        <v>4.375</v>
      </c>
      <c r="O5" s="34">
        <v>4.375</v>
      </c>
      <c r="P5" s="34">
        <v>4.375</v>
      </c>
      <c r="Q5" s="34">
        <v>4.375</v>
      </c>
      <c r="R5" s="34">
        <v>4.375</v>
      </c>
      <c r="S5" s="34">
        <v>4.375</v>
      </c>
      <c r="T5" s="34">
        <v>4.375</v>
      </c>
      <c r="U5" s="34">
        <v>4.375</v>
      </c>
      <c r="V5" s="34">
        <v>4.375</v>
      </c>
      <c r="W5" s="34">
        <v>4.375</v>
      </c>
      <c r="X5" s="34">
        <v>4.375</v>
      </c>
      <c r="Y5" s="34">
        <v>4.375</v>
      </c>
      <c r="Z5" s="34">
        <v>4.375</v>
      </c>
      <c r="AA5" s="34">
        <v>4.375</v>
      </c>
      <c r="AB5" s="34">
        <v>4.375</v>
      </c>
      <c r="AC5" s="34">
        <v>4.375</v>
      </c>
      <c r="AD5" s="34">
        <v>4.375</v>
      </c>
      <c r="AE5" s="34">
        <v>4.375</v>
      </c>
      <c r="AF5" s="34">
        <v>4.375</v>
      </c>
      <c r="AG5" s="34">
        <v>4.375</v>
      </c>
      <c r="AH5" s="34">
        <v>4.375</v>
      </c>
      <c r="AI5" s="34">
        <v>4.375</v>
      </c>
      <c r="AJ5" s="34">
        <v>4.375</v>
      </c>
      <c r="AK5" s="34">
        <v>4.375</v>
      </c>
      <c r="AL5" s="34">
        <v>4.375</v>
      </c>
      <c r="AM5" s="34">
        <v>4.375</v>
      </c>
      <c r="AN5" s="34">
        <v>4.375</v>
      </c>
      <c r="AO5" s="34">
        <v>4.375</v>
      </c>
      <c r="AP5" s="34">
        <v>4.375</v>
      </c>
      <c r="AQ5" s="34">
        <v>4.375</v>
      </c>
      <c r="AR5" s="34">
        <v>4.375</v>
      </c>
      <c r="AS5" s="34">
        <v>4.375</v>
      </c>
      <c r="AT5" s="34">
        <v>4.375</v>
      </c>
      <c r="AU5" s="34">
        <v>4.375</v>
      </c>
      <c r="AV5" s="34">
        <v>4.375</v>
      </c>
      <c r="AW5" s="34">
        <v>4.375</v>
      </c>
      <c r="AX5" s="34">
        <v>4.375</v>
      </c>
      <c r="AY5" s="34">
        <v>4.375</v>
      </c>
      <c r="AZ5" s="34">
        <v>4.375</v>
      </c>
      <c r="BA5" s="34">
        <v>4.375</v>
      </c>
      <c r="BB5" s="34">
        <v>4.375</v>
      </c>
      <c r="BC5" s="34">
        <v>4.375</v>
      </c>
      <c r="BD5" s="34">
        <v>4.375</v>
      </c>
      <c r="BE5" s="34">
        <v>4.375</v>
      </c>
      <c r="BF5" s="34">
        <v>4.375</v>
      </c>
      <c r="BG5" s="34">
        <v>4.375</v>
      </c>
      <c r="BH5" s="34">
        <v>4.375</v>
      </c>
      <c r="BI5" s="34">
        <v>4.375</v>
      </c>
      <c r="BJ5" s="34">
        <v>4.375</v>
      </c>
      <c r="BK5" s="34">
        <v>4.375</v>
      </c>
      <c r="BL5" s="34">
        <v>4.375</v>
      </c>
      <c r="BM5" s="34">
        <v>4.375</v>
      </c>
      <c r="BN5" s="34">
        <v>4.375</v>
      </c>
      <c r="BO5" s="34">
        <v>4.375</v>
      </c>
      <c r="BP5" s="34">
        <v>4.375</v>
      </c>
      <c r="BQ5" s="34">
        <v>4.375</v>
      </c>
      <c r="BR5" s="34">
        <v>4.375</v>
      </c>
      <c r="BS5" s="34">
        <v>4.375</v>
      </c>
      <c r="BT5" s="34">
        <v>4.375</v>
      </c>
      <c r="BU5" s="34">
        <v>4.375</v>
      </c>
      <c r="BV5" s="34">
        <v>4.375</v>
      </c>
      <c r="BW5" s="34">
        <v>4.375</v>
      </c>
      <c r="BX5" s="34">
        <v>4.375</v>
      </c>
      <c r="BY5" s="34">
        <v>4.375</v>
      </c>
      <c r="BZ5" s="34">
        <v>4.375</v>
      </c>
      <c r="CA5" s="34">
        <v>4.375</v>
      </c>
      <c r="CB5" s="34">
        <v>4.375</v>
      </c>
    </row>
    <row r="6" spans="1:80" s="32" customFormat="1" x14ac:dyDescent="0.3">
      <c r="A6" s="31" t="s">
        <v>39</v>
      </c>
      <c r="B6" s="33">
        <v>500000000</v>
      </c>
      <c r="C6" s="34">
        <v>3.25</v>
      </c>
      <c r="D6" s="34">
        <v>3.25</v>
      </c>
      <c r="E6" s="34">
        <v>3.25</v>
      </c>
      <c r="F6" s="34">
        <v>3.25</v>
      </c>
      <c r="G6" s="34">
        <v>3.25</v>
      </c>
      <c r="H6" s="34">
        <v>3.25</v>
      </c>
      <c r="I6" s="34">
        <v>3.25</v>
      </c>
      <c r="J6" s="34">
        <v>3.25</v>
      </c>
      <c r="K6" s="34">
        <v>3.25</v>
      </c>
      <c r="L6" s="34">
        <v>3.25</v>
      </c>
      <c r="M6" s="34">
        <v>3.25</v>
      </c>
      <c r="N6" s="34">
        <v>3.25</v>
      </c>
      <c r="O6" s="34">
        <v>3.25</v>
      </c>
      <c r="P6" s="34">
        <v>3.25</v>
      </c>
      <c r="Q6" s="34">
        <v>3.25</v>
      </c>
      <c r="R6" s="34">
        <v>3.25</v>
      </c>
      <c r="S6" s="34">
        <v>3.25</v>
      </c>
      <c r="T6" s="34">
        <v>3.25</v>
      </c>
      <c r="U6" s="34">
        <v>3.25</v>
      </c>
      <c r="V6" s="34">
        <v>3.25</v>
      </c>
      <c r="W6" s="34">
        <v>3.25</v>
      </c>
      <c r="X6" s="34">
        <v>3.25</v>
      </c>
      <c r="Y6" s="34">
        <v>3.25</v>
      </c>
      <c r="Z6" s="34">
        <v>3.25</v>
      </c>
      <c r="AA6" s="34">
        <v>3.25</v>
      </c>
      <c r="AB6" s="34">
        <v>3.25</v>
      </c>
      <c r="AC6" s="34">
        <v>3.25</v>
      </c>
      <c r="AD6" s="34">
        <v>3.25</v>
      </c>
      <c r="AE6" s="34">
        <v>3.25</v>
      </c>
      <c r="AF6" s="34">
        <v>3.25</v>
      </c>
      <c r="AG6" s="34">
        <v>3.25</v>
      </c>
      <c r="AH6" s="34">
        <v>3.25</v>
      </c>
      <c r="AI6" s="34">
        <v>3.25</v>
      </c>
      <c r="AJ6" s="34">
        <v>3.25</v>
      </c>
      <c r="AK6" s="34">
        <v>3.25</v>
      </c>
      <c r="AL6" s="34">
        <v>3.25</v>
      </c>
      <c r="AM6" s="34">
        <v>3.25</v>
      </c>
      <c r="AN6" s="34">
        <v>3.25</v>
      </c>
      <c r="AO6" s="34">
        <v>3.25</v>
      </c>
      <c r="AP6" s="34">
        <v>3.25</v>
      </c>
      <c r="AQ6" s="34">
        <v>3.25</v>
      </c>
      <c r="AR6" s="34">
        <v>3.25</v>
      </c>
      <c r="AS6" s="34">
        <v>3.25</v>
      </c>
      <c r="AT6" s="34">
        <v>3.25</v>
      </c>
      <c r="AU6" s="34">
        <v>3.25</v>
      </c>
      <c r="AV6" s="34">
        <v>3.25</v>
      </c>
      <c r="AW6" s="34">
        <v>3.25</v>
      </c>
      <c r="AX6" s="34">
        <v>3.25</v>
      </c>
      <c r="AY6" s="34">
        <v>3.25</v>
      </c>
      <c r="AZ6" s="34">
        <v>3.25</v>
      </c>
      <c r="BA6" s="34">
        <v>3.25</v>
      </c>
      <c r="BB6" s="34">
        <v>3.25</v>
      </c>
      <c r="BC6" s="34">
        <v>3.25</v>
      </c>
      <c r="BD6" s="34">
        <v>3.25</v>
      </c>
      <c r="BE6" s="34">
        <v>3.25</v>
      </c>
      <c r="BF6" s="34">
        <v>3.25</v>
      </c>
      <c r="BG6" s="34">
        <v>3.25</v>
      </c>
      <c r="BH6" s="34">
        <v>3.25</v>
      </c>
      <c r="BI6" s="34">
        <v>3.25</v>
      </c>
      <c r="BJ6" s="34">
        <v>3.25</v>
      </c>
      <c r="BK6" s="34">
        <v>3.25</v>
      </c>
      <c r="BL6" s="34">
        <v>3.25</v>
      </c>
      <c r="BM6" s="34">
        <v>0</v>
      </c>
      <c r="BN6" s="34">
        <v>0</v>
      </c>
      <c r="BO6" s="34">
        <v>3.25</v>
      </c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>
        <v>3.25</v>
      </c>
    </row>
    <row r="7" spans="1:80" s="32" customFormat="1" x14ac:dyDescent="0.3">
      <c r="A7" s="31" t="s">
        <v>264</v>
      </c>
      <c r="B7" s="33">
        <v>250000000</v>
      </c>
      <c r="C7" s="34">
        <v>4.6500000000000004</v>
      </c>
      <c r="D7" s="34">
        <v>4.6500000000000004</v>
      </c>
      <c r="E7" s="34">
        <v>4.6500000000000004</v>
      </c>
      <c r="F7" s="34">
        <v>4.6500000000000004</v>
      </c>
      <c r="G7" s="34">
        <v>4.6500000000000004</v>
      </c>
      <c r="H7" s="34">
        <v>4.6500000000000004</v>
      </c>
      <c r="I7" s="34">
        <v>4.6500000000000004</v>
      </c>
      <c r="J7" s="34">
        <v>4.6500000000000004</v>
      </c>
      <c r="K7" s="34">
        <v>4.6500000000000004</v>
      </c>
      <c r="L7" s="34">
        <v>4.6500000000000004</v>
      </c>
      <c r="M7" s="34">
        <v>4.6500000000000004</v>
      </c>
      <c r="N7" s="34">
        <v>4.6500000000000004</v>
      </c>
      <c r="O7" s="34">
        <v>4.6499999999999897</v>
      </c>
      <c r="P7" s="34">
        <v>4.6500000000000004</v>
      </c>
      <c r="Q7" s="34">
        <v>4.6500000000000004</v>
      </c>
      <c r="R7" s="34">
        <v>4.6500000000000004</v>
      </c>
      <c r="S7" s="34">
        <v>4.6500000000000004</v>
      </c>
      <c r="T7" s="34">
        <v>4.6500000000000004</v>
      </c>
      <c r="U7" s="34">
        <v>4.6500000000000004</v>
      </c>
      <c r="V7" s="34">
        <v>4.6500000000000004</v>
      </c>
      <c r="W7" s="34">
        <v>4.6500000000000004</v>
      </c>
      <c r="X7" s="34">
        <v>4.6500000000000004</v>
      </c>
      <c r="Y7" s="34">
        <v>4.6500000000000004</v>
      </c>
      <c r="Z7" s="34">
        <v>4.6500000000000004</v>
      </c>
      <c r="AA7" s="34">
        <v>4.6500000000000004</v>
      </c>
      <c r="AB7" s="34">
        <v>4.6499999999999897</v>
      </c>
      <c r="AC7" s="34">
        <v>4.6500000000000004</v>
      </c>
      <c r="AD7" s="34">
        <v>4.6500000000000004</v>
      </c>
      <c r="AE7" s="34">
        <v>4.6500000000000004</v>
      </c>
      <c r="AF7" s="34">
        <v>4.6500000000000004</v>
      </c>
      <c r="AG7" s="34">
        <v>4.6500000000000004</v>
      </c>
      <c r="AH7" s="34">
        <v>4.6500000000000004</v>
      </c>
      <c r="AI7" s="34">
        <v>4.6500000000000004</v>
      </c>
      <c r="AJ7" s="34">
        <v>4.6500000000000004</v>
      </c>
      <c r="AK7" s="34">
        <v>4.6500000000000004</v>
      </c>
      <c r="AL7" s="34">
        <v>4.6500000000000004</v>
      </c>
      <c r="AM7" s="34">
        <v>4.6500000000000004</v>
      </c>
      <c r="AN7" s="34">
        <v>4.6500000000000004</v>
      </c>
      <c r="AO7" s="34">
        <v>4.6499999999999897</v>
      </c>
      <c r="AP7" s="34">
        <v>4.6500000000000004</v>
      </c>
      <c r="AQ7" s="34">
        <v>4.6500000000000004</v>
      </c>
      <c r="AR7" s="34">
        <v>4.6500000000000004</v>
      </c>
      <c r="AS7" s="34">
        <v>4.6500000000000004</v>
      </c>
      <c r="AT7" s="34">
        <v>4.6500000000000004</v>
      </c>
      <c r="AU7" s="34">
        <v>4.6500000000000004</v>
      </c>
      <c r="AV7" s="34">
        <v>4.6500000000000004</v>
      </c>
      <c r="AW7" s="34">
        <v>4.6500000000000004</v>
      </c>
      <c r="AX7" s="34">
        <v>4.6500000000000004</v>
      </c>
      <c r="AY7" s="34">
        <v>4.6500000000000004</v>
      </c>
      <c r="AZ7" s="34">
        <v>4.6500000000000004</v>
      </c>
      <c r="BA7" s="34">
        <v>4.6500000000000004</v>
      </c>
      <c r="BB7" s="34">
        <v>4.6499999999999897</v>
      </c>
      <c r="BC7" s="34">
        <v>4.6500000000000004</v>
      </c>
      <c r="BD7" s="34">
        <v>4.6500000000000004</v>
      </c>
      <c r="BE7" s="34">
        <v>4.6500000000000004</v>
      </c>
      <c r="BF7" s="34">
        <v>4.6500000000000004</v>
      </c>
      <c r="BG7" s="34">
        <v>4.6500000000000004</v>
      </c>
      <c r="BH7" s="34">
        <v>4.6500000000000004</v>
      </c>
      <c r="BI7" s="34">
        <v>4.6500000000000004</v>
      </c>
      <c r="BJ7" s="34">
        <v>4.6500000000000004</v>
      </c>
      <c r="BK7" s="34">
        <v>4.6500000000000004</v>
      </c>
      <c r="BL7" s="34">
        <v>4.6500000000000004</v>
      </c>
      <c r="BM7" s="34">
        <v>4.6500000000000004</v>
      </c>
      <c r="BN7" s="34">
        <v>4.6500000000000004</v>
      </c>
      <c r="BO7" s="34">
        <v>4.6499999999999897</v>
      </c>
      <c r="BP7" s="34">
        <v>4.6500000000000004</v>
      </c>
      <c r="BQ7" s="34">
        <v>4.6500000000000004</v>
      </c>
      <c r="BR7" s="34">
        <v>4.6500000000000004</v>
      </c>
      <c r="BS7" s="34">
        <v>4.6500000000000004</v>
      </c>
      <c r="BT7" s="34">
        <v>4.6500000000000004</v>
      </c>
      <c r="BU7" s="34">
        <v>4.6500000000000004</v>
      </c>
      <c r="BV7" s="34">
        <v>4.6500000000000004</v>
      </c>
      <c r="BW7" s="34">
        <v>4.6500000000000004</v>
      </c>
      <c r="BX7" s="34">
        <v>4.6500000000000004</v>
      </c>
      <c r="BY7" s="34">
        <v>4.6500000000000004</v>
      </c>
      <c r="BZ7" s="34">
        <v>4.6500000000000004</v>
      </c>
      <c r="CA7" s="34">
        <v>4.6500000000000004</v>
      </c>
      <c r="CB7" s="34">
        <v>4.6499999999999897</v>
      </c>
    </row>
    <row r="8" spans="1:80" s="32" customFormat="1" x14ac:dyDescent="0.3">
      <c r="A8" s="31" t="s">
        <v>38</v>
      </c>
      <c r="B8" s="33">
        <v>750000000</v>
      </c>
      <c r="C8" s="34">
        <v>5.125</v>
      </c>
      <c r="D8" s="34">
        <v>5.125</v>
      </c>
      <c r="E8" s="34">
        <v>5.125</v>
      </c>
      <c r="F8" s="34">
        <v>5.125</v>
      </c>
      <c r="G8" s="34">
        <v>5.125</v>
      </c>
      <c r="H8" s="34">
        <v>5.125</v>
      </c>
      <c r="I8" s="34">
        <v>5.125</v>
      </c>
      <c r="J8" s="34">
        <v>5.125</v>
      </c>
      <c r="K8" s="34">
        <v>5.125</v>
      </c>
      <c r="L8" s="34">
        <v>5.125</v>
      </c>
      <c r="M8" s="34">
        <v>5.125</v>
      </c>
      <c r="N8" s="34">
        <v>5.125</v>
      </c>
      <c r="O8" s="34">
        <v>5.125</v>
      </c>
      <c r="P8" s="34">
        <v>5.125</v>
      </c>
      <c r="Q8" s="34">
        <v>5.125</v>
      </c>
      <c r="R8" s="34">
        <v>5.125</v>
      </c>
      <c r="S8" s="34">
        <v>5.125</v>
      </c>
      <c r="T8" s="34">
        <v>5.125</v>
      </c>
      <c r="U8" s="34">
        <v>5.125</v>
      </c>
      <c r="V8" s="34">
        <v>5.125</v>
      </c>
      <c r="W8" s="34">
        <v>5.125</v>
      </c>
      <c r="X8" s="34">
        <v>5.125</v>
      </c>
      <c r="Y8" s="34">
        <v>5.125</v>
      </c>
      <c r="Z8" s="34">
        <v>5.125</v>
      </c>
      <c r="AA8" s="34">
        <v>5.125</v>
      </c>
      <c r="AB8" s="34">
        <v>5.125</v>
      </c>
      <c r="AC8" s="34">
        <v>5.125</v>
      </c>
      <c r="AD8" s="34">
        <v>5.125</v>
      </c>
      <c r="AE8" s="34">
        <v>5.125</v>
      </c>
      <c r="AF8" s="34">
        <v>5.125</v>
      </c>
      <c r="AG8" s="34">
        <v>5.125</v>
      </c>
      <c r="AH8" s="34">
        <v>5.125</v>
      </c>
      <c r="AI8" s="34">
        <v>5.125</v>
      </c>
      <c r="AJ8" s="34">
        <v>5.125</v>
      </c>
      <c r="AK8" s="34">
        <v>5.125</v>
      </c>
      <c r="AL8" s="34">
        <v>5.125</v>
      </c>
      <c r="AM8" s="34">
        <v>5.125</v>
      </c>
      <c r="AN8" s="34">
        <v>5.125</v>
      </c>
      <c r="AO8" s="34">
        <v>5.125</v>
      </c>
      <c r="AP8" s="34">
        <v>5.125</v>
      </c>
      <c r="AQ8" s="34">
        <v>5.125</v>
      </c>
      <c r="AR8" s="34">
        <v>5.125</v>
      </c>
      <c r="AS8" s="34">
        <v>5.125</v>
      </c>
      <c r="AT8" s="34">
        <v>5.125</v>
      </c>
      <c r="AU8" s="34">
        <v>5.125</v>
      </c>
      <c r="AV8" s="34">
        <v>5.125</v>
      </c>
      <c r="AW8" s="34">
        <v>5.125</v>
      </c>
      <c r="AX8" s="34">
        <v>5.125</v>
      </c>
      <c r="AY8" s="34">
        <v>5.125</v>
      </c>
      <c r="AZ8" s="34">
        <v>5.125</v>
      </c>
      <c r="BA8" s="34">
        <v>5.125</v>
      </c>
      <c r="BB8" s="34">
        <v>5.125</v>
      </c>
      <c r="BC8" s="34">
        <v>5.125</v>
      </c>
      <c r="BD8" s="34">
        <v>5.125</v>
      </c>
      <c r="BE8" s="34">
        <v>5.125</v>
      </c>
      <c r="BF8" s="34">
        <v>5.125</v>
      </c>
      <c r="BG8" s="34">
        <v>5.125</v>
      </c>
      <c r="BH8" s="34">
        <v>5.125</v>
      </c>
      <c r="BI8" s="34">
        <v>5.125</v>
      </c>
      <c r="BJ8" s="34">
        <v>5.125</v>
      </c>
      <c r="BK8" s="34">
        <v>5.125</v>
      </c>
      <c r="BL8" s="34">
        <v>5.125</v>
      </c>
      <c r="BM8" s="34">
        <v>5.125</v>
      </c>
      <c r="BN8" s="34">
        <v>5.125</v>
      </c>
      <c r="BO8" s="34">
        <v>5.125</v>
      </c>
      <c r="BP8" s="34">
        <v>5.125</v>
      </c>
      <c r="BQ8" s="34">
        <v>5.125</v>
      </c>
      <c r="BR8" s="34">
        <v>5.125</v>
      </c>
      <c r="BS8" s="34">
        <v>5.125</v>
      </c>
      <c r="BT8" s="34">
        <v>5.125</v>
      </c>
      <c r="BU8" s="34">
        <v>5.125</v>
      </c>
      <c r="BV8" s="34">
        <v>5.125</v>
      </c>
      <c r="BW8" s="34">
        <v>5.125</v>
      </c>
      <c r="BX8" s="34">
        <v>5.125</v>
      </c>
      <c r="BY8" s="34">
        <v>5.125</v>
      </c>
      <c r="BZ8" s="34">
        <v>5.125</v>
      </c>
      <c r="CA8" s="34">
        <v>5.125</v>
      </c>
      <c r="CB8" s="34">
        <v>5.125</v>
      </c>
    </row>
    <row r="9" spans="1:80" s="32" customFormat="1" x14ac:dyDescent="0.3">
      <c r="A9" s="31" t="s">
        <v>40</v>
      </c>
      <c r="B9" s="33">
        <v>250000000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>
        <v>3.3</v>
      </c>
      <c r="AU9" s="34">
        <f t="shared" ref="AU9:BA9" si="0">AT9</f>
        <v>3.3</v>
      </c>
      <c r="AV9" s="34">
        <f t="shared" si="0"/>
        <v>3.3</v>
      </c>
      <c r="AW9" s="34">
        <f t="shared" si="0"/>
        <v>3.3</v>
      </c>
      <c r="AX9" s="34">
        <f t="shared" si="0"/>
        <v>3.3</v>
      </c>
      <c r="AY9" s="34">
        <f t="shared" si="0"/>
        <v>3.3</v>
      </c>
      <c r="AZ9" s="34">
        <f t="shared" si="0"/>
        <v>3.3</v>
      </c>
      <c r="BA9" s="34">
        <f t="shared" si="0"/>
        <v>3.3</v>
      </c>
      <c r="BB9" s="34">
        <f>AVERAGE(AP9:BA9)</f>
        <v>3.3000000000000003</v>
      </c>
      <c r="BC9" s="34">
        <f>BA9</f>
        <v>3.3</v>
      </c>
      <c r="BD9" s="34">
        <f>BC9</f>
        <v>3.3</v>
      </c>
      <c r="BE9" s="34">
        <f t="shared" ref="BE9:BN9" si="1">BD9</f>
        <v>3.3</v>
      </c>
      <c r="BF9" s="34">
        <f t="shared" si="1"/>
        <v>3.3</v>
      </c>
      <c r="BG9" s="34">
        <f t="shared" si="1"/>
        <v>3.3</v>
      </c>
      <c r="BH9" s="34">
        <f t="shared" si="1"/>
        <v>3.3</v>
      </c>
      <c r="BI9" s="34">
        <f t="shared" si="1"/>
        <v>3.3</v>
      </c>
      <c r="BJ9" s="34">
        <f t="shared" si="1"/>
        <v>3.3</v>
      </c>
      <c r="BK9" s="34">
        <f t="shared" si="1"/>
        <v>3.3</v>
      </c>
      <c r="BL9" s="34">
        <f t="shared" si="1"/>
        <v>3.3</v>
      </c>
      <c r="BM9" s="34">
        <f t="shared" si="1"/>
        <v>3.3</v>
      </c>
      <c r="BN9" s="34">
        <f t="shared" si="1"/>
        <v>3.3</v>
      </c>
      <c r="BO9" s="34">
        <f>AVERAGE(BC9:BN9)</f>
        <v>3.2999999999999994</v>
      </c>
      <c r="BP9" s="34">
        <f t="shared" ref="BP9:CA9" si="2">BO9</f>
        <v>3.2999999999999994</v>
      </c>
      <c r="BQ9" s="34">
        <f t="shared" si="2"/>
        <v>3.2999999999999994</v>
      </c>
      <c r="BR9" s="34">
        <f t="shared" si="2"/>
        <v>3.2999999999999994</v>
      </c>
      <c r="BS9" s="34">
        <f t="shared" si="2"/>
        <v>3.2999999999999994</v>
      </c>
      <c r="BT9" s="34">
        <f t="shared" si="2"/>
        <v>3.2999999999999994</v>
      </c>
      <c r="BU9" s="34">
        <f t="shared" si="2"/>
        <v>3.2999999999999994</v>
      </c>
      <c r="BV9" s="34">
        <f t="shared" si="2"/>
        <v>3.2999999999999994</v>
      </c>
      <c r="BW9" s="34">
        <f t="shared" si="2"/>
        <v>3.2999999999999994</v>
      </c>
      <c r="BX9" s="34">
        <f t="shared" si="2"/>
        <v>3.2999999999999994</v>
      </c>
      <c r="BY9" s="34">
        <f t="shared" si="2"/>
        <v>3.2999999999999994</v>
      </c>
      <c r="BZ9" s="34">
        <f t="shared" si="2"/>
        <v>3.2999999999999994</v>
      </c>
      <c r="CA9" s="34">
        <f t="shared" si="2"/>
        <v>3.2999999999999994</v>
      </c>
      <c r="CB9" s="34">
        <f>AVERAGE(BP9:CA9)</f>
        <v>3.2999999999999994</v>
      </c>
    </row>
    <row r="10" spans="1:80" s="32" customFormat="1" x14ac:dyDescent="0.3">
      <c r="A10" s="31" t="s">
        <v>269</v>
      </c>
      <c r="B10" s="33">
        <v>500000000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>
        <v>4.5999999999999996</v>
      </c>
      <c r="BO10" s="34">
        <f>AVERAGE(BC10:BN10)</f>
        <v>4.5999999999999996</v>
      </c>
      <c r="BP10" s="34">
        <f t="shared" ref="BP10:CA10" si="3">BO10</f>
        <v>4.5999999999999996</v>
      </c>
      <c r="BQ10" s="34">
        <f t="shared" si="3"/>
        <v>4.5999999999999996</v>
      </c>
      <c r="BR10" s="34">
        <f t="shared" si="3"/>
        <v>4.5999999999999996</v>
      </c>
      <c r="BS10" s="34">
        <f t="shared" si="3"/>
        <v>4.5999999999999996</v>
      </c>
      <c r="BT10" s="34">
        <f t="shared" si="3"/>
        <v>4.5999999999999996</v>
      </c>
      <c r="BU10" s="34">
        <f t="shared" si="3"/>
        <v>4.5999999999999996</v>
      </c>
      <c r="BV10" s="34">
        <f t="shared" si="3"/>
        <v>4.5999999999999996</v>
      </c>
      <c r="BW10" s="34">
        <f t="shared" si="3"/>
        <v>4.5999999999999996</v>
      </c>
      <c r="BX10" s="34">
        <f t="shared" si="3"/>
        <v>4.5999999999999996</v>
      </c>
      <c r="BY10" s="34">
        <f t="shared" si="3"/>
        <v>4.5999999999999996</v>
      </c>
      <c r="BZ10" s="34">
        <f t="shared" si="3"/>
        <v>4.5999999999999996</v>
      </c>
      <c r="CA10" s="34">
        <f t="shared" si="3"/>
        <v>4.5999999999999996</v>
      </c>
      <c r="CB10" s="34">
        <f>AVERAGE(BP10:CA10)</f>
        <v>4.6000000000000005</v>
      </c>
    </row>
    <row r="11" spans="1:80" s="32" customFormat="1" x14ac:dyDescent="0.3">
      <c r="A11" s="31" t="s">
        <v>267</v>
      </c>
      <c r="B11" s="33"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</row>
    <row r="12" spans="1:80" s="32" customFormat="1" x14ac:dyDescent="0.3">
      <c r="A12" s="31" t="s">
        <v>37</v>
      </c>
      <c r="B12" s="33">
        <v>17875000</v>
      </c>
      <c r="C12" s="34">
        <v>5.75</v>
      </c>
      <c r="D12" s="34">
        <v>5.75</v>
      </c>
      <c r="E12" s="34">
        <v>5.75</v>
      </c>
      <c r="F12" s="34">
        <v>5.75</v>
      </c>
      <c r="G12" s="34">
        <v>5.75</v>
      </c>
      <c r="H12" s="34">
        <v>5.75</v>
      </c>
      <c r="I12" s="34">
        <v>5.75</v>
      </c>
      <c r="J12" s="34">
        <v>5.75</v>
      </c>
      <c r="K12" s="34">
        <v>5.75</v>
      </c>
      <c r="L12" s="34">
        <v>5.75</v>
      </c>
      <c r="M12" s="34">
        <v>5.75</v>
      </c>
      <c r="N12" s="34">
        <v>5.75</v>
      </c>
      <c r="O12" s="34">
        <v>5.75</v>
      </c>
      <c r="P12" s="34">
        <v>5.75</v>
      </c>
      <c r="Q12" s="34">
        <v>5.75</v>
      </c>
      <c r="R12" s="34">
        <v>5.75</v>
      </c>
      <c r="S12" s="34">
        <v>5.75</v>
      </c>
      <c r="T12" s="34">
        <v>5.75</v>
      </c>
      <c r="U12" s="34">
        <v>5.75</v>
      </c>
      <c r="V12" s="34">
        <v>5.75</v>
      </c>
      <c r="W12" s="34">
        <v>5.75</v>
      </c>
      <c r="X12" s="34">
        <v>5.75</v>
      </c>
      <c r="Y12" s="34">
        <v>5.75</v>
      </c>
      <c r="Z12" s="34">
        <v>5.75</v>
      </c>
      <c r="AA12" s="34">
        <v>5.75</v>
      </c>
      <c r="AB12" s="34">
        <v>5.75</v>
      </c>
      <c r="AC12" s="34">
        <v>5.75</v>
      </c>
      <c r="AD12" s="34">
        <v>5.75</v>
      </c>
      <c r="AE12" s="34">
        <v>5.75</v>
      </c>
      <c r="AF12" s="34">
        <v>5.75</v>
      </c>
      <c r="AG12" s="34">
        <v>5.75</v>
      </c>
      <c r="AH12" s="34">
        <v>5.75</v>
      </c>
      <c r="AI12" s="34">
        <v>5.75</v>
      </c>
      <c r="AJ12" s="34">
        <v>5.75</v>
      </c>
      <c r="AK12" s="34">
        <v>5.75</v>
      </c>
      <c r="AL12" s="34">
        <v>5.75</v>
      </c>
      <c r="AM12" s="34">
        <v>5.75</v>
      </c>
      <c r="AN12" s="34">
        <v>5.75</v>
      </c>
      <c r="AO12" s="34">
        <v>5.75</v>
      </c>
      <c r="AP12" s="34">
        <v>5.75</v>
      </c>
      <c r="AQ12" s="34">
        <v>5.75</v>
      </c>
      <c r="AR12" s="34">
        <v>5.75</v>
      </c>
      <c r="AS12" s="34">
        <v>5.75</v>
      </c>
      <c r="AT12" s="34">
        <v>5.75</v>
      </c>
      <c r="AU12" s="34">
        <v>5.75</v>
      </c>
      <c r="AV12" s="34">
        <v>5.75</v>
      </c>
      <c r="AW12" s="34">
        <v>5.75</v>
      </c>
      <c r="AX12" s="34">
        <v>5.75</v>
      </c>
      <c r="AY12" s="34">
        <v>5.75</v>
      </c>
      <c r="AZ12" s="34">
        <v>5.75</v>
      </c>
      <c r="BA12" s="34">
        <v>5.75</v>
      </c>
      <c r="BB12" s="34">
        <v>5.75</v>
      </c>
      <c r="BC12" s="34">
        <v>5.75</v>
      </c>
      <c r="BD12" s="34">
        <v>5.75</v>
      </c>
      <c r="BE12" s="34">
        <v>5.75</v>
      </c>
      <c r="BF12" s="34">
        <v>5.75</v>
      </c>
      <c r="BG12" s="34">
        <v>5.75</v>
      </c>
      <c r="BH12" s="34">
        <v>5.75</v>
      </c>
      <c r="BI12" s="34">
        <v>5.75</v>
      </c>
      <c r="BJ12" s="34">
        <v>5.75</v>
      </c>
      <c r="BK12" s="34">
        <v>5.75</v>
      </c>
      <c r="BL12" s="34">
        <v>5.75</v>
      </c>
      <c r="BM12" s="34">
        <v>5.75</v>
      </c>
      <c r="BN12" s="34">
        <v>5.75</v>
      </c>
      <c r="BO12" s="34">
        <v>5.75</v>
      </c>
      <c r="BP12" s="34">
        <v>5.75</v>
      </c>
      <c r="BQ12" s="34">
        <v>5.75</v>
      </c>
      <c r="BR12" s="34">
        <v>5.75</v>
      </c>
      <c r="BS12" s="34">
        <v>5.75</v>
      </c>
      <c r="BT12" s="34">
        <v>5.75</v>
      </c>
      <c r="BU12" s="34">
        <v>5.75</v>
      </c>
      <c r="BV12" s="34">
        <v>5.75</v>
      </c>
      <c r="BW12" s="34">
        <v>5.75</v>
      </c>
      <c r="BX12" s="34">
        <v>5.75</v>
      </c>
      <c r="BY12" s="34">
        <v>5.75</v>
      </c>
      <c r="BZ12" s="34">
        <v>5.75</v>
      </c>
      <c r="CA12" s="34">
        <v>5.75</v>
      </c>
      <c r="CB12" s="34">
        <v>5.75</v>
      </c>
    </row>
    <row r="13" spans="1:80" s="32" customFormat="1" x14ac:dyDescent="0.3">
      <c r="A13" s="31" t="s">
        <v>36</v>
      </c>
      <c r="B13" s="33">
        <v>8927000</v>
      </c>
      <c r="C13" s="34">
        <v>6</v>
      </c>
      <c r="D13" s="34">
        <v>6</v>
      </c>
      <c r="E13" s="34">
        <v>6</v>
      </c>
      <c r="F13" s="34">
        <v>6</v>
      </c>
      <c r="G13" s="34">
        <v>6</v>
      </c>
      <c r="H13" s="34">
        <v>6</v>
      </c>
      <c r="I13" s="34">
        <v>6</v>
      </c>
      <c r="J13" s="34">
        <v>6</v>
      </c>
      <c r="K13" s="34">
        <v>6</v>
      </c>
      <c r="L13" s="34">
        <v>6</v>
      </c>
      <c r="M13" s="34">
        <v>6</v>
      </c>
      <c r="N13" s="34">
        <v>6</v>
      </c>
      <c r="O13" s="34">
        <v>6</v>
      </c>
      <c r="P13" s="34">
        <v>6</v>
      </c>
      <c r="Q13" s="34">
        <v>6</v>
      </c>
      <c r="R13" s="34">
        <v>6</v>
      </c>
      <c r="S13" s="34">
        <v>6</v>
      </c>
      <c r="T13" s="34">
        <v>6</v>
      </c>
      <c r="U13" s="34">
        <v>6</v>
      </c>
      <c r="V13" s="34">
        <v>6</v>
      </c>
      <c r="W13" s="34">
        <v>6</v>
      </c>
      <c r="X13" s="34">
        <v>6</v>
      </c>
      <c r="Y13" s="34">
        <v>6</v>
      </c>
      <c r="Z13" s="34">
        <v>6</v>
      </c>
      <c r="AA13" s="34">
        <v>6</v>
      </c>
      <c r="AB13" s="34">
        <v>6</v>
      </c>
      <c r="AC13" s="34">
        <v>6</v>
      </c>
      <c r="AD13" s="34">
        <v>6</v>
      </c>
      <c r="AE13" s="34">
        <v>6</v>
      </c>
      <c r="AF13" s="34">
        <v>6</v>
      </c>
      <c r="AG13" s="34">
        <v>6</v>
      </c>
      <c r="AH13" s="34">
        <v>6</v>
      </c>
      <c r="AI13" s="34">
        <v>6</v>
      </c>
      <c r="AJ13" s="34">
        <v>6</v>
      </c>
      <c r="AK13" s="34">
        <v>6</v>
      </c>
      <c r="AL13" s="34">
        <v>6</v>
      </c>
      <c r="AM13" s="34">
        <v>6</v>
      </c>
      <c r="AN13" s="34">
        <v>6</v>
      </c>
      <c r="AO13" s="34">
        <v>6</v>
      </c>
      <c r="AP13" s="34">
        <v>6</v>
      </c>
      <c r="AQ13" s="34">
        <v>6</v>
      </c>
      <c r="AR13" s="34">
        <v>6</v>
      </c>
      <c r="AS13" s="34">
        <v>6</v>
      </c>
      <c r="AT13" s="34">
        <v>6</v>
      </c>
      <c r="AU13" s="34">
        <v>6</v>
      </c>
      <c r="AV13" s="34">
        <v>6</v>
      </c>
      <c r="AW13" s="34">
        <v>6</v>
      </c>
      <c r="AX13" s="34">
        <v>6</v>
      </c>
      <c r="AY13" s="34">
        <v>6</v>
      </c>
      <c r="AZ13" s="34">
        <v>6</v>
      </c>
      <c r="BA13" s="34">
        <v>6</v>
      </c>
      <c r="BB13" s="34">
        <v>6</v>
      </c>
      <c r="BC13" s="34">
        <v>6</v>
      </c>
      <c r="BD13" s="34">
        <v>6</v>
      </c>
      <c r="BE13" s="34">
        <v>6</v>
      </c>
      <c r="BF13" s="34">
        <v>6</v>
      </c>
      <c r="BG13" s="34">
        <v>6</v>
      </c>
      <c r="BH13" s="34">
        <v>6</v>
      </c>
      <c r="BI13" s="34">
        <v>6</v>
      </c>
      <c r="BJ13" s="34">
        <v>6</v>
      </c>
      <c r="BK13" s="34">
        <v>6</v>
      </c>
      <c r="BL13" s="34">
        <v>6</v>
      </c>
      <c r="BM13" s="34">
        <v>6</v>
      </c>
      <c r="BN13" s="34">
        <v>6</v>
      </c>
      <c r="BO13" s="34">
        <v>6</v>
      </c>
      <c r="BP13" s="34">
        <v>6</v>
      </c>
      <c r="BQ13" s="34">
        <v>6</v>
      </c>
      <c r="BR13" s="34">
        <v>6</v>
      </c>
      <c r="BS13" s="34">
        <v>6</v>
      </c>
      <c r="BT13" s="34">
        <v>6</v>
      </c>
      <c r="BU13" s="34">
        <v>6</v>
      </c>
      <c r="BV13" s="34">
        <v>6</v>
      </c>
      <c r="BW13" s="34">
        <v>6</v>
      </c>
      <c r="BX13" s="34">
        <v>6</v>
      </c>
      <c r="BY13" s="34">
        <v>6</v>
      </c>
      <c r="BZ13" s="34">
        <v>6</v>
      </c>
      <c r="CA13" s="34">
        <v>6</v>
      </c>
      <c r="CB13" s="34">
        <v>6</v>
      </c>
    </row>
    <row r="15" spans="1:80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  <colBreaks count="5" manualBreakCount="5">
    <brk id="15" max="22" man="1"/>
    <brk id="28" max="22" man="1"/>
    <brk id="41" max="22" man="1"/>
    <brk id="54" max="22" man="1"/>
    <brk id="67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showGridLines="0" tabSelected="1" topLeftCell="AY1" zoomScaleNormal="100" workbookViewId="0">
      <selection activeCell="C3" sqref="C3"/>
    </sheetView>
  </sheetViews>
  <sheetFormatPr defaultColWidth="9.109375" defaultRowHeight="14.4" x14ac:dyDescent="0.3"/>
  <cols>
    <col min="1" max="1" width="56.44140625" style="35" bestFit="1" customWidth="1"/>
    <col min="2" max="2" width="11.88671875" style="35" bestFit="1" customWidth="1"/>
    <col min="3" max="8" width="10.6640625" style="33" customWidth="1"/>
    <col min="9" max="9" width="9.88671875" style="33" bestFit="1" customWidth="1"/>
    <col min="10" max="80" width="10.6640625" style="33" customWidth="1"/>
    <col min="81" max="82" width="9.109375" style="33"/>
    <col min="83" max="83" width="9.88671875" style="33" bestFit="1" customWidth="1"/>
    <col min="84" max="16384" width="9.109375" style="33"/>
  </cols>
  <sheetData>
    <row r="1" spans="1:80" s="29" customFormat="1" x14ac:dyDescent="0.3">
      <c r="A1" s="28"/>
      <c r="B1" s="28"/>
    </row>
    <row r="2" spans="1:80" s="29" customFormat="1" x14ac:dyDescent="0.3">
      <c r="A2" s="28" t="s">
        <v>107</v>
      </c>
      <c r="B2" s="28"/>
      <c r="C2" s="29" t="s">
        <v>106</v>
      </c>
      <c r="D2" s="29" t="s">
        <v>105</v>
      </c>
      <c r="E2" s="29" t="s">
        <v>104</v>
      </c>
      <c r="F2" s="29" t="s">
        <v>103</v>
      </c>
      <c r="G2" s="29" t="s">
        <v>102</v>
      </c>
      <c r="H2" s="29" t="s">
        <v>101</v>
      </c>
      <c r="I2" s="29" t="s">
        <v>100</v>
      </c>
      <c r="J2" s="29" t="s">
        <v>99</v>
      </c>
      <c r="K2" s="29" t="s">
        <v>98</v>
      </c>
      <c r="L2" s="29" t="s">
        <v>97</v>
      </c>
      <c r="M2" s="29" t="s">
        <v>96</v>
      </c>
      <c r="N2" s="29" t="s">
        <v>95</v>
      </c>
      <c r="O2" s="29" t="s">
        <v>94</v>
      </c>
      <c r="P2" s="29" t="s">
        <v>93</v>
      </c>
      <c r="Q2" s="29" t="s">
        <v>92</v>
      </c>
      <c r="R2" s="29" t="s">
        <v>91</v>
      </c>
      <c r="S2" s="29" t="s">
        <v>90</v>
      </c>
      <c r="T2" s="29" t="s">
        <v>89</v>
      </c>
      <c r="U2" s="29" t="s">
        <v>88</v>
      </c>
      <c r="V2" s="29" t="s">
        <v>87</v>
      </c>
      <c r="W2" s="29" t="s">
        <v>86</v>
      </c>
      <c r="X2" s="29" t="s">
        <v>85</v>
      </c>
      <c r="Y2" s="29" t="s">
        <v>84</v>
      </c>
      <c r="Z2" s="29" t="s">
        <v>83</v>
      </c>
      <c r="AA2" s="29" t="s">
        <v>82</v>
      </c>
      <c r="AB2" s="29" t="s">
        <v>81</v>
      </c>
      <c r="AC2" s="29" t="s">
        <v>80</v>
      </c>
      <c r="AD2" s="29" t="s">
        <v>79</v>
      </c>
      <c r="AE2" s="29" t="s">
        <v>78</v>
      </c>
      <c r="AF2" s="29" t="s">
        <v>77</v>
      </c>
      <c r="AG2" s="29" t="s">
        <v>76</v>
      </c>
      <c r="AH2" s="29" t="s">
        <v>75</v>
      </c>
      <c r="AI2" s="29" t="s">
        <v>74</v>
      </c>
      <c r="AJ2" s="29" t="s">
        <v>73</v>
      </c>
      <c r="AK2" s="29" t="s">
        <v>72</v>
      </c>
      <c r="AL2" s="29" t="s">
        <v>71</v>
      </c>
      <c r="AM2" s="29" t="s">
        <v>70</v>
      </c>
      <c r="AN2" s="29" t="s">
        <v>69</v>
      </c>
      <c r="AO2" s="29" t="s">
        <v>68</v>
      </c>
      <c r="AP2" s="29" t="s">
        <v>67</v>
      </c>
      <c r="AQ2" s="29" t="s">
        <v>66</v>
      </c>
      <c r="AR2" s="29" t="s">
        <v>65</v>
      </c>
      <c r="AS2" s="29" t="s">
        <v>64</v>
      </c>
      <c r="AT2" s="29" t="s">
        <v>63</v>
      </c>
      <c r="AU2" s="29" t="s">
        <v>62</v>
      </c>
      <c r="AV2" s="29" t="s">
        <v>61</v>
      </c>
      <c r="AW2" s="29" t="s">
        <v>60</v>
      </c>
      <c r="AX2" s="29" t="s">
        <v>59</v>
      </c>
      <c r="AY2" s="29" t="s">
        <v>58</v>
      </c>
      <c r="AZ2" s="29" t="s">
        <v>57</v>
      </c>
      <c r="BA2" s="29" t="s">
        <v>56</v>
      </c>
      <c r="BB2" s="29" t="s">
        <v>55</v>
      </c>
      <c r="BC2" s="29" t="s">
        <v>54</v>
      </c>
      <c r="BD2" s="29" t="s">
        <v>53</v>
      </c>
      <c r="BE2" s="29" t="s">
        <v>52</v>
      </c>
      <c r="BF2" s="29" t="s">
        <v>51</v>
      </c>
      <c r="BG2" s="29" t="s">
        <v>50</v>
      </c>
      <c r="BH2" s="29" t="s">
        <v>49</v>
      </c>
      <c r="BI2" s="29" t="s">
        <v>48</v>
      </c>
      <c r="BJ2" s="29" t="s">
        <v>47</v>
      </c>
      <c r="BK2" s="29" t="s">
        <v>46</v>
      </c>
      <c r="BL2" s="29" t="s">
        <v>45</v>
      </c>
      <c r="BM2" s="29" t="s">
        <v>44</v>
      </c>
      <c r="BN2" s="29" t="s">
        <v>43</v>
      </c>
      <c r="BO2" s="29" t="s">
        <v>42</v>
      </c>
      <c r="BP2" s="29" t="s">
        <v>251</v>
      </c>
      <c r="BQ2" s="29" t="s">
        <v>252</v>
      </c>
      <c r="BR2" s="29" t="s">
        <v>253</v>
      </c>
      <c r="BS2" s="29" t="s">
        <v>254</v>
      </c>
      <c r="BT2" s="29" t="s">
        <v>255</v>
      </c>
      <c r="BU2" s="29" t="s">
        <v>256</v>
      </c>
      <c r="BV2" s="29" t="s">
        <v>257</v>
      </c>
      <c r="BW2" s="29" t="s">
        <v>258</v>
      </c>
      <c r="BX2" s="29" t="s">
        <v>259</v>
      </c>
      <c r="BY2" s="29" t="s">
        <v>260</v>
      </c>
      <c r="BZ2" s="29" t="s">
        <v>261</v>
      </c>
      <c r="CA2" s="29" t="s">
        <v>262</v>
      </c>
      <c r="CB2" s="29" t="s">
        <v>263</v>
      </c>
    </row>
    <row r="3" spans="1:80" s="37" customFormat="1" x14ac:dyDescent="0.3">
      <c r="A3" s="36" t="s">
        <v>116</v>
      </c>
      <c r="B3" s="36"/>
    </row>
    <row r="4" spans="1:80" s="37" customFormat="1" x14ac:dyDescent="0.3">
      <c r="A4" s="36" t="s">
        <v>115</v>
      </c>
      <c r="B4" s="35">
        <v>77947405</v>
      </c>
      <c r="C4" s="37">
        <f>Rates!$D$12/12</f>
        <v>2.7340444444444445E-4</v>
      </c>
      <c r="D4" s="37">
        <f>Rates!$D$12/12</f>
        <v>2.7340444444444445E-4</v>
      </c>
      <c r="E4" s="37">
        <f>Rates!$D$12/12</f>
        <v>2.7340444444444445E-4</v>
      </c>
      <c r="F4" s="37">
        <f>Rates!$D$12/12</f>
        <v>2.7340444444444445E-4</v>
      </c>
      <c r="G4" s="37">
        <f>Rates!$D$12/12</f>
        <v>2.7340444444444445E-4</v>
      </c>
      <c r="H4" s="37">
        <f>Rates!$D$12/12</f>
        <v>2.7340444444444445E-4</v>
      </c>
      <c r="I4" s="37">
        <f>Rates!$D$12/12</f>
        <v>2.7340444444444445E-4</v>
      </c>
      <c r="J4" s="37">
        <f>Rates!$D$12/12</f>
        <v>2.7340444444444445E-4</v>
      </c>
      <c r="K4" s="37">
        <f>Rates!$D$12/12</f>
        <v>2.7340444444444445E-4</v>
      </c>
      <c r="L4" s="37">
        <f>Rates!$D$12/12</f>
        <v>2.7340444444444445E-4</v>
      </c>
      <c r="M4" s="37">
        <f>Rates!$D$12/12</f>
        <v>2.7340444444444445E-4</v>
      </c>
      <c r="N4" s="37">
        <f>Rates!$D$12/12</f>
        <v>2.7340444444444445E-4</v>
      </c>
      <c r="O4" s="37">
        <f t="shared" ref="O4:O12" si="0">SUM(C4:N4)</f>
        <v>3.2808533333333334E-3</v>
      </c>
      <c r="P4" s="37">
        <f>Rates!$D$13/12</f>
        <v>3.2131750000000001E-4</v>
      </c>
      <c r="Q4" s="37">
        <f>Rates!$D$13/12</f>
        <v>3.2131750000000001E-4</v>
      </c>
      <c r="R4" s="37">
        <f>Rates!$D$13/12</f>
        <v>3.2131750000000001E-4</v>
      </c>
      <c r="S4" s="37">
        <f>Rates!$D$13/12</f>
        <v>3.2131750000000001E-4</v>
      </c>
      <c r="T4" s="37">
        <f>Rates!$D$13/12</f>
        <v>3.2131750000000001E-4</v>
      </c>
      <c r="U4" s="37">
        <f>Rates!$D$13/12</f>
        <v>3.2131750000000001E-4</v>
      </c>
      <c r="V4" s="37">
        <f>Rates!$D$13/12</f>
        <v>3.2131750000000001E-4</v>
      </c>
      <c r="W4" s="37">
        <f>Rates!$D$13/12</f>
        <v>3.2131750000000001E-4</v>
      </c>
      <c r="X4" s="37">
        <f>Rates!$D$13/12</f>
        <v>3.2131750000000001E-4</v>
      </c>
      <c r="Y4" s="37">
        <f>Rates!$D$13/12</f>
        <v>3.2131750000000001E-4</v>
      </c>
      <c r="Z4" s="37">
        <f>Rates!$D$13/12</f>
        <v>3.2131750000000001E-4</v>
      </c>
      <c r="AA4" s="37">
        <f>Rates!$D$13/12</f>
        <v>3.2131750000000001E-4</v>
      </c>
      <c r="AB4" s="37">
        <f t="shared" ref="AB4:AB12" si="1">SUM(P4:AA4)</f>
        <v>3.8558099999999999E-3</v>
      </c>
      <c r="AC4" s="37">
        <f>Rates!$D$14/12</f>
        <v>4.1732736111111112E-4</v>
      </c>
      <c r="AD4" s="37">
        <f>Rates!$D$14/12</f>
        <v>4.1732736111111112E-4</v>
      </c>
      <c r="AE4" s="37">
        <f>Rates!$D$14/12</f>
        <v>4.1732736111111112E-4</v>
      </c>
      <c r="AF4" s="37">
        <f>Rates!$D$14/12</f>
        <v>4.1732736111111112E-4</v>
      </c>
      <c r="AG4" s="37">
        <f>Rates!$D$14/12</f>
        <v>4.1732736111111112E-4</v>
      </c>
      <c r="AH4" s="37">
        <f>Rates!$D$14/12</f>
        <v>4.1732736111111112E-4</v>
      </c>
      <c r="AI4" s="37">
        <f>Rates!$D$14/12</f>
        <v>4.1732736111111112E-4</v>
      </c>
      <c r="AJ4" s="37">
        <f>Rates!$D$14/12</f>
        <v>4.1732736111111112E-4</v>
      </c>
      <c r="AK4" s="37">
        <f>Rates!$D$14/12</f>
        <v>4.1732736111111112E-4</v>
      </c>
      <c r="AL4" s="37">
        <f>Rates!$D$14/12</f>
        <v>4.1732736111111112E-4</v>
      </c>
      <c r="AM4" s="37">
        <f>Rates!$D$14/12</f>
        <v>4.1732736111111112E-4</v>
      </c>
      <c r="AN4" s="37">
        <f>Rates!$D$14/12</f>
        <v>4.1732736111111112E-4</v>
      </c>
      <c r="AO4" s="37">
        <f t="shared" ref="AO4:AO12" si="2">SUM(AC4:AN4)</f>
        <v>5.0079283333333323E-3</v>
      </c>
      <c r="AP4" s="37">
        <f>Rates!$D$15/12</f>
        <v>5.2881451388888886E-4</v>
      </c>
      <c r="AQ4" s="37">
        <f>Rates!$D$15/12</f>
        <v>5.2881451388888886E-4</v>
      </c>
      <c r="AR4" s="37">
        <f>Rates!$D$15/12</f>
        <v>5.2881451388888886E-4</v>
      </c>
      <c r="AS4" s="37">
        <f>Rates!$D$15/12</f>
        <v>5.2881451388888886E-4</v>
      </c>
      <c r="AT4" s="37">
        <f>Rates!$D$15/12</f>
        <v>5.2881451388888886E-4</v>
      </c>
      <c r="AU4" s="37">
        <f>Rates!$D$15/12</f>
        <v>5.2881451388888886E-4</v>
      </c>
      <c r="AV4" s="37">
        <f>Rates!$D$15/12</f>
        <v>5.2881451388888886E-4</v>
      </c>
      <c r="AW4" s="37">
        <f>Rates!$D$15/12</f>
        <v>5.2881451388888886E-4</v>
      </c>
      <c r="AX4" s="37">
        <f>Rates!$D$15/12</f>
        <v>5.2881451388888886E-4</v>
      </c>
      <c r="AY4" s="37">
        <f>Rates!$D$15/12</f>
        <v>5.2881451388888886E-4</v>
      </c>
      <c r="AZ4" s="37">
        <f>Rates!$D$15/12</f>
        <v>5.2881451388888886E-4</v>
      </c>
      <c r="BA4" s="37">
        <f>Rates!$D$15/12</f>
        <v>5.2881451388888886E-4</v>
      </c>
      <c r="BB4" s="37">
        <f t="shared" ref="BB4:BB12" si="3">SUM(AP4:BA4)</f>
        <v>6.3457741666666659E-3</v>
      </c>
      <c r="BC4" s="37">
        <f>Rates!$D$16/12</f>
        <v>6.5551791666666661E-4</v>
      </c>
      <c r="BD4" s="37">
        <f>Rates!$D$16/12</f>
        <v>6.5551791666666661E-4</v>
      </c>
      <c r="BE4" s="37">
        <f>Rates!$D$16/12</f>
        <v>6.5551791666666661E-4</v>
      </c>
      <c r="BF4" s="37">
        <f>Rates!$D$16/12</f>
        <v>6.5551791666666661E-4</v>
      </c>
      <c r="BG4" s="37">
        <f>Rates!$D$16/12</f>
        <v>6.5551791666666661E-4</v>
      </c>
      <c r="BH4" s="37">
        <f>Rates!$D$16/12</f>
        <v>6.5551791666666661E-4</v>
      </c>
      <c r="BI4" s="37">
        <f>Rates!$D$16/12</f>
        <v>6.5551791666666661E-4</v>
      </c>
      <c r="BJ4" s="37">
        <f>Rates!$D$16/12</f>
        <v>6.5551791666666661E-4</v>
      </c>
      <c r="BK4" s="37">
        <f>Rates!$D$16/12</f>
        <v>6.5551791666666661E-4</v>
      </c>
      <c r="BL4" s="37">
        <f>Rates!$D$16/12</f>
        <v>6.5551791666666661E-4</v>
      </c>
      <c r="BM4" s="37">
        <f>Rates!$D$16/12</f>
        <v>6.5551791666666661E-4</v>
      </c>
      <c r="BN4" s="37">
        <f>Rates!$D$16/12</f>
        <v>6.5551791666666661E-4</v>
      </c>
      <c r="BO4" s="37">
        <f t="shared" ref="BO4:BO12" si="4">SUM(BC4:BN4)</f>
        <v>7.8662149999999993E-3</v>
      </c>
      <c r="BP4" s="37">
        <f>Rates!$D$17/12</f>
        <v>7.8078145833333345E-4</v>
      </c>
      <c r="BQ4" s="37">
        <f>Rates!$D$17/12</f>
        <v>7.8078145833333345E-4</v>
      </c>
      <c r="BR4" s="37">
        <f>Rates!$D$17/12</f>
        <v>7.8078145833333345E-4</v>
      </c>
      <c r="BS4" s="37">
        <f>Rates!$D$17/12</f>
        <v>7.8078145833333345E-4</v>
      </c>
      <c r="BT4" s="37">
        <f>Rates!$D$17/12</f>
        <v>7.8078145833333345E-4</v>
      </c>
      <c r="BU4" s="37">
        <f>Rates!$D$17/12</f>
        <v>7.8078145833333345E-4</v>
      </c>
      <c r="BV4" s="37">
        <f>Rates!$D$17/12</f>
        <v>7.8078145833333345E-4</v>
      </c>
      <c r="BW4" s="37">
        <f>Rates!$D$17/12</f>
        <v>7.8078145833333345E-4</v>
      </c>
      <c r="BX4" s="37">
        <f>Rates!$D$17/12</f>
        <v>7.8078145833333345E-4</v>
      </c>
      <c r="BY4" s="37">
        <f>Rates!$D$17/12</f>
        <v>7.8078145833333345E-4</v>
      </c>
      <c r="BZ4" s="37">
        <f>Rates!$D$17/12</f>
        <v>7.8078145833333345E-4</v>
      </c>
      <c r="CA4" s="37">
        <f>Rates!$D$17/12</f>
        <v>7.8078145833333345E-4</v>
      </c>
      <c r="CB4" s="37">
        <f t="shared" ref="CB4:CB12" si="5">SUM(BP4:CA4)</f>
        <v>9.3693775000000014E-3</v>
      </c>
    </row>
    <row r="5" spans="1:80" s="37" customFormat="1" x14ac:dyDescent="0.3">
      <c r="A5" s="36" t="s">
        <v>114</v>
      </c>
      <c r="B5" s="35">
        <v>54000000</v>
      </c>
      <c r="C5" s="37">
        <f>Rates!$D$12/12</f>
        <v>2.7340444444444445E-4</v>
      </c>
      <c r="D5" s="37">
        <f>Rates!$D$12/12</f>
        <v>2.7340444444444445E-4</v>
      </c>
      <c r="E5" s="37">
        <f>Rates!$D$12/12</f>
        <v>2.7340444444444445E-4</v>
      </c>
      <c r="F5" s="37">
        <f>Rates!$D$12/12</f>
        <v>2.7340444444444445E-4</v>
      </c>
      <c r="G5" s="37">
        <f>Rates!$D$12/12</f>
        <v>2.7340444444444445E-4</v>
      </c>
      <c r="H5" s="37">
        <f>Rates!$D$12/12</f>
        <v>2.7340444444444445E-4</v>
      </c>
      <c r="I5" s="37">
        <f>Rates!$D$12/12</f>
        <v>2.7340444444444445E-4</v>
      </c>
      <c r="J5" s="37">
        <f>Rates!$D$12/12</f>
        <v>2.7340444444444445E-4</v>
      </c>
      <c r="K5" s="37">
        <f>Rates!$D$12/12</f>
        <v>2.7340444444444445E-4</v>
      </c>
      <c r="L5" s="37">
        <f>Rates!$D$12/12</f>
        <v>2.7340444444444445E-4</v>
      </c>
      <c r="M5" s="37">
        <f>Rates!$D$12/12</f>
        <v>2.7340444444444445E-4</v>
      </c>
      <c r="N5" s="37">
        <f>Rates!$D$12/12</f>
        <v>2.7340444444444445E-4</v>
      </c>
      <c r="O5" s="37">
        <f t="shared" si="0"/>
        <v>3.2808533333333334E-3</v>
      </c>
      <c r="P5" s="37">
        <f>Rates!$D$13/12</f>
        <v>3.2131750000000001E-4</v>
      </c>
      <c r="Q5" s="37">
        <f>Rates!$D$13/12</f>
        <v>3.2131750000000001E-4</v>
      </c>
      <c r="R5" s="37">
        <f>Rates!$D$13/12</f>
        <v>3.2131750000000001E-4</v>
      </c>
      <c r="S5" s="37">
        <f>Rates!$D$13/12</f>
        <v>3.2131750000000001E-4</v>
      </c>
      <c r="T5" s="37">
        <f>Rates!$D$13/12</f>
        <v>3.2131750000000001E-4</v>
      </c>
      <c r="U5" s="37">
        <f>Rates!$D$13/12</f>
        <v>3.2131750000000001E-4</v>
      </c>
      <c r="V5" s="37">
        <f>Rates!$D$13/12</f>
        <v>3.2131750000000001E-4</v>
      </c>
      <c r="W5" s="37">
        <f>Rates!$D$13/12</f>
        <v>3.2131750000000001E-4</v>
      </c>
      <c r="X5" s="37">
        <f>Rates!$D$13/12</f>
        <v>3.2131750000000001E-4</v>
      </c>
      <c r="Y5" s="37">
        <f>Rates!$D$13/12</f>
        <v>3.2131750000000001E-4</v>
      </c>
      <c r="Z5" s="37">
        <f>Rates!$D$13/12</f>
        <v>3.2131750000000001E-4</v>
      </c>
      <c r="AA5" s="37">
        <f>Rates!$D$13/12</f>
        <v>3.2131750000000001E-4</v>
      </c>
      <c r="AB5" s="37">
        <f t="shared" si="1"/>
        <v>3.8558099999999999E-3</v>
      </c>
      <c r="AC5" s="37">
        <f>Rates!$D$14/12</f>
        <v>4.1732736111111112E-4</v>
      </c>
      <c r="AD5" s="37">
        <f>Rates!$D$14/12</f>
        <v>4.1732736111111112E-4</v>
      </c>
      <c r="AE5" s="37">
        <f>Rates!$D$14/12</f>
        <v>4.1732736111111112E-4</v>
      </c>
      <c r="AF5" s="37">
        <f>Rates!$D$14/12</f>
        <v>4.1732736111111112E-4</v>
      </c>
      <c r="AG5" s="37">
        <f>Rates!$D$14/12</f>
        <v>4.1732736111111112E-4</v>
      </c>
      <c r="AH5" s="37">
        <f>Rates!$D$14/12</f>
        <v>4.1732736111111112E-4</v>
      </c>
      <c r="AI5" s="37">
        <f>Rates!$D$14/12</f>
        <v>4.1732736111111112E-4</v>
      </c>
      <c r="AJ5" s="37">
        <f>Rates!$D$14/12</f>
        <v>4.1732736111111112E-4</v>
      </c>
      <c r="AK5" s="37">
        <f>Rates!$D$14/12</f>
        <v>4.1732736111111112E-4</v>
      </c>
      <c r="AL5" s="37">
        <f>Rates!$D$14/12</f>
        <v>4.1732736111111112E-4</v>
      </c>
      <c r="AM5" s="37">
        <f>Rates!$D$14/12</f>
        <v>4.1732736111111112E-4</v>
      </c>
      <c r="AN5" s="37">
        <f>Rates!$D$14/12</f>
        <v>4.1732736111111112E-4</v>
      </c>
      <c r="AO5" s="37">
        <f t="shared" si="2"/>
        <v>5.0079283333333323E-3</v>
      </c>
      <c r="AP5" s="37">
        <f>Rates!$D$15/12</f>
        <v>5.2881451388888886E-4</v>
      </c>
      <c r="AQ5" s="37">
        <f>Rates!$D$15/12</f>
        <v>5.2881451388888886E-4</v>
      </c>
      <c r="AR5" s="37">
        <f>Rates!$D$15/12</f>
        <v>5.2881451388888886E-4</v>
      </c>
      <c r="AS5" s="37">
        <f>Rates!$D$15/12</f>
        <v>5.2881451388888886E-4</v>
      </c>
      <c r="AT5" s="37">
        <f>Rates!$D$15/12</f>
        <v>5.2881451388888886E-4</v>
      </c>
      <c r="AU5" s="37">
        <f>Rates!$D$15/12</f>
        <v>5.2881451388888886E-4</v>
      </c>
      <c r="AV5" s="37">
        <f>Rates!$D$15/12</f>
        <v>5.2881451388888886E-4</v>
      </c>
      <c r="AW5" s="37">
        <f>Rates!$D$15/12</f>
        <v>5.2881451388888886E-4</v>
      </c>
      <c r="AX5" s="37">
        <f>Rates!$D$15/12</f>
        <v>5.2881451388888886E-4</v>
      </c>
      <c r="AY5" s="37">
        <f>Rates!$D$15/12</f>
        <v>5.2881451388888886E-4</v>
      </c>
      <c r="AZ5" s="37">
        <f>Rates!$D$15/12</f>
        <v>5.2881451388888886E-4</v>
      </c>
      <c r="BA5" s="37">
        <f>Rates!$D$15/12</f>
        <v>5.2881451388888886E-4</v>
      </c>
      <c r="BB5" s="37">
        <f t="shared" si="3"/>
        <v>6.3457741666666659E-3</v>
      </c>
      <c r="BC5" s="37">
        <f>Rates!$D$16/12</f>
        <v>6.5551791666666661E-4</v>
      </c>
      <c r="BD5" s="37">
        <f>Rates!$D$16/12</f>
        <v>6.5551791666666661E-4</v>
      </c>
      <c r="BE5" s="37">
        <f>Rates!$D$16/12</f>
        <v>6.5551791666666661E-4</v>
      </c>
      <c r="BF5" s="37">
        <f>Rates!$D$16/12</f>
        <v>6.5551791666666661E-4</v>
      </c>
      <c r="BG5" s="37">
        <f>Rates!$D$16/12</f>
        <v>6.5551791666666661E-4</v>
      </c>
      <c r="BH5" s="37">
        <f>Rates!$D$16/12</f>
        <v>6.5551791666666661E-4</v>
      </c>
      <c r="BI5" s="37">
        <f>Rates!$D$16/12</f>
        <v>6.5551791666666661E-4</v>
      </c>
      <c r="BJ5" s="37">
        <f>Rates!$D$16/12</f>
        <v>6.5551791666666661E-4</v>
      </c>
      <c r="BK5" s="37">
        <f>Rates!$D$16/12</f>
        <v>6.5551791666666661E-4</v>
      </c>
      <c r="BL5" s="37">
        <f>Rates!$D$16/12</f>
        <v>6.5551791666666661E-4</v>
      </c>
      <c r="BM5" s="37">
        <f>Rates!$D$16/12</f>
        <v>6.5551791666666661E-4</v>
      </c>
      <c r="BN5" s="37">
        <f>Rates!$D$16/12</f>
        <v>6.5551791666666661E-4</v>
      </c>
      <c r="BO5" s="37">
        <f t="shared" si="4"/>
        <v>7.8662149999999993E-3</v>
      </c>
      <c r="BP5" s="37">
        <f>Rates!$D$17/12</f>
        <v>7.8078145833333345E-4</v>
      </c>
      <c r="BQ5" s="37">
        <f>Rates!$D$17/12</f>
        <v>7.8078145833333345E-4</v>
      </c>
      <c r="BR5" s="37">
        <f>Rates!$D$17/12</f>
        <v>7.8078145833333345E-4</v>
      </c>
      <c r="BS5" s="37">
        <f>Rates!$D$17/12</f>
        <v>7.8078145833333345E-4</v>
      </c>
      <c r="BT5" s="37">
        <f>Rates!$D$17/12</f>
        <v>7.8078145833333345E-4</v>
      </c>
      <c r="BU5" s="37">
        <f>Rates!$D$17/12</f>
        <v>7.8078145833333345E-4</v>
      </c>
      <c r="BV5" s="37">
        <f>Rates!$D$17/12</f>
        <v>7.8078145833333345E-4</v>
      </c>
      <c r="BW5" s="37">
        <f>Rates!$D$17/12</f>
        <v>7.8078145833333345E-4</v>
      </c>
      <c r="BX5" s="37">
        <f>Rates!$D$17/12</f>
        <v>7.8078145833333345E-4</v>
      </c>
      <c r="BY5" s="37">
        <f>Rates!$D$17/12</f>
        <v>7.8078145833333345E-4</v>
      </c>
      <c r="BZ5" s="37">
        <f>Rates!$D$17/12</f>
        <v>7.8078145833333345E-4</v>
      </c>
      <c r="CA5" s="37">
        <f>Rates!$D$17/12</f>
        <v>7.8078145833333345E-4</v>
      </c>
      <c r="CB5" s="37">
        <f t="shared" si="5"/>
        <v>9.3693775000000014E-3</v>
      </c>
    </row>
    <row r="6" spans="1:80" s="37" customFormat="1" x14ac:dyDescent="0.3">
      <c r="A6" s="36" t="s">
        <v>113</v>
      </c>
      <c r="B6" s="35">
        <v>2400000</v>
      </c>
      <c r="C6" s="37">
        <f>Rates!$E$12/12</f>
        <v>4.4007111111111114E-4</v>
      </c>
      <c r="D6" s="37">
        <f>Rates!$E$12/12</f>
        <v>4.4007111111111114E-4</v>
      </c>
      <c r="E6" s="37">
        <f>Rates!$E$12/12</f>
        <v>4.4007111111111114E-4</v>
      </c>
      <c r="F6" s="37">
        <f>Rates!$E$12/12</f>
        <v>4.4007111111111114E-4</v>
      </c>
      <c r="G6" s="37">
        <f>Rates!$E$12/12</f>
        <v>4.4007111111111114E-4</v>
      </c>
      <c r="H6" s="37">
        <f>Rates!$E$12/12</f>
        <v>4.4007111111111114E-4</v>
      </c>
      <c r="I6" s="37">
        <f>Rates!$E$12/12</f>
        <v>4.4007111111111114E-4</v>
      </c>
      <c r="J6" s="37">
        <f>Rates!$E$12/12</f>
        <v>4.4007111111111114E-4</v>
      </c>
      <c r="K6" s="37">
        <f>Rates!$E$12/12</f>
        <v>4.4007111111111114E-4</v>
      </c>
      <c r="L6" s="37">
        <f>Rates!$E$12/12</f>
        <v>4.4007111111111114E-4</v>
      </c>
      <c r="M6" s="37">
        <f>Rates!$E$12/12</f>
        <v>4.4007111111111114E-4</v>
      </c>
      <c r="N6" s="37">
        <f>Rates!$E$12/12</f>
        <v>4.4007111111111114E-4</v>
      </c>
      <c r="O6" s="37">
        <f t="shared" si="0"/>
        <v>5.2808533333333326E-3</v>
      </c>
      <c r="P6" s="37">
        <f>Rates!$E$13/12</f>
        <v>4.879841666666667E-4</v>
      </c>
      <c r="Q6" s="37">
        <f>Rates!$E$13/12</f>
        <v>4.879841666666667E-4</v>
      </c>
      <c r="R6" s="37">
        <f>Rates!$E$13/12</f>
        <v>4.879841666666667E-4</v>
      </c>
      <c r="S6" s="37">
        <f>Rates!$E$13/12</f>
        <v>4.879841666666667E-4</v>
      </c>
      <c r="T6" s="37">
        <f>Rates!$E$13/12</f>
        <v>4.879841666666667E-4</v>
      </c>
      <c r="U6" s="37">
        <f>Rates!$E$13/12</f>
        <v>4.879841666666667E-4</v>
      </c>
      <c r="V6" s="37">
        <f>Rates!$E$13/12</f>
        <v>4.879841666666667E-4</v>
      </c>
      <c r="W6" s="37">
        <f>Rates!$E$13/12</f>
        <v>4.879841666666667E-4</v>
      </c>
      <c r="X6" s="37">
        <f>Rates!$E$13/12</f>
        <v>4.879841666666667E-4</v>
      </c>
      <c r="Y6" s="37">
        <f>Rates!$E$13/12</f>
        <v>4.879841666666667E-4</v>
      </c>
      <c r="Z6" s="37">
        <f>Rates!$E$13/12</f>
        <v>4.879841666666667E-4</v>
      </c>
      <c r="AA6" s="37">
        <f>Rates!$E$13/12</f>
        <v>4.879841666666667E-4</v>
      </c>
      <c r="AB6" s="37">
        <f t="shared" si="1"/>
        <v>5.8558100000000021E-3</v>
      </c>
      <c r="AC6" s="37">
        <f>Rates!$E$14/12</f>
        <v>5.8399402777777781E-4</v>
      </c>
      <c r="AD6" s="37">
        <f>Rates!$E$14/12</f>
        <v>5.8399402777777781E-4</v>
      </c>
      <c r="AE6" s="37">
        <f>Rates!$E$14/12</f>
        <v>5.8399402777777781E-4</v>
      </c>
      <c r="AF6" s="37">
        <f>Rates!$E$14/12</f>
        <v>5.8399402777777781E-4</v>
      </c>
      <c r="AG6" s="37">
        <f>Rates!$E$14/12</f>
        <v>5.8399402777777781E-4</v>
      </c>
      <c r="AH6" s="37">
        <f>Rates!$E$14/12</f>
        <v>5.8399402777777781E-4</v>
      </c>
      <c r="AI6" s="37">
        <f>Rates!$E$14/12</f>
        <v>5.8399402777777781E-4</v>
      </c>
      <c r="AJ6" s="37">
        <f>Rates!$E$14/12</f>
        <v>5.8399402777777781E-4</v>
      </c>
      <c r="AK6" s="37">
        <f>Rates!$E$14/12</f>
        <v>5.8399402777777781E-4</v>
      </c>
      <c r="AL6" s="37">
        <f>Rates!$E$14/12</f>
        <v>5.8399402777777781E-4</v>
      </c>
      <c r="AM6" s="37">
        <f>Rates!$E$14/12</f>
        <v>5.8399402777777781E-4</v>
      </c>
      <c r="AN6" s="37">
        <f>Rates!$E$14/12</f>
        <v>5.8399402777777781E-4</v>
      </c>
      <c r="AO6" s="37">
        <f t="shared" si="2"/>
        <v>7.0079283333333324E-3</v>
      </c>
      <c r="AP6" s="37">
        <f>Rates!$E$15/12</f>
        <v>6.9548118055555561E-4</v>
      </c>
      <c r="AQ6" s="37">
        <f>Rates!$E$15/12</f>
        <v>6.9548118055555561E-4</v>
      </c>
      <c r="AR6" s="37">
        <f>Rates!$E$15/12</f>
        <v>6.9548118055555561E-4</v>
      </c>
      <c r="AS6" s="37">
        <f>Rates!$E$15/12</f>
        <v>6.9548118055555561E-4</v>
      </c>
      <c r="AT6" s="37">
        <f>Rates!$E$15/12</f>
        <v>6.9548118055555561E-4</v>
      </c>
      <c r="AU6" s="37">
        <f>Rates!$E$15/12</f>
        <v>6.9548118055555561E-4</v>
      </c>
      <c r="AV6" s="37">
        <f>Rates!$E$15/12</f>
        <v>6.9548118055555561E-4</v>
      </c>
      <c r="AW6" s="37">
        <f>Rates!$E$15/12</f>
        <v>6.9548118055555561E-4</v>
      </c>
      <c r="AX6" s="37">
        <f>Rates!$E$15/12</f>
        <v>6.9548118055555561E-4</v>
      </c>
      <c r="AY6" s="37">
        <f>Rates!$E$15/12</f>
        <v>6.9548118055555561E-4</v>
      </c>
      <c r="AZ6" s="37">
        <f>Rates!$E$15/12</f>
        <v>6.9548118055555561E-4</v>
      </c>
      <c r="BA6" s="37">
        <f>Rates!$E$15/12</f>
        <v>6.9548118055555561E-4</v>
      </c>
      <c r="BB6" s="37">
        <f t="shared" si="3"/>
        <v>8.3457741666666651E-3</v>
      </c>
      <c r="BC6" s="37">
        <f>Rates!$E$16/12</f>
        <v>8.2218458333333324E-4</v>
      </c>
      <c r="BD6" s="37">
        <f>Rates!$E$16/12</f>
        <v>8.2218458333333324E-4</v>
      </c>
      <c r="BE6" s="37">
        <f>Rates!$E$16/12</f>
        <v>8.2218458333333324E-4</v>
      </c>
      <c r="BF6" s="37">
        <f>Rates!$E$16/12</f>
        <v>8.2218458333333324E-4</v>
      </c>
      <c r="BG6" s="37">
        <f>Rates!$E$16/12</f>
        <v>8.2218458333333324E-4</v>
      </c>
      <c r="BH6" s="37">
        <f>Rates!$E$16/12</f>
        <v>8.2218458333333324E-4</v>
      </c>
      <c r="BI6" s="37">
        <f>Rates!$E$16/12</f>
        <v>8.2218458333333324E-4</v>
      </c>
      <c r="BJ6" s="37">
        <f>Rates!$E$16/12</f>
        <v>8.2218458333333324E-4</v>
      </c>
      <c r="BK6" s="37">
        <f>Rates!$E$16/12</f>
        <v>8.2218458333333324E-4</v>
      </c>
      <c r="BL6" s="37">
        <f>Rates!$E$16/12</f>
        <v>8.2218458333333324E-4</v>
      </c>
      <c r="BM6" s="37">
        <f>Rates!$E$16/12</f>
        <v>8.2218458333333324E-4</v>
      </c>
      <c r="BN6" s="37">
        <f>Rates!$E$16/12</f>
        <v>8.2218458333333324E-4</v>
      </c>
      <c r="BO6" s="37">
        <f t="shared" si="4"/>
        <v>9.8662149999999994E-3</v>
      </c>
      <c r="BP6" s="37">
        <f>Rates!$E$17/12</f>
        <v>9.4744812500000008E-4</v>
      </c>
      <c r="BQ6" s="37">
        <f>Rates!$E$17/12</f>
        <v>9.4744812500000008E-4</v>
      </c>
      <c r="BR6" s="37">
        <f>Rates!$E$17/12</f>
        <v>9.4744812500000008E-4</v>
      </c>
      <c r="BS6" s="37">
        <f>Rates!$E$17/12</f>
        <v>9.4744812500000008E-4</v>
      </c>
      <c r="BT6" s="37">
        <f>Rates!$E$17/12</f>
        <v>9.4744812500000008E-4</v>
      </c>
      <c r="BU6" s="37">
        <f>Rates!$E$17/12</f>
        <v>9.4744812500000008E-4</v>
      </c>
      <c r="BV6" s="37">
        <f>Rates!$E$17/12</f>
        <v>9.4744812500000008E-4</v>
      </c>
      <c r="BW6" s="37">
        <f>Rates!$E$17/12</f>
        <v>9.4744812500000008E-4</v>
      </c>
      <c r="BX6" s="37">
        <f>Rates!$E$17/12</f>
        <v>9.4744812500000008E-4</v>
      </c>
      <c r="BY6" s="37">
        <f>Rates!$E$17/12</f>
        <v>9.4744812500000008E-4</v>
      </c>
      <c r="BZ6" s="37">
        <f>Rates!$E$17/12</f>
        <v>9.4744812500000008E-4</v>
      </c>
      <c r="CA6" s="37">
        <f>Rates!$E$17/12</f>
        <v>9.4744812500000008E-4</v>
      </c>
      <c r="CB6" s="37">
        <f t="shared" si="5"/>
        <v>1.1369377500000001E-2</v>
      </c>
    </row>
    <row r="7" spans="1:80" s="37" customFormat="1" x14ac:dyDescent="0.3">
      <c r="A7" s="36" t="s">
        <v>112</v>
      </c>
      <c r="B7" s="35">
        <v>2400000</v>
      </c>
      <c r="C7" s="37">
        <f>Rates!$E$12/12</f>
        <v>4.4007111111111114E-4</v>
      </c>
      <c r="D7" s="37">
        <f>Rates!$E$12/12</f>
        <v>4.4007111111111114E-4</v>
      </c>
      <c r="E7" s="37">
        <f>Rates!$E$12/12</f>
        <v>4.4007111111111114E-4</v>
      </c>
      <c r="F7" s="37">
        <f>Rates!$E$12/12</f>
        <v>4.4007111111111114E-4</v>
      </c>
      <c r="G7" s="37">
        <f>Rates!$E$12/12</f>
        <v>4.4007111111111114E-4</v>
      </c>
      <c r="H7" s="37">
        <f>Rates!$E$12/12</f>
        <v>4.4007111111111114E-4</v>
      </c>
      <c r="I7" s="37">
        <f>Rates!$E$12/12</f>
        <v>4.4007111111111114E-4</v>
      </c>
      <c r="J7" s="37">
        <f>Rates!$E$12/12</f>
        <v>4.4007111111111114E-4</v>
      </c>
      <c r="K7" s="37">
        <f>Rates!$E$12/12</f>
        <v>4.4007111111111114E-4</v>
      </c>
      <c r="L7" s="37">
        <f>Rates!$E$12/12</f>
        <v>4.4007111111111114E-4</v>
      </c>
      <c r="M7" s="37">
        <f>Rates!$E$12/12</f>
        <v>4.4007111111111114E-4</v>
      </c>
      <c r="N7" s="37">
        <f>Rates!$E$12/12</f>
        <v>4.4007111111111114E-4</v>
      </c>
      <c r="O7" s="37">
        <f t="shared" si="0"/>
        <v>5.2808533333333326E-3</v>
      </c>
      <c r="P7" s="37">
        <f>Rates!$E$13/12</f>
        <v>4.879841666666667E-4</v>
      </c>
      <c r="Q7" s="37">
        <f>Rates!$E$13/12</f>
        <v>4.879841666666667E-4</v>
      </c>
      <c r="R7" s="37">
        <f>Rates!$E$13/12</f>
        <v>4.879841666666667E-4</v>
      </c>
      <c r="S7" s="37">
        <f>Rates!$E$13/12</f>
        <v>4.879841666666667E-4</v>
      </c>
      <c r="T7" s="37">
        <f>Rates!$E$13/12</f>
        <v>4.879841666666667E-4</v>
      </c>
      <c r="U7" s="37">
        <f>Rates!$E$13/12</f>
        <v>4.879841666666667E-4</v>
      </c>
      <c r="V7" s="37">
        <f>Rates!$E$13/12</f>
        <v>4.879841666666667E-4</v>
      </c>
      <c r="W7" s="37">
        <f>Rates!$E$13/12</f>
        <v>4.879841666666667E-4</v>
      </c>
      <c r="X7" s="37">
        <f>Rates!$E$13/12</f>
        <v>4.879841666666667E-4</v>
      </c>
      <c r="Y7" s="37">
        <f>Rates!$E$13/12</f>
        <v>4.879841666666667E-4</v>
      </c>
      <c r="Z7" s="37">
        <f>Rates!$E$13/12</f>
        <v>4.879841666666667E-4</v>
      </c>
      <c r="AA7" s="37">
        <f>Rates!$E$13/12</f>
        <v>4.879841666666667E-4</v>
      </c>
      <c r="AB7" s="37">
        <f t="shared" si="1"/>
        <v>5.8558100000000021E-3</v>
      </c>
      <c r="AC7" s="37">
        <f>Rates!$E$14/12</f>
        <v>5.8399402777777781E-4</v>
      </c>
      <c r="AD7" s="37">
        <f>Rates!$E$14/12</f>
        <v>5.8399402777777781E-4</v>
      </c>
      <c r="AE7" s="37">
        <f>Rates!$E$14/12</f>
        <v>5.8399402777777781E-4</v>
      </c>
      <c r="AF7" s="37">
        <f>Rates!$E$14/12</f>
        <v>5.8399402777777781E-4</v>
      </c>
      <c r="AG7" s="37">
        <f>Rates!$E$14/12</f>
        <v>5.8399402777777781E-4</v>
      </c>
      <c r="AH7" s="37">
        <f>Rates!$E$14/12</f>
        <v>5.8399402777777781E-4</v>
      </c>
      <c r="AI7" s="37">
        <f>Rates!$E$14/12</f>
        <v>5.8399402777777781E-4</v>
      </c>
      <c r="AJ7" s="37">
        <f>Rates!$E$14/12</f>
        <v>5.8399402777777781E-4</v>
      </c>
      <c r="AK7" s="37">
        <f>Rates!$E$14/12</f>
        <v>5.8399402777777781E-4</v>
      </c>
      <c r="AL7" s="37">
        <f>Rates!$E$14/12</f>
        <v>5.8399402777777781E-4</v>
      </c>
      <c r="AM7" s="37">
        <f>Rates!$E$14/12</f>
        <v>5.8399402777777781E-4</v>
      </c>
      <c r="AN7" s="37">
        <f>Rates!$E$14/12</f>
        <v>5.8399402777777781E-4</v>
      </c>
      <c r="AO7" s="37">
        <f t="shared" si="2"/>
        <v>7.0079283333333324E-3</v>
      </c>
      <c r="AP7" s="37">
        <f>Rates!$E$15/12</f>
        <v>6.9548118055555561E-4</v>
      </c>
      <c r="AQ7" s="37">
        <f>Rates!$E$15/12</f>
        <v>6.9548118055555561E-4</v>
      </c>
      <c r="AR7" s="37">
        <f>Rates!$E$15/12</f>
        <v>6.9548118055555561E-4</v>
      </c>
      <c r="AS7" s="37">
        <f>Rates!$E$15/12</f>
        <v>6.9548118055555561E-4</v>
      </c>
      <c r="AT7" s="37">
        <f>Rates!$E$15/12</f>
        <v>6.9548118055555561E-4</v>
      </c>
      <c r="AU7" s="37">
        <f>Rates!$E$15/12</f>
        <v>6.9548118055555561E-4</v>
      </c>
      <c r="AV7" s="37">
        <f>Rates!$E$15/12</f>
        <v>6.9548118055555561E-4</v>
      </c>
      <c r="AW7" s="37">
        <f>Rates!$E$15/12</f>
        <v>6.9548118055555561E-4</v>
      </c>
      <c r="AX7" s="37">
        <f>Rates!$E$15/12</f>
        <v>6.9548118055555561E-4</v>
      </c>
      <c r="AY7" s="37">
        <f>Rates!$E$15/12</f>
        <v>6.9548118055555561E-4</v>
      </c>
      <c r="AZ7" s="37">
        <f>Rates!$E$15/12</f>
        <v>6.9548118055555561E-4</v>
      </c>
      <c r="BA7" s="37">
        <f>Rates!$E$15/12</f>
        <v>6.9548118055555561E-4</v>
      </c>
      <c r="BB7" s="37">
        <f t="shared" si="3"/>
        <v>8.3457741666666651E-3</v>
      </c>
      <c r="BC7" s="37">
        <f>Rates!$E$16/12</f>
        <v>8.2218458333333324E-4</v>
      </c>
      <c r="BD7" s="37">
        <f>Rates!$E$16/12</f>
        <v>8.2218458333333324E-4</v>
      </c>
      <c r="BE7" s="37">
        <f>Rates!$E$16/12</f>
        <v>8.2218458333333324E-4</v>
      </c>
      <c r="BF7" s="37">
        <f>Rates!$E$16/12</f>
        <v>8.2218458333333324E-4</v>
      </c>
      <c r="BG7" s="37">
        <f>Rates!$E$16/12</f>
        <v>8.2218458333333324E-4</v>
      </c>
      <c r="BH7" s="37">
        <f>Rates!$E$16/12</f>
        <v>8.2218458333333324E-4</v>
      </c>
      <c r="BI7" s="37">
        <f>Rates!$E$16/12</f>
        <v>8.2218458333333324E-4</v>
      </c>
      <c r="BJ7" s="37">
        <f>Rates!$E$16/12</f>
        <v>8.2218458333333324E-4</v>
      </c>
      <c r="BK7" s="37">
        <f>Rates!$E$16/12</f>
        <v>8.2218458333333324E-4</v>
      </c>
      <c r="BL7" s="37">
        <f>Rates!$E$16/12</f>
        <v>8.2218458333333324E-4</v>
      </c>
      <c r="BM7" s="37">
        <f>Rates!$E$16/12</f>
        <v>8.2218458333333324E-4</v>
      </c>
      <c r="BN7" s="37">
        <f>Rates!$E$16/12</f>
        <v>8.2218458333333324E-4</v>
      </c>
      <c r="BO7" s="37">
        <f t="shared" si="4"/>
        <v>9.8662149999999994E-3</v>
      </c>
      <c r="BP7" s="37">
        <f>Rates!$E$17/12</f>
        <v>9.4744812500000008E-4</v>
      </c>
      <c r="BQ7" s="37">
        <f>Rates!$E$17/12</f>
        <v>9.4744812500000008E-4</v>
      </c>
      <c r="BR7" s="37">
        <f>Rates!$E$17/12</f>
        <v>9.4744812500000008E-4</v>
      </c>
      <c r="BS7" s="37">
        <f>Rates!$E$17/12</f>
        <v>9.4744812500000008E-4</v>
      </c>
      <c r="BT7" s="37">
        <f>Rates!$E$17/12</f>
        <v>9.4744812500000008E-4</v>
      </c>
      <c r="BU7" s="37">
        <f>Rates!$E$17/12</f>
        <v>9.4744812500000008E-4</v>
      </c>
      <c r="BV7" s="37">
        <f>Rates!$E$17/12</f>
        <v>9.4744812500000008E-4</v>
      </c>
      <c r="BW7" s="37">
        <f>Rates!$E$17/12</f>
        <v>9.4744812500000008E-4</v>
      </c>
      <c r="BX7" s="37">
        <f>Rates!$E$17/12</f>
        <v>9.4744812500000008E-4</v>
      </c>
      <c r="BY7" s="37">
        <f>Rates!$E$17/12</f>
        <v>9.4744812500000008E-4</v>
      </c>
      <c r="BZ7" s="37">
        <f>Rates!$E$17/12</f>
        <v>9.4744812500000008E-4</v>
      </c>
      <c r="CA7" s="37">
        <f>Rates!$E$17/12</f>
        <v>9.4744812500000008E-4</v>
      </c>
      <c r="CB7" s="37">
        <f t="shared" si="5"/>
        <v>1.1369377500000001E-2</v>
      </c>
    </row>
    <row r="8" spans="1:80" s="37" customFormat="1" x14ac:dyDescent="0.3">
      <c r="A8" s="36" t="s">
        <v>111</v>
      </c>
      <c r="B8" s="35">
        <v>7400000</v>
      </c>
      <c r="C8" s="37">
        <f>Rates!$E$12/12</f>
        <v>4.4007111111111114E-4</v>
      </c>
      <c r="D8" s="37">
        <f>Rates!$E$12/12</f>
        <v>4.4007111111111114E-4</v>
      </c>
      <c r="E8" s="37">
        <f>Rates!$E$12/12</f>
        <v>4.4007111111111114E-4</v>
      </c>
      <c r="F8" s="37">
        <f>Rates!$E$12/12</f>
        <v>4.4007111111111114E-4</v>
      </c>
      <c r="G8" s="37">
        <f>Rates!$E$12/12</f>
        <v>4.4007111111111114E-4</v>
      </c>
      <c r="H8" s="37">
        <f>Rates!$E$12/12</f>
        <v>4.4007111111111114E-4</v>
      </c>
      <c r="I8" s="37">
        <f>Rates!$E$12/12</f>
        <v>4.4007111111111114E-4</v>
      </c>
      <c r="J8" s="37">
        <f>Rates!$E$12/12</f>
        <v>4.4007111111111114E-4</v>
      </c>
      <c r="K8" s="37">
        <f>Rates!$E$12/12</f>
        <v>4.4007111111111114E-4</v>
      </c>
      <c r="L8" s="37">
        <f>Rates!$E$12/12</f>
        <v>4.4007111111111114E-4</v>
      </c>
      <c r="M8" s="37">
        <f>Rates!$E$12/12</f>
        <v>4.4007111111111114E-4</v>
      </c>
      <c r="N8" s="37">
        <f>Rates!$E$12/12</f>
        <v>4.4007111111111114E-4</v>
      </c>
      <c r="O8" s="37">
        <f t="shared" si="0"/>
        <v>5.2808533333333326E-3</v>
      </c>
      <c r="P8" s="37">
        <f>Rates!$E$13/12</f>
        <v>4.879841666666667E-4</v>
      </c>
      <c r="Q8" s="37">
        <f>Rates!$E$13/12</f>
        <v>4.879841666666667E-4</v>
      </c>
      <c r="R8" s="37">
        <f>Rates!$E$13/12</f>
        <v>4.879841666666667E-4</v>
      </c>
      <c r="S8" s="37">
        <f>Rates!$E$13/12</f>
        <v>4.879841666666667E-4</v>
      </c>
      <c r="T8" s="37">
        <f>Rates!$E$13/12</f>
        <v>4.879841666666667E-4</v>
      </c>
      <c r="U8" s="37">
        <f>Rates!$E$13/12</f>
        <v>4.879841666666667E-4</v>
      </c>
      <c r="V8" s="37">
        <f>Rates!$E$13/12</f>
        <v>4.879841666666667E-4</v>
      </c>
      <c r="W8" s="37">
        <f>Rates!$E$13/12</f>
        <v>4.879841666666667E-4</v>
      </c>
      <c r="X8" s="37">
        <f>Rates!$E$13/12</f>
        <v>4.879841666666667E-4</v>
      </c>
      <c r="Y8" s="37">
        <f>Rates!$E$13/12</f>
        <v>4.879841666666667E-4</v>
      </c>
      <c r="Z8" s="37">
        <f>Rates!$E$13/12</f>
        <v>4.879841666666667E-4</v>
      </c>
      <c r="AA8" s="37">
        <f>Rates!$E$13/12</f>
        <v>4.879841666666667E-4</v>
      </c>
      <c r="AB8" s="37">
        <f t="shared" si="1"/>
        <v>5.8558100000000021E-3</v>
      </c>
      <c r="AC8" s="37">
        <f>Rates!$E$14/12</f>
        <v>5.8399402777777781E-4</v>
      </c>
      <c r="AD8" s="37">
        <f>Rates!$E$14/12</f>
        <v>5.8399402777777781E-4</v>
      </c>
      <c r="AE8" s="37">
        <f>Rates!$E$14/12</f>
        <v>5.8399402777777781E-4</v>
      </c>
      <c r="AF8" s="37">
        <f>Rates!$E$14/12</f>
        <v>5.8399402777777781E-4</v>
      </c>
      <c r="AG8" s="37">
        <f>Rates!$E$14/12</f>
        <v>5.8399402777777781E-4</v>
      </c>
      <c r="AH8" s="37">
        <f>Rates!$E$14/12</f>
        <v>5.8399402777777781E-4</v>
      </c>
      <c r="AI8" s="37">
        <f>Rates!$E$14/12</f>
        <v>5.8399402777777781E-4</v>
      </c>
      <c r="AJ8" s="37">
        <f>Rates!$E$14/12</f>
        <v>5.8399402777777781E-4</v>
      </c>
      <c r="AK8" s="37">
        <f>Rates!$E$14/12</f>
        <v>5.8399402777777781E-4</v>
      </c>
      <c r="AL8" s="37">
        <f>Rates!$E$14/12</f>
        <v>5.8399402777777781E-4</v>
      </c>
      <c r="AM8" s="37">
        <f>Rates!$E$14/12</f>
        <v>5.8399402777777781E-4</v>
      </c>
      <c r="AN8" s="37">
        <f>Rates!$E$14/12</f>
        <v>5.8399402777777781E-4</v>
      </c>
      <c r="AO8" s="37">
        <f t="shared" si="2"/>
        <v>7.0079283333333324E-3</v>
      </c>
      <c r="AP8" s="37">
        <f>Rates!$E$15/12</f>
        <v>6.9548118055555561E-4</v>
      </c>
      <c r="AQ8" s="37">
        <f>Rates!$E$15/12</f>
        <v>6.9548118055555561E-4</v>
      </c>
      <c r="AR8" s="37">
        <f>Rates!$E$15/12</f>
        <v>6.9548118055555561E-4</v>
      </c>
      <c r="AS8" s="37">
        <f>Rates!$E$15/12</f>
        <v>6.9548118055555561E-4</v>
      </c>
      <c r="AT8" s="37">
        <f>Rates!$E$15/12</f>
        <v>6.9548118055555561E-4</v>
      </c>
      <c r="AU8" s="37">
        <f>Rates!$E$15/12</f>
        <v>6.9548118055555561E-4</v>
      </c>
      <c r="AV8" s="37">
        <f>Rates!$E$15/12</f>
        <v>6.9548118055555561E-4</v>
      </c>
      <c r="AW8" s="37">
        <f>Rates!$E$15/12</f>
        <v>6.9548118055555561E-4</v>
      </c>
      <c r="AX8" s="37">
        <f>Rates!$E$15/12</f>
        <v>6.9548118055555561E-4</v>
      </c>
      <c r="AY8" s="37">
        <f>Rates!$E$15/12</f>
        <v>6.9548118055555561E-4</v>
      </c>
      <c r="AZ8" s="37">
        <f>Rates!$E$15/12</f>
        <v>6.9548118055555561E-4</v>
      </c>
      <c r="BA8" s="37">
        <f>Rates!$E$15/12</f>
        <v>6.9548118055555561E-4</v>
      </c>
      <c r="BB8" s="37">
        <f t="shared" si="3"/>
        <v>8.3457741666666651E-3</v>
      </c>
      <c r="BC8" s="37">
        <f>Rates!$E$16/12</f>
        <v>8.2218458333333324E-4</v>
      </c>
      <c r="BD8" s="37">
        <f>Rates!$E$16/12</f>
        <v>8.2218458333333324E-4</v>
      </c>
      <c r="BE8" s="37">
        <f>Rates!$E$16/12</f>
        <v>8.2218458333333324E-4</v>
      </c>
      <c r="BF8" s="37">
        <f>Rates!$E$16/12</f>
        <v>8.2218458333333324E-4</v>
      </c>
      <c r="BG8" s="37">
        <f>Rates!$E$16/12</f>
        <v>8.2218458333333324E-4</v>
      </c>
      <c r="BH8" s="37">
        <f>Rates!$E$16/12</f>
        <v>8.2218458333333324E-4</v>
      </c>
      <c r="BI8" s="37">
        <f>Rates!$E$16/12</f>
        <v>8.2218458333333324E-4</v>
      </c>
      <c r="BJ8" s="37">
        <f>Rates!$E$16/12</f>
        <v>8.2218458333333324E-4</v>
      </c>
      <c r="BK8" s="37">
        <f>Rates!$E$16/12</f>
        <v>8.2218458333333324E-4</v>
      </c>
      <c r="BL8" s="37">
        <f>Rates!$E$16/12</f>
        <v>8.2218458333333324E-4</v>
      </c>
      <c r="BM8" s="37">
        <f>Rates!$E$16/12</f>
        <v>8.2218458333333324E-4</v>
      </c>
      <c r="BN8" s="37">
        <f>Rates!$E$16/12</f>
        <v>8.2218458333333324E-4</v>
      </c>
      <c r="BO8" s="37">
        <f t="shared" si="4"/>
        <v>9.8662149999999994E-3</v>
      </c>
      <c r="BP8" s="37">
        <f>Rates!$E$17/12</f>
        <v>9.4744812500000008E-4</v>
      </c>
      <c r="BQ8" s="37">
        <f>Rates!$E$17/12</f>
        <v>9.4744812500000008E-4</v>
      </c>
      <c r="BR8" s="37">
        <f>Rates!$E$17/12</f>
        <v>9.4744812500000008E-4</v>
      </c>
      <c r="BS8" s="37">
        <f>Rates!$E$17/12</f>
        <v>9.4744812500000008E-4</v>
      </c>
      <c r="BT8" s="37">
        <f>Rates!$E$17/12</f>
        <v>9.4744812500000008E-4</v>
      </c>
      <c r="BU8" s="37">
        <f>Rates!$E$17/12</f>
        <v>9.4744812500000008E-4</v>
      </c>
      <c r="BV8" s="37">
        <f>Rates!$E$17/12</f>
        <v>9.4744812500000008E-4</v>
      </c>
      <c r="BW8" s="37">
        <f>Rates!$E$17/12</f>
        <v>9.4744812500000008E-4</v>
      </c>
      <c r="BX8" s="37">
        <f>Rates!$E$17/12</f>
        <v>9.4744812500000008E-4</v>
      </c>
      <c r="BY8" s="37">
        <f>Rates!$E$17/12</f>
        <v>9.4744812500000008E-4</v>
      </c>
      <c r="BZ8" s="37">
        <f>Rates!$E$17/12</f>
        <v>9.4744812500000008E-4</v>
      </c>
      <c r="CA8" s="37">
        <f>Rates!$E$17/12</f>
        <v>9.4744812500000008E-4</v>
      </c>
      <c r="CB8" s="37">
        <f t="shared" si="5"/>
        <v>1.1369377500000001E-2</v>
      </c>
    </row>
    <row r="9" spans="1:80" s="37" customFormat="1" x14ac:dyDescent="0.3">
      <c r="A9" s="36" t="s">
        <v>110</v>
      </c>
      <c r="B9" s="35">
        <v>50000000</v>
      </c>
      <c r="C9" s="37">
        <f>Rates!$D$12/12</f>
        <v>2.7340444444444445E-4</v>
      </c>
      <c r="D9" s="37">
        <f>Rates!$D$12/12</f>
        <v>2.7340444444444445E-4</v>
      </c>
      <c r="E9" s="37">
        <f>Rates!$D$12/12</f>
        <v>2.7340444444444445E-4</v>
      </c>
      <c r="F9" s="37">
        <f>Rates!$D$12/12</f>
        <v>2.7340444444444445E-4</v>
      </c>
      <c r="G9" s="37">
        <f>Rates!$D$12/12</f>
        <v>2.7340444444444445E-4</v>
      </c>
      <c r="H9" s="37">
        <f>Rates!$D$12/12</f>
        <v>2.7340444444444445E-4</v>
      </c>
      <c r="I9" s="37">
        <f>Rates!$D$12/12</f>
        <v>2.7340444444444445E-4</v>
      </c>
      <c r="J9" s="37">
        <f>Rates!$D$12/12</f>
        <v>2.7340444444444445E-4</v>
      </c>
      <c r="K9" s="37">
        <f>Rates!$D$12/12</f>
        <v>2.7340444444444445E-4</v>
      </c>
      <c r="L9" s="37">
        <f>Rates!$D$12/12</f>
        <v>2.7340444444444445E-4</v>
      </c>
      <c r="M9" s="37">
        <f>Rates!$D$12/12</f>
        <v>2.7340444444444445E-4</v>
      </c>
      <c r="N9" s="37">
        <f>Rates!$D$12/12</f>
        <v>2.7340444444444445E-4</v>
      </c>
      <c r="O9" s="37">
        <f t="shared" si="0"/>
        <v>3.2808533333333334E-3</v>
      </c>
      <c r="P9" s="37">
        <f>Rates!$D$13/12</f>
        <v>3.2131750000000001E-4</v>
      </c>
      <c r="Q9" s="37">
        <f>Rates!$D$13/12</f>
        <v>3.2131750000000001E-4</v>
      </c>
      <c r="R9" s="37">
        <f>Rates!$D$13/12</f>
        <v>3.2131750000000001E-4</v>
      </c>
      <c r="S9" s="37">
        <f>Rates!$D$13/12</f>
        <v>3.2131750000000001E-4</v>
      </c>
      <c r="T9" s="37">
        <f>Rates!$D$13/12</f>
        <v>3.2131750000000001E-4</v>
      </c>
      <c r="U9" s="37">
        <f>Rates!$D$13/12</f>
        <v>3.2131750000000001E-4</v>
      </c>
      <c r="V9" s="37">
        <f>Rates!$D$13/12</f>
        <v>3.2131750000000001E-4</v>
      </c>
      <c r="W9" s="37">
        <f>Rates!$D$13/12</f>
        <v>3.2131750000000001E-4</v>
      </c>
      <c r="X9" s="37">
        <f>Rates!$D$13/12</f>
        <v>3.2131750000000001E-4</v>
      </c>
      <c r="Y9" s="37">
        <f>Rates!$D$13/12</f>
        <v>3.2131750000000001E-4</v>
      </c>
      <c r="Z9" s="37">
        <f>Rates!$D$13/12</f>
        <v>3.2131750000000001E-4</v>
      </c>
      <c r="AA9" s="37">
        <f>Rates!$D$13/12</f>
        <v>3.2131750000000001E-4</v>
      </c>
      <c r="AB9" s="37">
        <f t="shared" si="1"/>
        <v>3.8558099999999999E-3</v>
      </c>
      <c r="AC9" s="37">
        <f>Rates!$D$14/12</f>
        <v>4.1732736111111112E-4</v>
      </c>
      <c r="AD9" s="37">
        <f>Rates!$D$14/12</f>
        <v>4.1732736111111112E-4</v>
      </c>
      <c r="AE9" s="37">
        <f>Rates!$D$14/12</f>
        <v>4.1732736111111112E-4</v>
      </c>
      <c r="AF9" s="37">
        <f>Rates!$D$14/12</f>
        <v>4.1732736111111112E-4</v>
      </c>
      <c r="AG9" s="37">
        <f>Rates!$D$14/12</f>
        <v>4.1732736111111112E-4</v>
      </c>
      <c r="AH9" s="37">
        <f>Rates!$D$14/12</f>
        <v>4.1732736111111112E-4</v>
      </c>
      <c r="AI9" s="37">
        <f>Rates!$D$14/12</f>
        <v>4.1732736111111112E-4</v>
      </c>
      <c r="AJ9" s="37">
        <f>Rates!$D$14/12</f>
        <v>4.1732736111111112E-4</v>
      </c>
      <c r="AK9" s="37">
        <f>Rates!$D$14/12</f>
        <v>4.1732736111111112E-4</v>
      </c>
      <c r="AL9" s="37">
        <f>Rates!$D$14/12</f>
        <v>4.1732736111111112E-4</v>
      </c>
      <c r="AM9" s="37">
        <f>Rates!$D$14/12</f>
        <v>4.1732736111111112E-4</v>
      </c>
      <c r="AN9" s="37">
        <f>Rates!$D$14/12</f>
        <v>4.1732736111111112E-4</v>
      </c>
      <c r="AO9" s="37">
        <f t="shared" si="2"/>
        <v>5.0079283333333323E-3</v>
      </c>
      <c r="AP9" s="37">
        <f>Rates!$D$15/12</f>
        <v>5.2881451388888886E-4</v>
      </c>
      <c r="AQ9" s="37">
        <f>Rates!$D$15/12</f>
        <v>5.2881451388888886E-4</v>
      </c>
      <c r="AR9" s="37">
        <f>Rates!$D$15/12</f>
        <v>5.2881451388888886E-4</v>
      </c>
      <c r="AS9" s="37">
        <f>Rates!$D$15/12</f>
        <v>5.2881451388888886E-4</v>
      </c>
      <c r="AT9" s="37">
        <f>Rates!$D$15/12</f>
        <v>5.2881451388888886E-4</v>
      </c>
      <c r="AU9" s="37">
        <f>Rates!$D$15/12</f>
        <v>5.2881451388888886E-4</v>
      </c>
      <c r="AV9" s="37">
        <f>Rates!$D$15/12</f>
        <v>5.2881451388888886E-4</v>
      </c>
      <c r="AW9" s="37">
        <f>Rates!$D$15/12</f>
        <v>5.2881451388888886E-4</v>
      </c>
      <c r="AX9" s="37">
        <f>Rates!$D$15/12</f>
        <v>5.2881451388888886E-4</v>
      </c>
      <c r="AY9" s="37">
        <f>Rates!$D$15/12</f>
        <v>5.2881451388888886E-4</v>
      </c>
      <c r="AZ9" s="37">
        <f>Rates!$D$15/12</f>
        <v>5.2881451388888886E-4</v>
      </c>
      <c r="BA9" s="37">
        <f>Rates!$D$15/12</f>
        <v>5.2881451388888886E-4</v>
      </c>
      <c r="BB9" s="37">
        <f t="shared" si="3"/>
        <v>6.3457741666666659E-3</v>
      </c>
      <c r="BC9" s="37">
        <f>Rates!$D$16/12</f>
        <v>6.5551791666666661E-4</v>
      </c>
      <c r="BD9" s="37">
        <f>Rates!$D$16/12</f>
        <v>6.5551791666666661E-4</v>
      </c>
      <c r="BE9" s="37">
        <f>Rates!$D$16/12</f>
        <v>6.5551791666666661E-4</v>
      </c>
      <c r="BF9" s="37">
        <f>Rates!$D$16/12</f>
        <v>6.5551791666666661E-4</v>
      </c>
      <c r="BG9" s="37">
        <f>Rates!$D$16/12</f>
        <v>6.5551791666666661E-4</v>
      </c>
      <c r="BH9" s="37">
        <f>Rates!$D$16/12</f>
        <v>6.5551791666666661E-4</v>
      </c>
      <c r="BI9" s="37">
        <f>Rates!$D$16/12</f>
        <v>6.5551791666666661E-4</v>
      </c>
      <c r="BJ9" s="37">
        <f>Rates!$D$16/12</f>
        <v>6.5551791666666661E-4</v>
      </c>
      <c r="BK9" s="37">
        <f>Rates!$D$16/12</f>
        <v>6.5551791666666661E-4</v>
      </c>
      <c r="BL9" s="37">
        <f>Rates!$D$16/12</f>
        <v>6.5551791666666661E-4</v>
      </c>
      <c r="BM9" s="37">
        <f>Rates!$D$16/12</f>
        <v>6.5551791666666661E-4</v>
      </c>
      <c r="BN9" s="37">
        <f>Rates!$D$16/12</f>
        <v>6.5551791666666661E-4</v>
      </c>
      <c r="BO9" s="37">
        <f t="shared" si="4"/>
        <v>7.8662149999999993E-3</v>
      </c>
      <c r="BP9" s="37">
        <f>Rates!$D$17/12</f>
        <v>7.8078145833333345E-4</v>
      </c>
      <c r="BQ9" s="37">
        <f>Rates!$D$17/12</f>
        <v>7.8078145833333345E-4</v>
      </c>
      <c r="BR9" s="37">
        <f>Rates!$D$17/12</f>
        <v>7.8078145833333345E-4</v>
      </c>
      <c r="BS9" s="37">
        <f>Rates!$D$17/12</f>
        <v>7.8078145833333345E-4</v>
      </c>
      <c r="BT9" s="37">
        <f>Rates!$D$17/12</f>
        <v>7.8078145833333345E-4</v>
      </c>
      <c r="BU9" s="37">
        <f>Rates!$D$17/12</f>
        <v>7.8078145833333345E-4</v>
      </c>
      <c r="BV9" s="37">
        <f>Rates!$D$17/12</f>
        <v>7.8078145833333345E-4</v>
      </c>
      <c r="BW9" s="37">
        <f>Rates!$D$17/12</f>
        <v>7.8078145833333345E-4</v>
      </c>
      <c r="BX9" s="37">
        <f>Rates!$D$17/12</f>
        <v>7.8078145833333345E-4</v>
      </c>
      <c r="BY9" s="37">
        <f>Rates!$D$17/12</f>
        <v>7.8078145833333345E-4</v>
      </c>
      <c r="BZ9" s="37">
        <f>Rates!$D$17/12</f>
        <v>7.8078145833333345E-4</v>
      </c>
      <c r="CA9" s="37">
        <f>Rates!$D$17/12</f>
        <v>7.8078145833333345E-4</v>
      </c>
      <c r="CB9" s="37">
        <f t="shared" si="5"/>
        <v>9.3693775000000014E-3</v>
      </c>
    </row>
    <row r="10" spans="1:80" s="37" customFormat="1" x14ac:dyDescent="0.3">
      <c r="A10" s="36" t="s">
        <v>109</v>
      </c>
      <c r="B10" s="35">
        <v>20930000</v>
      </c>
      <c r="C10" s="37">
        <f>Rates!$E$12/12</f>
        <v>4.4007111111111114E-4</v>
      </c>
      <c r="D10" s="37">
        <f>Rates!$E$12/12</f>
        <v>4.4007111111111114E-4</v>
      </c>
      <c r="E10" s="37">
        <f>Rates!$E$12/12</f>
        <v>4.4007111111111114E-4</v>
      </c>
      <c r="F10" s="37">
        <f>Rates!$E$12/12</f>
        <v>4.4007111111111114E-4</v>
      </c>
      <c r="G10" s="37">
        <f>Rates!$E$12/12</f>
        <v>4.4007111111111114E-4</v>
      </c>
      <c r="H10" s="37">
        <f>Rates!$E$12/12</f>
        <v>4.4007111111111114E-4</v>
      </c>
      <c r="I10" s="37">
        <f>Rates!$E$12/12</f>
        <v>4.4007111111111114E-4</v>
      </c>
      <c r="J10" s="37">
        <f>Rates!$E$12/12</f>
        <v>4.4007111111111114E-4</v>
      </c>
      <c r="K10" s="37">
        <f>Rates!$E$12/12</f>
        <v>4.4007111111111114E-4</v>
      </c>
      <c r="L10" s="37">
        <f>Rates!$E$12/12</f>
        <v>4.4007111111111114E-4</v>
      </c>
      <c r="M10" s="37">
        <f>Rates!$E$12/12</f>
        <v>4.4007111111111114E-4</v>
      </c>
      <c r="N10" s="37">
        <f>Rates!$E$12/12</f>
        <v>4.4007111111111114E-4</v>
      </c>
      <c r="O10" s="37">
        <f t="shared" si="0"/>
        <v>5.2808533333333326E-3</v>
      </c>
      <c r="P10" s="37">
        <f>Rates!$E$13/12</f>
        <v>4.879841666666667E-4</v>
      </c>
      <c r="Q10" s="37">
        <f>Rates!$E$13/12</f>
        <v>4.879841666666667E-4</v>
      </c>
      <c r="R10" s="37">
        <f>Rates!$E$13/12</f>
        <v>4.879841666666667E-4</v>
      </c>
      <c r="S10" s="37">
        <f>Rates!$E$13/12</f>
        <v>4.879841666666667E-4</v>
      </c>
      <c r="T10" s="37">
        <f>Rates!$E$13/12</f>
        <v>4.879841666666667E-4</v>
      </c>
      <c r="U10" s="37">
        <f>Rates!$E$13/12</f>
        <v>4.879841666666667E-4</v>
      </c>
      <c r="V10" s="37">
        <f>Rates!$E$13/12</f>
        <v>4.879841666666667E-4</v>
      </c>
      <c r="W10" s="37">
        <f>Rates!$E$13/12</f>
        <v>4.879841666666667E-4</v>
      </c>
      <c r="X10" s="37">
        <f>Rates!$E$13/12</f>
        <v>4.879841666666667E-4</v>
      </c>
      <c r="Y10" s="37">
        <f>Rates!$E$13/12</f>
        <v>4.879841666666667E-4</v>
      </c>
      <c r="Z10" s="37">
        <f>Rates!$E$13/12</f>
        <v>4.879841666666667E-4</v>
      </c>
      <c r="AA10" s="37">
        <f>Rates!$E$13/12</f>
        <v>4.879841666666667E-4</v>
      </c>
      <c r="AB10" s="37">
        <f t="shared" si="1"/>
        <v>5.8558100000000021E-3</v>
      </c>
      <c r="AC10" s="37">
        <f>Rates!$E$14/12</f>
        <v>5.8399402777777781E-4</v>
      </c>
      <c r="AD10" s="37">
        <f>Rates!$E$14/12</f>
        <v>5.8399402777777781E-4</v>
      </c>
      <c r="AE10" s="37">
        <f>Rates!$E$14/12</f>
        <v>5.8399402777777781E-4</v>
      </c>
      <c r="AF10" s="37">
        <f>Rates!$E$14/12</f>
        <v>5.8399402777777781E-4</v>
      </c>
      <c r="AG10" s="37">
        <f>Rates!$E$14/12</f>
        <v>5.8399402777777781E-4</v>
      </c>
      <c r="AH10" s="37">
        <f>Rates!$E$14/12</f>
        <v>5.8399402777777781E-4</v>
      </c>
      <c r="AI10" s="37">
        <f>Rates!$E$14/12</f>
        <v>5.8399402777777781E-4</v>
      </c>
      <c r="AJ10" s="37">
        <f>Rates!$E$14/12</f>
        <v>5.8399402777777781E-4</v>
      </c>
      <c r="AK10" s="37">
        <f>Rates!$E$14/12</f>
        <v>5.8399402777777781E-4</v>
      </c>
      <c r="AL10" s="37">
        <f>Rates!$E$14/12</f>
        <v>5.8399402777777781E-4</v>
      </c>
      <c r="AM10" s="37">
        <f>Rates!$E$14/12</f>
        <v>5.8399402777777781E-4</v>
      </c>
      <c r="AN10" s="37">
        <f>Rates!$E$14/12</f>
        <v>5.8399402777777781E-4</v>
      </c>
      <c r="AO10" s="37">
        <f t="shared" si="2"/>
        <v>7.0079283333333324E-3</v>
      </c>
      <c r="AP10" s="37">
        <f>Rates!$E$15/12</f>
        <v>6.9548118055555561E-4</v>
      </c>
      <c r="AQ10" s="37">
        <f>Rates!$E$15/12</f>
        <v>6.9548118055555561E-4</v>
      </c>
      <c r="AR10" s="37">
        <f>Rates!$E$15/12</f>
        <v>6.9548118055555561E-4</v>
      </c>
      <c r="AS10" s="37">
        <f>Rates!$E$15/12</f>
        <v>6.9548118055555561E-4</v>
      </c>
      <c r="AT10" s="37">
        <f>Rates!$E$15/12</f>
        <v>6.9548118055555561E-4</v>
      </c>
      <c r="AU10" s="37">
        <f>Rates!$E$15/12</f>
        <v>6.9548118055555561E-4</v>
      </c>
      <c r="AV10" s="37">
        <f>Rates!$E$15/12</f>
        <v>6.9548118055555561E-4</v>
      </c>
      <c r="AW10" s="37">
        <f>Rates!$E$15/12</f>
        <v>6.9548118055555561E-4</v>
      </c>
      <c r="AX10" s="37">
        <f>Rates!$E$15/12</f>
        <v>6.9548118055555561E-4</v>
      </c>
      <c r="AY10" s="37">
        <f>Rates!$E$15/12</f>
        <v>6.9548118055555561E-4</v>
      </c>
      <c r="AZ10" s="37">
        <f>Rates!$E$15/12</f>
        <v>6.9548118055555561E-4</v>
      </c>
      <c r="BA10" s="37">
        <f>Rates!$E$15/12</f>
        <v>6.9548118055555561E-4</v>
      </c>
      <c r="BB10" s="37">
        <f t="shared" si="3"/>
        <v>8.3457741666666651E-3</v>
      </c>
      <c r="BC10" s="37">
        <f>Rates!$E$16/12</f>
        <v>8.2218458333333324E-4</v>
      </c>
      <c r="BD10" s="37">
        <f>Rates!$E$16/12</f>
        <v>8.2218458333333324E-4</v>
      </c>
      <c r="BE10" s="37">
        <f>Rates!$E$16/12</f>
        <v>8.2218458333333324E-4</v>
      </c>
      <c r="BF10" s="37">
        <f>Rates!$E$16/12</f>
        <v>8.2218458333333324E-4</v>
      </c>
      <c r="BG10" s="37">
        <f>Rates!$E$16/12</f>
        <v>8.2218458333333324E-4</v>
      </c>
      <c r="BH10" s="37">
        <f>Rates!$E$16/12</f>
        <v>8.2218458333333324E-4</v>
      </c>
      <c r="BI10" s="37">
        <f>Rates!$E$16/12</f>
        <v>8.2218458333333324E-4</v>
      </c>
      <c r="BJ10" s="37">
        <f>Rates!$E$16/12</f>
        <v>8.2218458333333324E-4</v>
      </c>
      <c r="BK10" s="37">
        <f>Rates!$E$16/12</f>
        <v>8.2218458333333324E-4</v>
      </c>
      <c r="BL10" s="37">
        <f>Rates!$E$16/12</f>
        <v>8.2218458333333324E-4</v>
      </c>
      <c r="BM10" s="37">
        <f>Rates!$E$16/12</f>
        <v>8.2218458333333324E-4</v>
      </c>
      <c r="BN10" s="37">
        <f>Rates!$E$16/12</f>
        <v>8.2218458333333324E-4</v>
      </c>
      <c r="BO10" s="37">
        <f t="shared" si="4"/>
        <v>9.8662149999999994E-3</v>
      </c>
      <c r="BP10" s="37">
        <f>Rates!$E$17/12</f>
        <v>9.4744812500000008E-4</v>
      </c>
      <c r="BQ10" s="37">
        <f>Rates!$E$17/12</f>
        <v>9.4744812500000008E-4</v>
      </c>
      <c r="BR10" s="37">
        <f>Rates!$E$17/12</f>
        <v>9.4744812500000008E-4</v>
      </c>
      <c r="BS10" s="37">
        <f>Rates!$E$17/12</f>
        <v>9.4744812500000008E-4</v>
      </c>
      <c r="BT10" s="37">
        <f>Rates!$E$17/12</f>
        <v>9.4744812500000008E-4</v>
      </c>
      <c r="BU10" s="37">
        <f>Rates!$E$17/12</f>
        <v>9.4744812500000008E-4</v>
      </c>
      <c r="BV10" s="37">
        <f>Rates!$E$17/12</f>
        <v>9.4744812500000008E-4</v>
      </c>
      <c r="BW10" s="37">
        <f>Rates!$E$17/12</f>
        <v>9.4744812500000008E-4</v>
      </c>
      <c r="BX10" s="37">
        <f>Rates!$E$17/12</f>
        <v>9.4744812500000008E-4</v>
      </c>
      <c r="BY10" s="37">
        <f>Rates!$E$17/12</f>
        <v>9.4744812500000008E-4</v>
      </c>
      <c r="BZ10" s="37">
        <f>Rates!$E$17/12</f>
        <v>9.4744812500000008E-4</v>
      </c>
      <c r="CA10" s="37">
        <f>Rates!$E$17/12</f>
        <v>9.4744812500000008E-4</v>
      </c>
      <c r="CB10" s="37">
        <f t="shared" si="5"/>
        <v>1.1369377500000001E-2</v>
      </c>
    </row>
    <row r="11" spans="1:80" s="37" customFormat="1" x14ac:dyDescent="0.3">
      <c r="A11" s="36" t="s">
        <v>108</v>
      </c>
      <c r="B11" s="35">
        <v>12900000</v>
      </c>
      <c r="C11" s="37">
        <f>Rates!$D$12/12</f>
        <v>2.7340444444444445E-4</v>
      </c>
      <c r="D11" s="37">
        <f>Rates!$D$12/12</f>
        <v>2.7340444444444445E-4</v>
      </c>
      <c r="E11" s="37">
        <f>Rates!$D$12/12</f>
        <v>2.7340444444444445E-4</v>
      </c>
      <c r="F11" s="37">
        <f>Rates!$D$12/12</f>
        <v>2.7340444444444445E-4</v>
      </c>
      <c r="G11" s="37">
        <f>Rates!$D$12/12</f>
        <v>2.7340444444444445E-4</v>
      </c>
      <c r="H11" s="37">
        <f>Rates!$D$12/12</f>
        <v>2.7340444444444445E-4</v>
      </c>
      <c r="I11" s="37">
        <f>Rates!$D$12/12</f>
        <v>2.7340444444444445E-4</v>
      </c>
      <c r="J11" s="37">
        <f>Rates!$D$12/12</f>
        <v>2.7340444444444445E-4</v>
      </c>
      <c r="K11" s="37">
        <f>Rates!$D$12/12</f>
        <v>2.7340444444444445E-4</v>
      </c>
      <c r="L11" s="37">
        <f>Rates!$D$12/12</f>
        <v>2.7340444444444445E-4</v>
      </c>
      <c r="M11" s="37">
        <f>Rates!$D$12/12</f>
        <v>2.7340444444444445E-4</v>
      </c>
      <c r="N11" s="37">
        <f>Rates!$D$12/12</f>
        <v>2.7340444444444445E-4</v>
      </c>
      <c r="O11" s="37">
        <f t="shared" si="0"/>
        <v>3.2808533333333334E-3</v>
      </c>
      <c r="P11" s="37">
        <f>Rates!$D$13/12</f>
        <v>3.2131750000000001E-4</v>
      </c>
      <c r="Q11" s="37">
        <f>Rates!$D$13/12</f>
        <v>3.2131750000000001E-4</v>
      </c>
      <c r="R11" s="37">
        <f>Rates!$D$13/12</f>
        <v>3.2131750000000001E-4</v>
      </c>
      <c r="S11" s="37">
        <f>Rates!$D$13/12</f>
        <v>3.2131750000000001E-4</v>
      </c>
      <c r="T11" s="37">
        <f>Rates!$D$13/12</f>
        <v>3.2131750000000001E-4</v>
      </c>
      <c r="U11" s="37">
        <f>Rates!$D$13/12</f>
        <v>3.2131750000000001E-4</v>
      </c>
      <c r="V11" s="37">
        <f>Rates!$D$13/12</f>
        <v>3.2131750000000001E-4</v>
      </c>
      <c r="W11" s="37">
        <f>Rates!$D$13/12</f>
        <v>3.2131750000000001E-4</v>
      </c>
      <c r="X11" s="37">
        <f>Rates!$D$13/12</f>
        <v>3.2131750000000001E-4</v>
      </c>
      <c r="Y11" s="37">
        <f>Rates!$D$13/12</f>
        <v>3.2131750000000001E-4</v>
      </c>
      <c r="Z11" s="37">
        <f>Rates!$D$13/12</f>
        <v>3.2131750000000001E-4</v>
      </c>
      <c r="AA11" s="37">
        <f>Rates!$D$13/12</f>
        <v>3.2131750000000001E-4</v>
      </c>
      <c r="AB11" s="37">
        <f t="shared" si="1"/>
        <v>3.8558099999999999E-3</v>
      </c>
      <c r="AC11" s="37">
        <f>Rates!$D$14/12</f>
        <v>4.1732736111111112E-4</v>
      </c>
      <c r="AD11" s="37">
        <f>Rates!$D$14/12</f>
        <v>4.1732736111111112E-4</v>
      </c>
      <c r="AE11" s="37">
        <f>Rates!$D$14/12</f>
        <v>4.1732736111111112E-4</v>
      </c>
      <c r="AF11" s="37">
        <f>Rates!$D$14/12</f>
        <v>4.1732736111111112E-4</v>
      </c>
      <c r="AG11" s="37">
        <f>Rates!$D$14/12</f>
        <v>4.1732736111111112E-4</v>
      </c>
      <c r="AH11" s="37">
        <f>Rates!$D$14/12</f>
        <v>4.1732736111111112E-4</v>
      </c>
      <c r="AI11" s="37">
        <f>Rates!$D$14/12</f>
        <v>4.1732736111111112E-4</v>
      </c>
      <c r="AJ11" s="37">
        <f>Rates!$D$14/12</f>
        <v>4.1732736111111112E-4</v>
      </c>
      <c r="AK11" s="37">
        <f>Rates!$D$14/12</f>
        <v>4.1732736111111112E-4</v>
      </c>
      <c r="AL11" s="37">
        <f>Rates!$D$14/12</f>
        <v>4.1732736111111112E-4</v>
      </c>
      <c r="AM11" s="37">
        <f>Rates!$D$14/12</f>
        <v>4.1732736111111112E-4</v>
      </c>
      <c r="AN11" s="37">
        <f>Rates!$D$14/12</f>
        <v>4.1732736111111112E-4</v>
      </c>
      <c r="AO11" s="37">
        <f t="shared" si="2"/>
        <v>5.0079283333333323E-3</v>
      </c>
      <c r="AP11" s="37">
        <f>Rates!$D$15/12</f>
        <v>5.2881451388888886E-4</v>
      </c>
      <c r="AQ11" s="37">
        <f>Rates!$D$15/12</f>
        <v>5.2881451388888886E-4</v>
      </c>
      <c r="AR11" s="37">
        <f>Rates!$D$15/12</f>
        <v>5.2881451388888886E-4</v>
      </c>
      <c r="AS11" s="37">
        <f>Rates!$D$15/12</f>
        <v>5.2881451388888886E-4</v>
      </c>
      <c r="AT11" s="37">
        <f>Rates!$D$15/12</f>
        <v>5.2881451388888886E-4</v>
      </c>
      <c r="AU11" s="37">
        <f>Rates!$D$15/12</f>
        <v>5.2881451388888886E-4</v>
      </c>
      <c r="AV11" s="37">
        <f>Rates!$D$15/12</f>
        <v>5.2881451388888886E-4</v>
      </c>
      <c r="AW11" s="37">
        <f>Rates!$D$15/12</f>
        <v>5.2881451388888886E-4</v>
      </c>
      <c r="AX11" s="37">
        <f>Rates!$D$15/12</f>
        <v>5.2881451388888886E-4</v>
      </c>
      <c r="AY11" s="37">
        <f>Rates!$D$15/12</f>
        <v>5.2881451388888886E-4</v>
      </c>
      <c r="AZ11" s="37">
        <f>Rates!$D$15/12</f>
        <v>5.2881451388888886E-4</v>
      </c>
      <c r="BA11" s="37">
        <f>Rates!$D$15/12</f>
        <v>5.2881451388888886E-4</v>
      </c>
      <c r="BB11" s="37">
        <f t="shared" si="3"/>
        <v>6.3457741666666659E-3</v>
      </c>
      <c r="BC11" s="37">
        <f>Rates!$D$16/12</f>
        <v>6.5551791666666661E-4</v>
      </c>
      <c r="BD11" s="37">
        <f>Rates!$D$16/12</f>
        <v>6.5551791666666661E-4</v>
      </c>
      <c r="BE11" s="37">
        <f>Rates!$D$16/12</f>
        <v>6.5551791666666661E-4</v>
      </c>
      <c r="BF11" s="37">
        <f>Rates!$D$16/12</f>
        <v>6.5551791666666661E-4</v>
      </c>
      <c r="BG11" s="37">
        <f>Rates!$D$16/12</f>
        <v>6.5551791666666661E-4</v>
      </c>
      <c r="BH11" s="37">
        <f>Rates!$D$16/12</f>
        <v>6.5551791666666661E-4</v>
      </c>
      <c r="BI11" s="37">
        <f>Rates!$D$16/12</f>
        <v>6.5551791666666661E-4</v>
      </c>
      <c r="BJ11" s="37">
        <f>Rates!$D$16/12</f>
        <v>6.5551791666666661E-4</v>
      </c>
      <c r="BK11" s="37">
        <f>Rates!$D$16/12</f>
        <v>6.5551791666666661E-4</v>
      </c>
      <c r="BL11" s="37">
        <f>Rates!$D$16/12</f>
        <v>6.5551791666666661E-4</v>
      </c>
      <c r="BM11" s="37">
        <f>Rates!$D$16/12</f>
        <v>6.5551791666666661E-4</v>
      </c>
      <c r="BN11" s="37">
        <f>Rates!$D$16/12</f>
        <v>6.5551791666666661E-4</v>
      </c>
      <c r="BO11" s="37">
        <f t="shared" si="4"/>
        <v>7.8662149999999993E-3</v>
      </c>
      <c r="BP11" s="37">
        <f>Rates!$D$17/12</f>
        <v>7.8078145833333345E-4</v>
      </c>
      <c r="BQ11" s="37">
        <f>Rates!$D$17/12</f>
        <v>7.8078145833333345E-4</v>
      </c>
      <c r="BR11" s="37">
        <f>Rates!$D$17/12</f>
        <v>7.8078145833333345E-4</v>
      </c>
      <c r="BS11" s="37">
        <f>Rates!$D$17/12</f>
        <v>7.8078145833333345E-4</v>
      </c>
      <c r="BT11" s="37">
        <f>Rates!$D$17/12</f>
        <v>7.8078145833333345E-4</v>
      </c>
      <c r="BU11" s="37">
        <f>Rates!$D$17/12</f>
        <v>7.8078145833333345E-4</v>
      </c>
      <c r="BV11" s="37">
        <f>Rates!$D$17/12</f>
        <v>7.8078145833333345E-4</v>
      </c>
      <c r="BW11" s="37">
        <f>Rates!$D$17/12</f>
        <v>7.8078145833333345E-4</v>
      </c>
      <c r="BX11" s="37">
        <f>Rates!$D$17/12</f>
        <v>7.8078145833333345E-4</v>
      </c>
      <c r="BY11" s="37">
        <f>Rates!$D$17/12</f>
        <v>7.8078145833333345E-4</v>
      </c>
      <c r="BZ11" s="37">
        <f>Rates!$D$17/12</f>
        <v>7.8078145833333345E-4</v>
      </c>
      <c r="CA11" s="37">
        <f>Rates!$D$17/12</f>
        <v>7.8078145833333345E-4</v>
      </c>
      <c r="CB11" s="37">
        <f t="shared" si="5"/>
        <v>9.3693775000000014E-3</v>
      </c>
    </row>
    <row r="12" spans="1:80" s="37" customFormat="1" x14ac:dyDescent="0.3">
      <c r="A12" s="36" t="s">
        <v>270</v>
      </c>
      <c r="B12" s="35">
        <v>96000000</v>
      </c>
      <c r="C12" s="37">
        <f>Rates!$F$12/12</f>
        <v>5.3115555555555561E-4</v>
      </c>
      <c r="D12" s="37">
        <f>Rates!$F$12/12</f>
        <v>5.3115555555555561E-4</v>
      </c>
      <c r="E12" s="37">
        <f>Rates!$F$12/12</f>
        <v>5.3115555555555561E-4</v>
      </c>
      <c r="F12" s="37">
        <f>Rates!$F$12/12</f>
        <v>5.3115555555555561E-4</v>
      </c>
      <c r="G12" s="37">
        <f>Rates!$F$12/12</f>
        <v>5.3115555555555561E-4</v>
      </c>
      <c r="H12" s="37">
        <f>Rates!$F$12/12</f>
        <v>5.3115555555555561E-4</v>
      </c>
      <c r="I12" s="37">
        <f>Rates!$F$12/12</f>
        <v>5.3115555555555561E-4</v>
      </c>
      <c r="J12" s="37">
        <f>Rates!$F$12/12</f>
        <v>5.3115555555555561E-4</v>
      </c>
      <c r="K12" s="37">
        <f>0.0105/12</f>
        <v>8.7500000000000002E-4</v>
      </c>
      <c r="L12" s="37">
        <f t="shared" ref="L12:AW12" si="6">0.0105/12</f>
        <v>8.7500000000000002E-4</v>
      </c>
      <c r="M12" s="37">
        <f t="shared" si="6"/>
        <v>8.7500000000000002E-4</v>
      </c>
      <c r="N12" s="37">
        <f t="shared" si="6"/>
        <v>8.7500000000000002E-4</v>
      </c>
      <c r="O12" s="37">
        <f t="shared" si="0"/>
        <v>7.7492444444444445E-3</v>
      </c>
      <c r="P12" s="37">
        <f t="shared" si="6"/>
        <v>8.7500000000000002E-4</v>
      </c>
      <c r="Q12" s="37">
        <f t="shared" si="6"/>
        <v>8.7500000000000002E-4</v>
      </c>
      <c r="R12" s="37">
        <f t="shared" si="6"/>
        <v>8.7500000000000002E-4</v>
      </c>
      <c r="S12" s="37">
        <f t="shared" si="6"/>
        <v>8.7500000000000002E-4</v>
      </c>
      <c r="T12" s="37">
        <f t="shared" si="6"/>
        <v>8.7500000000000002E-4</v>
      </c>
      <c r="U12" s="37">
        <f t="shared" si="6"/>
        <v>8.7500000000000002E-4</v>
      </c>
      <c r="V12" s="37">
        <f t="shared" si="6"/>
        <v>8.7500000000000002E-4</v>
      </c>
      <c r="W12" s="37">
        <f t="shared" si="6"/>
        <v>8.7500000000000002E-4</v>
      </c>
      <c r="X12" s="37">
        <f t="shared" si="6"/>
        <v>8.7500000000000002E-4</v>
      </c>
      <c r="Y12" s="37">
        <f t="shared" si="6"/>
        <v>8.7500000000000002E-4</v>
      </c>
      <c r="Z12" s="37">
        <f t="shared" si="6"/>
        <v>8.7500000000000002E-4</v>
      </c>
      <c r="AA12" s="37">
        <f t="shared" si="6"/>
        <v>8.7500000000000002E-4</v>
      </c>
      <c r="AB12" s="37">
        <f t="shared" si="1"/>
        <v>1.0500000000000002E-2</v>
      </c>
      <c r="AC12" s="37">
        <f t="shared" si="6"/>
        <v>8.7500000000000002E-4</v>
      </c>
      <c r="AD12" s="37">
        <f t="shared" si="6"/>
        <v>8.7500000000000002E-4</v>
      </c>
      <c r="AE12" s="37">
        <f t="shared" si="6"/>
        <v>8.7500000000000002E-4</v>
      </c>
      <c r="AF12" s="37">
        <f t="shared" si="6"/>
        <v>8.7500000000000002E-4</v>
      </c>
      <c r="AG12" s="37">
        <f t="shared" si="6"/>
        <v>8.7500000000000002E-4</v>
      </c>
      <c r="AH12" s="37">
        <f t="shared" si="6"/>
        <v>8.7500000000000002E-4</v>
      </c>
      <c r="AI12" s="37">
        <f t="shared" si="6"/>
        <v>8.7500000000000002E-4</v>
      </c>
      <c r="AJ12" s="37">
        <f t="shared" si="6"/>
        <v>8.7500000000000002E-4</v>
      </c>
      <c r="AK12" s="37">
        <f t="shared" si="6"/>
        <v>8.7500000000000002E-4</v>
      </c>
      <c r="AL12" s="37">
        <f t="shared" si="6"/>
        <v>8.7500000000000002E-4</v>
      </c>
      <c r="AM12" s="37">
        <f t="shared" si="6"/>
        <v>8.7500000000000002E-4</v>
      </c>
      <c r="AN12" s="37">
        <f t="shared" si="6"/>
        <v>8.7500000000000002E-4</v>
      </c>
      <c r="AO12" s="37">
        <f t="shared" si="2"/>
        <v>1.0500000000000002E-2</v>
      </c>
      <c r="AP12" s="37">
        <f t="shared" si="6"/>
        <v>8.7500000000000002E-4</v>
      </c>
      <c r="AQ12" s="37">
        <f t="shared" si="6"/>
        <v>8.7500000000000002E-4</v>
      </c>
      <c r="AR12" s="37">
        <f t="shared" si="6"/>
        <v>8.7500000000000002E-4</v>
      </c>
      <c r="AS12" s="37">
        <f t="shared" si="6"/>
        <v>8.7500000000000002E-4</v>
      </c>
      <c r="AT12" s="37">
        <f t="shared" si="6"/>
        <v>8.7500000000000002E-4</v>
      </c>
      <c r="AU12" s="37">
        <f t="shared" si="6"/>
        <v>8.7500000000000002E-4</v>
      </c>
      <c r="AV12" s="37">
        <f t="shared" si="6"/>
        <v>8.7500000000000002E-4</v>
      </c>
      <c r="AW12" s="37">
        <f t="shared" si="6"/>
        <v>8.7500000000000002E-4</v>
      </c>
      <c r="AX12" s="37">
        <f>0.0125/12</f>
        <v>1.0416666666666667E-3</v>
      </c>
      <c r="AY12" s="37">
        <f>0.0125/12</f>
        <v>1.0416666666666667E-3</v>
      </c>
      <c r="AZ12" s="37">
        <f>0.0125/12</f>
        <v>1.0416666666666667E-3</v>
      </c>
      <c r="BA12" s="37">
        <f>0.0125/12</f>
        <v>1.0416666666666667E-3</v>
      </c>
      <c r="BB12" s="37">
        <f t="shared" si="3"/>
        <v>1.1166666666666667E-2</v>
      </c>
      <c r="BC12" s="37">
        <f>0.0125/12</f>
        <v>1.0416666666666667E-3</v>
      </c>
      <c r="BD12" s="37">
        <f t="shared" ref="BD12:CA12" si="7">0.0125/12</f>
        <v>1.0416666666666667E-3</v>
      </c>
      <c r="BE12" s="37">
        <f t="shared" si="7"/>
        <v>1.0416666666666667E-3</v>
      </c>
      <c r="BF12" s="37">
        <f t="shared" si="7"/>
        <v>1.0416666666666667E-3</v>
      </c>
      <c r="BG12" s="37">
        <f t="shared" si="7"/>
        <v>1.0416666666666667E-3</v>
      </c>
      <c r="BH12" s="37">
        <f t="shared" si="7"/>
        <v>1.0416666666666667E-3</v>
      </c>
      <c r="BI12" s="37">
        <f t="shared" si="7"/>
        <v>1.0416666666666667E-3</v>
      </c>
      <c r="BJ12" s="37">
        <f t="shared" si="7"/>
        <v>1.0416666666666667E-3</v>
      </c>
      <c r="BK12" s="37">
        <f t="shared" si="7"/>
        <v>1.0416666666666667E-3</v>
      </c>
      <c r="BL12" s="37">
        <f t="shared" si="7"/>
        <v>1.0416666666666667E-3</v>
      </c>
      <c r="BM12" s="37">
        <f t="shared" si="7"/>
        <v>1.0416666666666667E-3</v>
      </c>
      <c r="BN12" s="37">
        <f t="shared" si="7"/>
        <v>1.0416666666666667E-3</v>
      </c>
      <c r="BO12" s="37">
        <f t="shared" si="4"/>
        <v>1.2499999999999999E-2</v>
      </c>
      <c r="BP12" s="37">
        <f t="shared" si="7"/>
        <v>1.0416666666666667E-3</v>
      </c>
      <c r="BQ12" s="37">
        <f t="shared" si="7"/>
        <v>1.0416666666666667E-3</v>
      </c>
      <c r="BR12" s="37">
        <f t="shared" si="7"/>
        <v>1.0416666666666667E-3</v>
      </c>
      <c r="BS12" s="37">
        <f t="shared" si="7"/>
        <v>1.0416666666666667E-3</v>
      </c>
      <c r="BT12" s="37">
        <f t="shared" si="7"/>
        <v>1.0416666666666667E-3</v>
      </c>
      <c r="BU12" s="37">
        <f t="shared" si="7"/>
        <v>1.0416666666666667E-3</v>
      </c>
      <c r="BV12" s="37">
        <f t="shared" si="7"/>
        <v>1.0416666666666667E-3</v>
      </c>
      <c r="BW12" s="37">
        <f t="shared" si="7"/>
        <v>1.0416666666666667E-3</v>
      </c>
      <c r="BX12" s="37">
        <f t="shared" si="7"/>
        <v>1.0416666666666667E-3</v>
      </c>
      <c r="BY12" s="37">
        <f t="shared" si="7"/>
        <v>1.0416666666666667E-3</v>
      </c>
      <c r="BZ12" s="37">
        <f t="shared" si="7"/>
        <v>1.0416666666666667E-3</v>
      </c>
      <c r="CA12" s="37">
        <f t="shared" si="7"/>
        <v>1.0416666666666667E-3</v>
      </c>
      <c r="CB12" s="37">
        <f t="shared" si="5"/>
        <v>1.2499999999999999E-2</v>
      </c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  <colBreaks count="5" manualBreakCount="5">
    <brk id="15" max="23" man="1"/>
    <brk id="28" max="23" man="1"/>
    <brk id="41" max="23" man="1"/>
    <brk id="54" max="23" man="1"/>
    <brk id="67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126"/>
  <sheetViews>
    <sheetView showGridLines="0" tabSelected="1" zoomScaleNormal="100" workbookViewId="0">
      <selection activeCell="C3" sqref="C3"/>
    </sheetView>
  </sheetViews>
  <sheetFormatPr defaultColWidth="9.109375" defaultRowHeight="13.2" x14ac:dyDescent="0.25"/>
  <cols>
    <col min="1" max="1" width="3.44140625" style="51" customWidth="1"/>
    <col min="2" max="2" width="5.5546875" style="51" bestFit="1" customWidth="1"/>
    <col min="3" max="3" width="9.88671875" style="51" customWidth="1"/>
    <col min="4" max="6" width="13.109375" style="51" customWidth="1"/>
    <col min="7" max="7" width="13.33203125" style="51" customWidth="1"/>
    <col min="8" max="8" width="5.33203125" style="51" customWidth="1"/>
    <col min="9" max="10" width="10.33203125" style="51" bestFit="1" customWidth="1"/>
    <col min="11" max="14" width="9.109375" style="51"/>
    <col min="15" max="15" width="12.44140625" style="51" customWidth="1"/>
    <col min="16" max="16384" width="9.109375" style="51"/>
  </cols>
  <sheetData>
    <row r="1" spans="2:16" ht="13.8" x14ac:dyDescent="0.25">
      <c r="B1" s="61" t="s">
        <v>193</v>
      </c>
      <c r="C1" s="61"/>
      <c r="D1" s="61"/>
      <c r="E1" s="61"/>
      <c r="F1" s="61"/>
      <c r="I1" s="62" t="s">
        <v>5</v>
      </c>
      <c r="J1" s="62"/>
      <c r="K1" s="62"/>
      <c r="L1" s="62"/>
    </row>
    <row r="2" spans="2:16" ht="13.8" x14ac:dyDescent="0.25">
      <c r="B2" s="63">
        <v>2016</v>
      </c>
      <c r="C2" s="63"/>
      <c r="D2" s="63"/>
      <c r="E2" s="63"/>
      <c r="F2" s="63"/>
      <c r="G2" s="63"/>
      <c r="I2" s="52" t="s">
        <v>192</v>
      </c>
      <c r="J2" s="52" t="s">
        <v>191</v>
      </c>
      <c r="K2" s="52" t="s">
        <v>190</v>
      </c>
      <c r="L2" s="52" t="s">
        <v>189</v>
      </c>
    </row>
    <row r="3" spans="2:16" ht="14.4" x14ac:dyDescent="0.3">
      <c r="B3" s="51" t="s">
        <v>18</v>
      </c>
      <c r="C3" s="53" t="s">
        <v>17</v>
      </c>
      <c r="D3" s="54"/>
      <c r="E3" s="54"/>
      <c r="F3" s="54" t="s">
        <v>216</v>
      </c>
      <c r="G3" s="54" t="s">
        <v>182</v>
      </c>
      <c r="I3" s="55" t="s">
        <v>242</v>
      </c>
      <c r="J3" s="51">
        <v>0.46655000000000002</v>
      </c>
      <c r="K3" s="51">
        <v>0.64610000000000001</v>
      </c>
      <c r="L3" s="51">
        <v>0.91364999999999996</v>
      </c>
      <c r="O3" s="12"/>
    </row>
    <row r="4" spans="2:16" ht="14.4" x14ac:dyDescent="0.3">
      <c r="B4" s="51" t="s">
        <v>134</v>
      </c>
      <c r="C4" s="56">
        <v>0.25751000000000002</v>
      </c>
      <c r="D4" s="56"/>
      <c r="E4" s="56"/>
      <c r="F4" s="56">
        <v>0.37517</v>
      </c>
      <c r="G4" s="56">
        <v>0.44691999999999998</v>
      </c>
      <c r="I4" s="55" t="s">
        <v>188</v>
      </c>
      <c r="J4" s="51">
        <v>0.45657999999999999</v>
      </c>
      <c r="O4" s="12"/>
      <c r="P4" s="12"/>
    </row>
    <row r="5" spans="2:16" ht="14.4" x14ac:dyDescent="0.3">
      <c r="B5" s="51" t="s">
        <v>133</v>
      </c>
      <c r="C5" s="56">
        <v>0.25751000000000002</v>
      </c>
      <c r="D5" s="56"/>
      <c r="E5" s="56"/>
      <c r="F5" s="56">
        <v>0.40614</v>
      </c>
      <c r="G5" s="56">
        <v>0.45961000000000002</v>
      </c>
      <c r="I5" s="55" t="s">
        <v>241</v>
      </c>
      <c r="J5" s="51">
        <v>0.45973999999999998</v>
      </c>
      <c r="O5" s="12"/>
      <c r="P5" s="12"/>
    </row>
    <row r="6" spans="2:16" ht="14.4" x14ac:dyDescent="0.3">
      <c r="B6" s="51" t="s">
        <v>132</v>
      </c>
      <c r="C6" s="56">
        <v>0.25800000000000001</v>
      </c>
      <c r="D6" s="56"/>
      <c r="E6" s="56"/>
      <c r="F6" s="56">
        <v>0.43597000000000002</v>
      </c>
      <c r="G6" s="56">
        <v>0.47288999999999998</v>
      </c>
      <c r="I6" s="55" t="s">
        <v>187</v>
      </c>
      <c r="J6" s="51">
        <v>0.47492000000000001</v>
      </c>
      <c r="K6" s="51">
        <v>0.64683999999999997</v>
      </c>
      <c r="O6" s="12"/>
      <c r="P6" s="12"/>
    </row>
    <row r="7" spans="2:16" ht="14.4" x14ac:dyDescent="0.3">
      <c r="B7" s="51" t="s">
        <v>131</v>
      </c>
      <c r="C7" s="56">
        <v>0.34770000000000001</v>
      </c>
      <c r="D7" s="56"/>
      <c r="E7" s="56"/>
      <c r="F7" s="56">
        <v>0.45451999999999998</v>
      </c>
      <c r="G7" s="56">
        <v>0.51375000000000004</v>
      </c>
      <c r="I7" s="55" t="s">
        <v>186</v>
      </c>
      <c r="J7" s="51">
        <v>0.47115000000000001</v>
      </c>
      <c r="O7" s="12"/>
      <c r="P7" s="12"/>
    </row>
    <row r="8" spans="2:16" ht="14.4" x14ac:dyDescent="0.3">
      <c r="B8" s="51" t="s">
        <v>130</v>
      </c>
      <c r="C8" s="56">
        <v>0.38941999999999999</v>
      </c>
      <c r="D8" s="56"/>
      <c r="E8" s="56"/>
      <c r="F8" s="56">
        <v>0.48779</v>
      </c>
      <c r="G8" s="56">
        <v>0.55012000000000005</v>
      </c>
      <c r="I8" s="55" t="s">
        <v>240</v>
      </c>
      <c r="J8" s="51">
        <v>0.48321999999999998</v>
      </c>
      <c r="O8" s="12"/>
      <c r="P8" s="12"/>
    </row>
    <row r="9" spans="2:16" ht="14.4" x14ac:dyDescent="0.3">
      <c r="B9" s="51" t="s">
        <v>129</v>
      </c>
      <c r="C9" s="56">
        <v>0.43081000000000003</v>
      </c>
      <c r="D9" s="56"/>
      <c r="E9" s="56"/>
      <c r="F9" s="56">
        <v>0.52176</v>
      </c>
      <c r="G9" s="56">
        <v>0.58735999999999999</v>
      </c>
      <c r="I9" s="55" t="s">
        <v>185</v>
      </c>
      <c r="J9" s="51">
        <v>0.48837999999999998</v>
      </c>
      <c r="K9" s="51">
        <v>0.67693000000000003</v>
      </c>
      <c r="L9" s="51">
        <v>0.90783999999999998</v>
      </c>
      <c r="O9" s="12"/>
      <c r="P9" s="12"/>
    </row>
    <row r="10" spans="2:16" ht="14.4" x14ac:dyDescent="0.3">
      <c r="B10" s="51" t="s">
        <v>128</v>
      </c>
      <c r="C10" s="56">
        <v>0.58445999999999998</v>
      </c>
      <c r="D10" s="56"/>
      <c r="E10" s="56"/>
      <c r="F10" s="56">
        <v>0.65752999999999995</v>
      </c>
      <c r="G10" s="56">
        <v>0.71550999999999998</v>
      </c>
      <c r="I10" s="55" t="s">
        <v>184</v>
      </c>
      <c r="J10" s="51">
        <v>0.49315999999999999</v>
      </c>
      <c r="O10" s="12"/>
      <c r="P10" s="12"/>
    </row>
    <row r="11" spans="2:16" ht="14.4" x14ac:dyDescent="0.3">
      <c r="B11" s="51" t="s">
        <v>127</v>
      </c>
      <c r="C11" s="56">
        <v>0.69935999999999998</v>
      </c>
      <c r="D11" s="56"/>
      <c r="E11" s="56"/>
      <c r="F11" s="56">
        <v>0.77707999999999999</v>
      </c>
      <c r="G11" s="56">
        <v>0.84619999999999995</v>
      </c>
      <c r="I11" s="55" t="s">
        <v>183</v>
      </c>
      <c r="J11" s="51">
        <v>0.49937999999999999</v>
      </c>
      <c r="O11" s="12"/>
      <c r="P11" s="12"/>
    </row>
    <row r="12" spans="2:16" ht="14.4" x14ac:dyDescent="0.3">
      <c r="B12" s="51" t="s">
        <v>126</v>
      </c>
      <c r="C12" s="56">
        <v>0.85024999999999995</v>
      </c>
      <c r="D12" s="56"/>
      <c r="E12" s="56"/>
      <c r="F12" s="56">
        <v>0.92764000000000002</v>
      </c>
      <c r="G12" s="56">
        <v>0.99856999999999996</v>
      </c>
      <c r="I12" s="55" t="s">
        <v>181</v>
      </c>
      <c r="J12" s="51">
        <v>0.51646999999999998</v>
      </c>
      <c r="K12" s="51">
        <v>0.69715000000000005</v>
      </c>
      <c r="O12" s="12"/>
      <c r="P12" s="12"/>
    </row>
    <row r="13" spans="2:16" ht="14.4" x14ac:dyDescent="0.3">
      <c r="B13" s="57" t="s">
        <v>125</v>
      </c>
      <c r="C13" s="58">
        <v>1.00115</v>
      </c>
      <c r="D13" s="58"/>
      <c r="E13" s="58"/>
      <c r="F13" s="58">
        <v>1.0756399999999999</v>
      </c>
      <c r="G13" s="59">
        <v>1.1447099999999999</v>
      </c>
      <c r="I13" s="55" t="s">
        <v>180</v>
      </c>
      <c r="J13" s="51">
        <v>0.52193999999999996</v>
      </c>
      <c r="O13" s="12"/>
      <c r="P13" s="12"/>
    </row>
    <row r="14" spans="2:16" ht="14.4" x14ac:dyDescent="0.3">
      <c r="B14" s="51" t="s">
        <v>124</v>
      </c>
      <c r="C14" s="56">
        <v>1.2814399999999999</v>
      </c>
      <c r="D14" s="56"/>
      <c r="E14" s="56"/>
      <c r="F14" s="56">
        <v>1.3364499999999999</v>
      </c>
      <c r="G14" s="56">
        <v>1.38632</v>
      </c>
      <c r="I14" s="55" t="s">
        <v>239</v>
      </c>
      <c r="J14" s="51">
        <v>0.53813999999999995</v>
      </c>
      <c r="O14" s="12"/>
      <c r="P14" s="12"/>
    </row>
    <row r="15" spans="2:16" ht="14.4" x14ac:dyDescent="0.3">
      <c r="B15" s="51" t="s">
        <v>123</v>
      </c>
      <c r="C15" s="56">
        <v>1.4150199999999999</v>
      </c>
      <c r="D15" s="56"/>
      <c r="E15" s="56"/>
      <c r="F15" s="56">
        <v>1.46591</v>
      </c>
      <c r="G15" s="56">
        <v>1.5127699999999999</v>
      </c>
      <c r="I15" s="55" t="s">
        <v>179</v>
      </c>
      <c r="J15" s="51">
        <v>0.56172999999999995</v>
      </c>
      <c r="K15" s="51">
        <v>0.73055999999999999</v>
      </c>
      <c r="L15" s="51">
        <v>0.94345000000000001</v>
      </c>
      <c r="O15" s="12"/>
      <c r="P15" s="12"/>
    </row>
    <row r="16" spans="2:16" ht="14.4" x14ac:dyDescent="0.3">
      <c r="B16" s="57" t="s">
        <v>122</v>
      </c>
      <c r="C16" s="58">
        <v>1.4818</v>
      </c>
      <c r="D16" s="58"/>
      <c r="E16" s="58"/>
      <c r="F16" s="58">
        <v>1.52471</v>
      </c>
      <c r="G16" s="59">
        <v>1.5636699999999999</v>
      </c>
      <c r="I16" s="55" t="s">
        <v>178</v>
      </c>
      <c r="J16" s="51">
        <v>0.56911999999999996</v>
      </c>
      <c r="O16" s="12"/>
      <c r="P16" s="12"/>
    </row>
    <row r="17" spans="2:16" ht="14.4" x14ac:dyDescent="0.3">
      <c r="B17" s="51" t="s">
        <v>121</v>
      </c>
      <c r="C17" s="56">
        <v>1.56375</v>
      </c>
      <c r="D17" s="56"/>
      <c r="E17" s="56"/>
      <c r="F17" s="56">
        <v>1.60355</v>
      </c>
      <c r="G17" s="56">
        <v>1.64002</v>
      </c>
      <c r="I17" s="55" t="s">
        <v>177</v>
      </c>
      <c r="J17" s="51">
        <v>0.58545999999999998</v>
      </c>
      <c r="O17" s="12"/>
      <c r="P17" s="12"/>
    </row>
    <row r="18" spans="2:16" ht="14.4" x14ac:dyDescent="0.3">
      <c r="B18" s="51" t="s">
        <v>120</v>
      </c>
      <c r="C18" s="56">
        <v>1.6866699999999999</v>
      </c>
      <c r="D18" s="56"/>
      <c r="E18" s="56"/>
      <c r="F18" s="56">
        <v>1.7235100000000001</v>
      </c>
      <c r="G18" s="56">
        <v>1.75763</v>
      </c>
      <c r="I18" s="55" t="s">
        <v>176</v>
      </c>
      <c r="J18" s="51">
        <v>0.59838000000000002</v>
      </c>
      <c r="K18" s="51">
        <v>0.77034000000000002</v>
      </c>
      <c r="O18" s="12"/>
      <c r="P18" s="12"/>
    </row>
    <row r="19" spans="2:16" ht="14.4" x14ac:dyDescent="0.3">
      <c r="B19" s="51" t="s">
        <v>119</v>
      </c>
      <c r="C19" s="56">
        <v>1.89154</v>
      </c>
      <c r="D19" s="56"/>
      <c r="E19" s="56"/>
      <c r="F19" s="56">
        <v>1.9257599999999999</v>
      </c>
      <c r="G19" s="56">
        <v>1.9578800000000001</v>
      </c>
      <c r="I19" s="55" t="s">
        <v>175</v>
      </c>
      <c r="J19" s="51">
        <v>0.60640000000000005</v>
      </c>
      <c r="O19" s="12"/>
      <c r="P19" s="12"/>
    </row>
    <row r="20" spans="2:16" ht="14.4" x14ac:dyDescent="0.3">
      <c r="B20" s="57" t="s">
        <v>118</v>
      </c>
      <c r="C20" s="58">
        <v>2.3012899999999998</v>
      </c>
      <c r="D20" s="58"/>
      <c r="E20" s="58"/>
      <c r="F20" s="58">
        <v>2.32463</v>
      </c>
      <c r="G20" s="59">
        <v>2.3463500000000002</v>
      </c>
      <c r="I20" s="55" t="s">
        <v>174</v>
      </c>
      <c r="J20" s="51">
        <v>0.63139999999999996</v>
      </c>
      <c r="O20" s="12"/>
      <c r="P20" s="12"/>
    </row>
    <row r="21" spans="2:16" ht="14.4" x14ac:dyDescent="0.3">
      <c r="B21" s="51" t="s">
        <v>117</v>
      </c>
      <c r="C21" s="56">
        <v>2.3484500000000001</v>
      </c>
      <c r="D21" s="56"/>
      <c r="E21" s="56"/>
      <c r="F21" s="56">
        <v>2.3660299999999999</v>
      </c>
      <c r="G21" s="56">
        <v>2.38239</v>
      </c>
      <c r="I21" s="55" t="s">
        <v>173</v>
      </c>
      <c r="J21" s="51">
        <v>0.65969</v>
      </c>
      <c r="K21" s="51">
        <v>0.81215999999999999</v>
      </c>
      <c r="L21" s="51">
        <v>0.98911000000000004</v>
      </c>
      <c r="O21" s="12"/>
      <c r="P21" s="12"/>
    </row>
    <row r="22" spans="2:16" ht="14.4" x14ac:dyDescent="0.3">
      <c r="B22" s="60"/>
      <c r="C22" s="60"/>
      <c r="D22" s="60"/>
      <c r="E22" s="60"/>
      <c r="F22" s="60"/>
      <c r="I22" s="55" t="s">
        <v>238</v>
      </c>
      <c r="J22" s="51">
        <v>0.67262</v>
      </c>
      <c r="O22" s="12"/>
      <c r="P22" s="12"/>
    </row>
    <row r="23" spans="2:16" ht="14.4" x14ac:dyDescent="0.3">
      <c r="B23" s="63">
        <v>2017</v>
      </c>
      <c r="C23" s="63"/>
      <c r="D23" s="63"/>
      <c r="E23" s="63"/>
      <c r="F23" s="63"/>
      <c r="G23" s="63"/>
      <c r="I23" s="55" t="s">
        <v>237</v>
      </c>
      <c r="J23" s="51">
        <v>0.65629999999999999</v>
      </c>
      <c r="O23" s="12"/>
      <c r="P23" s="12"/>
    </row>
    <row r="24" spans="2:16" ht="14.4" x14ac:dyDescent="0.3">
      <c r="B24" s="51" t="s">
        <v>18</v>
      </c>
      <c r="C24" s="53" t="s">
        <v>17</v>
      </c>
      <c r="D24" s="54" t="s">
        <v>209</v>
      </c>
      <c r="E24" s="54" t="s">
        <v>164</v>
      </c>
      <c r="F24" s="54" t="s">
        <v>236</v>
      </c>
      <c r="G24" s="53" t="s">
        <v>163</v>
      </c>
      <c r="I24" s="55" t="s">
        <v>172</v>
      </c>
      <c r="J24" s="51">
        <v>0.64498999999999995</v>
      </c>
      <c r="K24" s="51">
        <v>0.80012000000000005</v>
      </c>
      <c r="O24" s="12"/>
      <c r="P24" s="12"/>
    </row>
    <row r="25" spans="2:16" x14ac:dyDescent="0.25">
      <c r="B25" s="51" t="s">
        <v>134</v>
      </c>
      <c r="C25" s="56">
        <v>0.25751000000000002</v>
      </c>
      <c r="D25" s="56">
        <v>0.52746999999999999</v>
      </c>
      <c r="E25" s="56">
        <v>0.59762999999999999</v>
      </c>
      <c r="F25" s="56">
        <v>0.67315000000000003</v>
      </c>
      <c r="G25" s="56">
        <v>0.75041999999999998</v>
      </c>
      <c r="I25" s="55" t="s">
        <v>171</v>
      </c>
      <c r="J25" s="51">
        <v>0.65149999999999997</v>
      </c>
    </row>
    <row r="26" spans="2:16" x14ac:dyDescent="0.25">
      <c r="B26" s="51" t="s">
        <v>133</v>
      </c>
      <c r="C26" s="56">
        <v>0.25751000000000002</v>
      </c>
      <c r="D26" s="56">
        <v>0.54140999999999995</v>
      </c>
      <c r="E26" s="56">
        <v>0.61028000000000004</v>
      </c>
      <c r="F26" s="56">
        <v>0.68586000000000003</v>
      </c>
      <c r="G26" s="56">
        <v>0.76414000000000004</v>
      </c>
      <c r="I26" s="55" t="s">
        <v>170</v>
      </c>
      <c r="J26" s="51">
        <v>0.66888999999999998</v>
      </c>
    </row>
    <row r="27" spans="2:16" x14ac:dyDescent="0.25">
      <c r="B27" s="51" t="s">
        <v>132</v>
      </c>
      <c r="C27" s="56">
        <v>0.25800000000000001</v>
      </c>
      <c r="D27" s="56">
        <v>0.55506</v>
      </c>
      <c r="E27" s="56">
        <v>0.62297999999999998</v>
      </c>
      <c r="F27" s="56">
        <v>0.69882999999999995</v>
      </c>
      <c r="G27" s="56">
        <v>0.77630999999999994</v>
      </c>
      <c r="I27" s="55" t="s">
        <v>169</v>
      </c>
      <c r="J27" s="51">
        <v>0.74148000000000003</v>
      </c>
      <c r="K27" s="51">
        <v>0.88851000000000002</v>
      </c>
      <c r="L27" s="51">
        <v>1.0616300000000001</v>
      </c>
    </row>
    <row r="28" spans="2:16" x14ac:dyDescent="0.25">
      <c r="B28" s="51" t="s">
        <v>131</v>
      </c>
      <c r="C28" s="56">
        <v>0.34770000000000001</v>
      </c>
      <c r="D28" s="56">
        <v>0.58919999999999995</v>
      </c>
      <c r="E28" s="56">
        <v>0.66122000000000003</v>
      </c>
      <c r="F28" s="56">
        <v>0.73756999999999995</v>
      </c>
      <c r="G28" s="56">
        <v>0.81489999999999996</v>
      </c>
      <c r="I28" s="55" t="s">
        <v>168</v>
      </c>
      <c r="J28" s="51">
        <v>0.75256000000000001</v>
      </c>
    </row>
    <row r="29" spans="2:16" x14ac:dyDescent="0.25">
      <c r="B29" s="51" t="s">
        <v>130</v>
      </c>
      <c r="C29" s="56">
        <v>0.38941999999999999</v>
      </c>
      <c r="D29" s="56">
        <v>0.62575000000000003</v>
      </c>
      <c r="E29" s="56">
        <v>0.69982</v>
      </c>
      <c r="F29" s="56">
        <v>0.77590000000000003</v>
      </c>
      <c r="G29" s="56">
        <v>0.82477999999999996</v>
      </c>
      <c r="I29" s="55" t="s">
        <v>167</v>
      </c>
      <c r="J29" s="51">
        <v>0.76654</v>
      </c>
    </row>
    <row r="30" spans="2:16" x14ac:dyDescent="0.25">
      <c r="B30" s="51" t="s">
        <v>129</v>
      </c>
      <c r="C30" s="56">
        <v>0.43081000000000003</v>
      </c>
      <c r="D30" s="56">
        <v>0.66388000000000003</v>
      </c>
      <c r="E30" s="56">
        <v>0.73833000000000004</v>
      </c>
      <c r="F30" s="56">
        <v>0.79342000000000001</v>
      </c>
      <c r="G30" s="56">
        <v>0.84414999999999996</v>
      </c>
      <c r="I30" s="55" t="s">
        <v>166</v>
      </c>
      <c r="J30" s="51">
        <v>0.77734999999999999</v>
      </c>
      <c r="K30" s="51">
        <v>0.92435</v>
      </c>
    </row>
    <row r="31" spans="2:16" x14ac:dyDescent="0.25">
      <c r="B31" s="51" t="s">
        <v>128</v>
      </c>
      <c r="C31" s="56">
        <v>0.58445999999999998</v>
      </c>
      <c r="D31" s="56">
        <v>0.77685000000000004</v>
      </c>
      <c r="E31" s="56">
        <v>0.83452000000000004</v>
      </c>
      <c r="F31" s="56">
        <v>0.90512000000000004</v>
      </c>
      <c r="G31" s="56">
        <v>0.97653000000000001</v>
      </c>
      <c r="I31" s="55" t="s">
        <v>235</v>
      </c>
      <c r="J31" s="51">
        <v>0.79107000000000005</v>
      </c>
    </row>
    <row r="32" spans="2:16" x14ac:dyDescent="0.25">
      <c r="B32" s="51" t="s">
        <v>127</v>
      </c>
      <c r="C32" s="56">
        <v>0.69935999999999998</v>
      </c>
      <c r="D32" s="56">
        <v>0.91954999999999998</v>
      </c>
      <c r="E32" s="56">
        <v>0.99160999999999999</v>
      </c>
      <c r="F32" s="56">
        <v>1.0641799999999999</v>
      </c>
      <c r="G32" s="56">
        <v>1.1375</v>
      </c>
      <c r="I32" s="55" t="s">
        <v>165</v>
      </c>
      <c r="J32" s="51">
        <v>0.80203000000000002</v>
      </c>
    </row>
    <row r="33" spans="2:12" x14ac:dyDescent="0.25">
      <c r="B33" s="51" t="s">
        <v>126</v>
      </c>
      <c r="C33" s="56">
        <v>0.85024999999999995</v>
      </c>
      <c r="D33" s="56">
        <v>1.07298</v>
      </c>
      <c r="E33" s="56">
        <v>1.1462600000000001</v>
      </c>
      <c r="F33" s="56">
        <v>1.21644</v>
      </c>
      <c r="G33" s="56">
        <v>1.2870200000000001</v>
      </c>
      <c r="I33" s="55" t="s">
        <v>162</v>
      </c>
      <c r="J33" s="51">
        <v>0.81215999999999999</v>
      </c>
      <c r="K33" s="51">
        <v>0.95891999999999999</v>
      </c>
      <c r="L33" s="51">
        <v>1.13347</v>
      </c>
    </row>
    <row r="34" spans="2:12" x14ac:dyDescent="0.25">
      <c r="B34" s="57" t="s">
        <v>125</v>
      </c>
      <c r="C34" s="58">
        <v>1.00115</v>
      </c>
      <c r="D34" s="58">
        <v>1.21651</v>
      </c>
      <c r="E34" s="58">
        <v>1.2870299999999999</v>
      </c>
      <c r="F34" s="58">
        <v>1.3575999999999999</v>
      </c>
      <c r="G34" s="59">
        <v>1.4287099999999999</v>
      </c>
      <c r="I34" s="55" t="s">
        <v>161</v>
      </c>
      <c r="J34" s="51">
        <v>0.82576000000000005</v>
      </c>
    </row>
    <row r="35" spans="2:12" x14ac:dyDescent="0.25">
      <c r="B35" s="51" t="s">
        <v>124</v>
      </c>
      <c r="C35" s="56">
        <v>1.2814399999999999</v>
      </c>
      <c r="D35" s="56">
        <v>1.4368000000000001</v>
      </c>
      <c r="E35" s="56">
        <v>1.48516</v>
      </c>
      <c r="F35" s="56">
        <v>1.53217</v>
      </c>
      <c r="G35" s="56">
        <v>1.57829</v>
      </c>
      <c r="I35" s="55" t="s">
        <v>160</v>
      </c>
      <c r="J35" s="51">
        <v>0.83747000000000005</v>
      </c>
    </row>
    <row r="36" spans="2:12" x14ac:dyDescent="0.25">
      <c r="B36" s="51" t="s">
        <v>123</v>
      </c>
      <c r="C36" s="56">
        <v>1.4150199999999999</v>
      </c>
      <c r="D36" s="56">
        <v>1.5602499999999999</v>
      </c>
      <c r="E36" s="56">
        <v>1.6060000000000001</v>
      </c>
      <c r="F36" s="56">
        <v>1.64341</v>
      </c>
      <c r="G36" s="56">
        <v>1.6797299999999999</v>
      </c>
      <c r="I36" s="55" t="s">
        <v>159</v>
      </c>
      <c r="J36" s="51">
        <v>0.84852000000000005</v>
      </c>
      <c r="K36" s="51">
        <v>0.99526000000000003</v>
      </c>
    </row>
    <row r="37" spans="2:12" x14ac:dyDescent="0.25">
      <c r="B37" s="57" t="s">
        <v>122</v>
      </c>
      <c r="C37" s="58">
        <v>1.4818</v>
      </c>
      <c r="D37" s="58">
        <v>1.60277</v>
      </c>
      <c r="E37" s="58">
        <v>1.64005</v>
      </c>
      <c r="F37" s="58">
        <v>1.6760200000000001</v>
      </c>
      <c r="G37" s="59">
        <v>1.71109</v>
      </c>
      <c r="I37" s="55" t="s">
        <v>158</v>
      </c>
      <c r="J37" s="51">
        <v>0.85895999999999995</v>
      </c>
    </row>
    <row r="38" spans="2:12" x14ac:dyDescent="0.25">
      <c r="B38" s="51" t="s">
        <v>121</v>
      </c>
      <c r="C38" s="56">
        <v>1.56375</v>
      </c>
      <c r="D38" s="56">
        <v>1.6766700000000001</v>
      </c>
      <c r="E38" s="56">
        <v>1.7117599999999999</v>
      </c>
      <c r="F38" s="56">
        <v>1.74573</v>
      </c>
      <c r="G38" s="56">
        <v>1.77901</v>
      </c>
      <c r="I38" s="55" t="s">
        <v>157</v>
      </c>
      <c r="J38" s="51">
        <v>0.87736000000000003</v>
      </c>
    </row>
    <row r="39" spans="2:12" x14ac:dyDescent="0.25">
      <c r="B39" s="51" t="s">
        <v>120</v>
      </c>
      <c r="C39" s="56">
        <v>1.6866699999999999</v>
      </c>
      <c r="D39" s="56">
        <v>1.79199</v>
      </c>
      <c r="E39" s="56">
        <v>1.8250299999999999</v>
      </c>
      <c r="F39" s="56">
        <v>1.85717</v>
      </c>
      <c r="G39" s="56">
        <v>1.8888</v>
      </c>
      <c r="I39" s="55" t="s">
        <v>156</v>
      </c>
      <c r="J39" s="51">
        <v>0.93491000000000002</v>
      </c>
      <c r="K39" s="51">
        <v>1.0713900000000001</v>
      </c>
      <c r="L39" s="51">
        <v>1.2297100000000001</v>
      </c>
    </row>
    <row r="40" spans="2:12" x14ac:dyDescent="0.25">
      <c r="B40" s="51" t="s">
        <v>119</v>
      </c>
      <c r="C40" s="56">
        <v>1.89154</v>
      </c>
      <c r="D40" s="56">
        <v>1.9902899999999999</v>
      </c>
      <c r="E40" s="56">
        <v>2.0216400000000001</v>
      </c>
      <c r="F40" s="56">
        <v>2.0523099999999999</v>
      </c>
      <c r="G40" s="56">
        <v>2.0826500000000001</v>
      </c>
      <c r="I40" s="55" t="s">
        <v>234</v>
      </c>
      <c r="J40" s="51">
        <v>0.95042000000000004</v>
      </c>
    </row>
    <row r="41" spans="2:12" x14ac:dyDescent="0.25">
      <c r="B41" s="57" t="s">
        <v>118</v>
      </c>
      <c r="C41" s="58">
        <v>2.3012899999999998</v>
      </c>
      <c r="D41" s="58">
        <v>2.36802</v>
      </c>
      <c r="E41" s="58">
        <v>2.3888600000000002</v>
      </c>
      <c r="F41" s="58">
        <v>2.40896</v>
      </c>
      <c r="G41" s="59">
        <v>2.4287100000000001</v>
      </c>
      <c r="I41" s="55" t="s">
        <v>155</v>
      </c>
      <c r="J41" s="51">
        <v>0.96294999999999997</v>
      </c>
    </row>
    <row r="42" spans="2:12" x14ac:dyDescent="0.25">
      <c r="B42" s="51" t="s">
        <v>117</v>
      </c>
      <c r="C42" s="56">
        <v>2.3484500000000001</v>
      </c>
      <c r="D42" s="56">
        <v>2.39872</v>
      </c>
      <c r="E42" s="56">
        <v>2.4144199999999998</v>
      </c>
      <c r="F42" s="56">
        <v>2.42957</v>
      </c>
      <c r="G42" s="56">
        <v>2.4444499999999998</v>
      </c>
      <c r="I42" s="55" t="s">
        <v>154</v>
      </c>
      <c r="J42" s="51">
        <v>0.97545000000000004</v>
      </c>
      <c r="K42" s="51">
        <v>1.1111800000000001</v>
      </c>
    </row>
    <row r="43" spans="2:12" x14ac:dyDescent="0.25">
      <c r="I43" s="55" t="s">
        <v>153</v>
      </c>
      <c r="J43" s="51">
        <v>0.99104000000000003</v>
      </c>
    </row>
    <row r="44" spans="2:12" ht="13.8" x14ac:dyDescent="0.25">
      <c r="B44" s="63">
        <v>2018</v>
      </c>
      <c r="C44" s="63"/>
      <c r="D44" s="63"/>
      <c r="E44" s="63"/>
      <c r="F44" s="63"/>
      <c r="G44" s="63"/>
      <c r="I44" s="55" t="s">
        <v>152</v>
      </c>
      <c r="J44" s="51">
        <v>1.0034700000000001</v>
      </c>
    </row>
    <row r="45" spans="2:12" x14ac:dyDescent="0.25">
      <c r="B45" s="51" t="s">
        <v>18</v>
      </c>
      <c r="C45" s="53" t="s">
        <v>17</v>
      </c>
      <c r="D45" s="53" t="s">
        <v>210</v>
      </c>
      <c r="E45" s="53" t="s">
        <v>142</v>
      </c>
      <c r="F45" s="53" t="s">
        <v>233</v>
      </c>
      <c r="G45" s="53" t="s">
        <v>141</v>
      </c>
      <c r="I45" s="55" t="s">
        <v>151</v>
      </c>
      <c r="J45" s="51">
        <v>1.01586</v>
      </c>
      <c r="K45" s="51">
        <v>1.15107</v>
      </c>
      <c r="L45" s="51">
        <v>1.31149</v>
      </c>
    </row>
    <row r="46" spans="2:12" x14ac:dyDescent="0.25">
      <c r="B46" s="51" t="s">
        <v>134</v>
      </c>
      <c r="C46" s="56">
        <v>0.25751000000000002</v>
      </c>
      <c r="D46" s="56">
        <v>0.82777000000000001</v>
      </c>
      <c r="E46" s="56">
        <v>0.82955999999999996</v>
      </c>
      <c r="F46" s="56">
        <v>0.88170000000000004</v>
      </c>
      <c r="G46" s="56">
        <v>0.94159000000000004</v>
      </c>
      <c r="I46" s="55" t="s">
        <v>150</v>
      </c>
      <c r="J46" s="51">
        <v>1.0306</v>
      </c>
    </row>
    <row r="47" spans="2:12" x14ac:dyDescent="0.25">
      <c r="B47" s="51" t="s">
        <v>133</v>
      </c>
      <c r="C47" s="56">
        <v>0.25751000000000002</v>
      </c>
      <c r="D47" s="56">
        <v>0.84050000000000002</v>
      </c>
      <c r="E47" s="56">
        <v>0.83679999999999999</v>
      </c>
      <c r="F47" s="56">
        <v>0.89122999999999997</v>
      </c>
      <c r="G47" s="56">
        <v>0.95125000000000004</v>
      </c>
      <c r="I47" s="55" t="s">
        <v>149</v>
      </c>
      <c r="J47" s="51">
        <v>1.0436300000000001</v>
      </c>
    </row>
    <row r="48" spans="2:12" x14ac:dyDescent="0.25">
      <c r="B48" s="51" t="s">
        <v>132</v>
      </c>
      <c r="C48" s="56">
        <v>0.25800000000000001</v>
      </c>
      <c r="D48" s="56">
        <v>0.85350000000000004</v>
      </c>
      <c r="E48" s="56">
        <v>0.84550000000000003</v>
      </c>
      <c r="F48" s="56">
        <v>0.90095999999999998</v>
      </c>
      <c r="G48" s="56">
        <v>0.96084999999999998</v>
      </c>
      <c r="I48" s="55" t="s">
        <v>148</v>
      </c>
      <c r="J48" s="51">
        <v>1.0549999999999999</v>
      </c>
      <c r="K48" s="51">
        <v>1.1908799999999999</v>
      </c>
    </row>
    <row r="49" spans="2:12" x14ac:dyDescent="0.25">
      <c r="B49" s="51" t="s">
        <v>131</v>
      </c>
      <c r="C49" s="56">
        <v>0.34770000000000001</v>
      </c>
      <c r="D49" s="56">
        <v>0.84950000000000003</v>
      </c>
      <c r="E49" s="56">
        <v>0.87353999999999998</v>
      </c>
      <c r="F49" s="56">
        <v>0.93020000000000003</v>
      </c>
      <c r="G49" s="56">
        <v>0.98965999999999998</v>
      </c>
      <c r="I49" s="55" t="s">
        <v>147</v>
      </c>
      <c r="J49" s="51">
        <v>1.0712299999999999</v>
      </c>
    </row>
    <row r="50" spans="2:12" x14ac:dyDescent="0.25">
      <c r="B50" s="51" t="s">
        <v>130</v>
      </c>
      <c r="C50" s="56">
        <v>0.38941999999999999</v>
      </c>
      <c r="D50" s="56">
        <v>0.86653999999999998</v>
      </c>
      <c r="E50" s="56">
        <v>0.90198999999999996</v>
      </c>
      <c r="F50" s="56">
        <v>0.95881000000000005</v>
      </c>
      <c r="G50" s="56">
        <v>1.05782</v>
      </c>
      <c r="I50" s="55" t="s">
        <v>146</v>
      </c>
      <c r="J50" s="51">
        <v>1.0834299999999999</v>
      </c>
    </row>
    <row r="51" spans="2:12" x14ac:dyDescent="0.25">
      <c r="B51" s="51" t="s">
        <v>129</v>
      </c>
      <c r="C51" s="56">
        <v>0.43081000000000003</v>
      </c>
      <c r="D51" s="56">
        <v>0.89007000000000003</v>
      </c>
      <c r="E51" s="56">
        <v>0.93113999999999997</v>
      </c>
      <c r="F51" s="56">
        <v>1.01691</v>
      </c>
      <c r="G51" s="56">
        <v>1.11131</v>
      </c>
      <c r="I51" s="55" t="s">
        <v>145</v>
      </c>
      <c r="J51" s="51">
        <v>1.1517999999999999</v>
      </c>
      <c r="K51" s="51">
        <v>1.2598199999999999</v>
      </c>
      <c r="L51" s="51">
        <v>1.4169400000000001</v>
      </c>
    </row>
    <row r="52" spans="2:12" x14ac:dyDescent="0.25">
      <c r="B52" s="51" t="s">
        <v>128</v>
      </c>
      <c r="C52" s="56">
        <v>0.58445999999999998</v>
      </c>
      <c r="D52" s="56">
        <v>1.04802</v>
      </c>
      <c r="E52" s="56">
        <v>1.11937</v>
      </c>
      <c r="F52" s="56">
        <v>1.2008300000000001</v>
      </c>
      <c r="G52" s="56">
        <v>1.2876399999999999</v>
      </c>
      <c r="I52" s="55" t="s">
        <v>144</v>
      </c>
      <c r="J52" s="51">
        <v>1.1787300000000001</v>
      </c>
    </row>
    <row r="53" spans="2:12" x14ac:dyDescent="0.25">
      <c r="B53" s="51" t="s">
        <v>127</v>
      </c>
      <c r="C53" s="56">
        <v>0.69935999999999998</v>
      </c>
      <c r="D53" s="56">
        <v>1.2110000000000001</v>
      </c>
      <c r="E53" s="56">
        <v>1.2844500000000001</v>
      </c>
      <c r="F53" s="56">
        <v>1.35995</v>
      </c>
      <c r="G53" s="56">
        <v>1.43923</v>
      </c>
      <c r="I53" s="55" t="s">
        <v>143</v>
      </c>
      <c r="J53" s="51">
        <v>1.1916100000000001</v>
      </c>
    </row>
    <row r="54" spans="2:12" x14ac:dyDescent="0.25">
      <c r="B54" s="51" t="s">
        <v>126</v>
      </c>
      <c r="C54" s="56">
        <v>0.85024999999999995</v>
      </c>
      <c r="D54" s="56">
        <v>1.35748</v>
      </c>
      <c r="E54" s="56">
        <v>1.42761</v>
      </c>
      <c r="F54" s="56">
        <v>1.50237</v>
      </c>
      <c r="G54" s="56">
        <v>1.5806899999999999</v>
      </c>
      <c r="I54" s="55" t="s">
        <v>232</v>
      </c>
      <c r="J54" s="51">
        <v>1.2079800000000001</v>
      </c>
      <c r="K54" s="51">
        <v>1.3078000000000001</v>
      </c>
    </row>
    <row r="55" spans="2:12" x14ac:dyDescent="0.25">
      <c r="B55" s="57" t="s">
        <v>125</v>
      </c>
      <c r="C55" s="58">
        <v>1.00115</v>
      </c>
      <c r="D55" s="58">
        <v>1.49983</v>
      </c>
      <c r="E55" s="58">
        <v>1.5707100000000001</v>
      </c>
      <c r="F55" s="58">
        <v>1.6190899999999999</v>
      </c>
      <c r="G55" s="59">
        <v>1.66753</v>
      </c>
      <c r="I55" s="55" t="s">
        <v>140</v>
      </c>
      <c r="J55" s="51">
        <v>1.2210300000000001</v>
      </c>
    </row>
    <row r="56" spans="2:12" x14ac:dyDescent="0.25">
      <c r="B56" s="51" t="s">
        <v>124</v>
      </c>
      <c r="C56" s="56">
        <v>1.2814399999999999</v>
      </c>
      <c r="D56" s="56">
        <v>1.6229499999999999</v>
      </c>
      <c r="E56" s="56">
        <v>1.6661699999999999</v>
      </c>
      <c r="F56" s="56">
        <v>1.71068</v>
      </c>
      <c r="G56" s="56">
        <v>1.756</v>
      </c>
      <c r="I56" s="55" t="s">
        <v>139</v>
      </c>
      <c r="J56" s="51">
        <v>1.23404</v>
      </c>
    </row>
    <row r="57" spans="2:12" x14ac:dyDescent="0.25">
      <c r="B57" s="51" t="s">
        <v>123</v>
      </c>
      <c r="C57" s="56">
        <v>1.4150199999999999</v>
      </c>
      <c r="D57" s="56">
        <v>1.7144999999999999</v>
      </c>
      <c r="E57" s="56">
        <v>1.74779</v>
      </c>
      <c r="F57" s="56">
        <v>1.7817099999999999</v>
      </c>
      <c r="G57" s="56">
        <v>1.8158799999999999</v>
      </c>
      <c r="I57" s="55" t="s">
        <v>231</v>
      </c>
      <c r="J57" s="51">
        <v>1.25024</v>
      </c>
      <c r="K57" s="51">
        <v>1.3494999999999999</v>
      </c>
      <c r="L57" s="51">
        <v>1.5023</v>
      </c>
    </row>
    <row r="58" spans="2:12" x14ac:dyDescent="0.25">
      <c r="B58" s="57" t="s">
        <v>122</v>
      </c>
      <c r="C58" s="58">
        <v>1.4818</v>
      </c>
      <c r="D58" s="58">
        <v>1.7447600000000001</v>
      </c>
      <c r="E58" s="58">
        <v>1.77711</v>
      </c>
      <c r="F58" s="58">
        <v>1.8100099999999999</v>
      </c>
      <c r="G58" s="59">
        <v>1.8432200000000001</v>
      </c>
      <c r="I58" s="55" t="s">
        <v>230</v>
      </c>
      <c r="J58" s="51">
        <v>1.26214</v>
      </c>
    </row>
    <row r="59" spans="2:12" x14ac:dyDescent="0.25">
      <c r="B59" s="51" t="s">
        <v>121</v>
      </c>
      <c r="C59" s="56">
        <v>1.56375</v>
      </c>
      <c r="D59" s="56">
        <v>1.8111200000000001</v>
      </c>
      <c r="E59" s="56">
        <v>1.8421099999999999</v>
      </c>
      <c r="F59" s="56">
        <v>1.87357</v>
      </c>
      <c r="G59" s="56">
        <v>1.9054199999999999</v>
      </c>
      <c r="I59" s="55" t="s">
        <v>229</v>
      </c>
      <c r="J59" s="51">
        <v>1.2762899999999999</v>
      </c>
    </row>
    <row r="60" spans="2:12" x14ac:dyDescent="0.25">
      <c r="B60" s="51" t="s">
        <v>120</v>
      </c>
      <c r="C60" s="56">
        <v>1.6866699999999999</v>
      </c>
      <c r="D60" s="56">
        <v>1.91951</v>
      </c>
      <c r="E60" s="56">
        <v>1.9493199999999999</v>
      </c>
      <c r="F60" s="56">
        <v>1.97949</v>
      </c>
      <c r="G60" s="56">
        <v>2.0101599999999999</v>
      </c>
      <c r="I60" s="55" t="s">
        <v>228</v>
      </c>
      <c r="J60" s="51">
        <v>1.2920700000000001</v>
      </c>
      <c r="K60" s="51">
        <v>1.3917299999999999</v>
      </c>
    </row>
    <row r="61" spans="2:12" x14ac:dyDescent="0.25">
      <c r="B61" s="51" t="s">
        <v>119</v>
      </c>
      <c r="C61" s="56">
        <v>1.89154</v>
      </c>
      <c r="D61" s="56">
        <v>2.11233</v>
      </c>
      <c r="E61" s="56">
        <v>2.1413199999999999</v>
      </c>
      <c r="F61" s="56">
        <v>2.1706099999999999</v>
      </c>
      <c r="G61" s="56">
        <v>2.2004800000000002</v>
      </c>
      <c r="I61" s="55" t="s">
        <v>227</v>
      </c>
      <c r="J61" s="51">
        <v>1.3048500000000001</v>
      </c>
    </row>
    <row r="62" spans="2:12" x14ac:dyDescent="0.25">
      <c r="B62" s="57" t="s">
        <v>118</v>
      </c>
      <c r="C62" s="58">
        <v>2.3012899999999998</v>
      </c>
      <c r="D62" s="58">
        <v>2.4477000000000002</v>
      </c>
      <c r="E62" s="58">
        <v>2.4660899999999999</v>
      </c>
      <c r="F62" s="58">
        <v>2.48448</v>
      </c>
      <c r="G62" s="59">
        <v>2.5030899999999998</v>
      </c>
      <c r="I62" s="55" t="s">
        <v>226</v>
      </c>
      <c r="J62" s="51">
        <v>1.3178399999999999</v>
      </c>
    </row>
    <row r="63" spans="2:12" x14ac:dyDescent="0.25">
      <c r="B63" s="51" t="s">
        <v>117</v>
      </c>
      <c r="C63" s="56">
        <v>2.3484500000000001</v>
      </c>
      <c r="D63" s="56">
        <v>2.4587699999999999</v>
      </c>
      <c r="E63" s="56">
        <v>2.4726300000000001</v>
      </c>
      <c r="F63" s="56">
        <v>2.4864899999999999</v>
      </c>
      <c r="G63" s="56">
        <v>2.5005099999999998</v>
      </c>
      <c r="I63" s="55" t="s">
        <v>225</v>
      </c>
      <c r="J63" s="51">
        <v>1.3594999999999999</v>
      </c>
      <c r="K63" s="51">
        <v>1.4425399999999999</v>
      </c>
      <c r="L63" s="51">
        <v>1.6123700000000001</v>
      </c>
    </row>
    <row r="64" spans="2:12" x14ac:dyDescent="0.25">
      <c r="I64" s="55" t="s">
        <v>224</v>
      </c>
      <c r="J64" s="51">
        <v>1.3726499999999999</v>
      </c>
    </row>
    <row r="65" spans="2:11" ht="13.8" x14ac:dyDescent="0.25">
      <c r="B65" s="63">
        <v>2019</v>
      </c>
      <c r="C65" s="63"/>
      <c r="D65" s="63"/>
      <c r="E65" s="63"/>
      <c r="F65" s="63"/>
      <c r="G65" s="63"/>
      <c r="I65" s="55" t="s">
        <v>223</v>
      </c>
      <c r="J65" s="51">
        <v>1.38426</v>
      </c>
    </row>
    <row r="66" spans="2:11" x14ac:dyDescent="0.25">
      <c r="B66" s="51" t="s">
        <v>18</v>
      </c>
      <c r="C66" s="53" t="s">
        <v>17</v>
      </c>
      <c r="D66" s="53" t="s">
        <v>211</v>
      </c>
      <c r="E66" s="53" t="s">
        <v>138</v>
      </c>
      <c r="F66" s="53" t="s">
        <v>222</v>
      </c>
      <c r="G66" s="53" t="s">
        <v>137</v>
      </c>
      <c r="I66" s="55" t="s">
        <v>221</v>
      </c>
      <c r="J66" s="51">
        <v>1.40123</v>
      </c>
      <c r="K66" s="51">
        <v>1.4842299999999999</v>
      </c>
    </row>
    <row r="67" spans="2:11" x14ac:dyDescent="0.25">
      <c r="B67" s="51" t="s">
        <v>134</v>
      </c>
      <c r="C67" s="56">
        <v>0.25751000000000002</v>
      </c>
      <c r="D67" s="56">
        <v>0.99868999999999997</v>
      </c>
      <c r="E67" s="56">
        <v>1.1578900000000001</v>
      </c>
      <c r="F67" s="56">
        <v>1.24739</v>
      </c>
      <c r="G67" s="56">
        <v>1.32531</v>
      </c>
      <c r="I67" s="55" t="s">
        <v>220</v>
      </c>
      <c r="J67" s="51">
        <v>1.41398</v>
      </c>
    </row>
    <row r="68" spans="2:11" x14ac:dyDescent="0.25">
      <c r="B68" s="51" t="s">
        <v>133</v>
      </c>
      <c r="C68" s="56">
        <v>0.25751000000000002</v>
      </c>
      <c r="D68" s="56">
        <v>1.00824</v>
      </c>
      <c r="E68" s="56">
        <v>1.1764699999999999</v>
      </c>
      <c r="F68" s="56">
        <v>1.2601800000000001</v>
      </c>
      <c r="G68" s="56">
        <v>1.3381099999999999</v>
      </c>
      <c r="I68" s="55" t="s">
        <v>219</v>
      </c>
      <c r="J68" s="51">
        <v>1.4267399999999999</v>
      </c>
    </row>
    <row r="69" spans="2:11" x14ac:dyDescent="0.25">
      <c r="B69" s="51" t="s">
        <v>132</v>
      </c>
      <c r="C69" s="56">
        <v>0.25800000000000001</v>
      </c>
      <c r="D69" s="56">
        <v>1.01799</v>
      </c>
      <c r="E69" s="56">
        <v>1.19085</v>
      </c>
      <c r="F69" s="56">
        <v>1.2726999999999999</v>
      </c>
      <c r="G69" s="56">
        <v>1.3508100000000001</v>
      </c>
      <c r="I69" s="55"/>
    </row>
    <row r="70" spans="2:11" x14ac:dyDescent="0.25">
      <c r="B70" s="51" t="s">
        <v>131</v>
      </c>
      <c r="C70" s="56">
        <v>0.34770000000000001</v>
      </c>
      <c r="D70" s="56">
        <v>1.1054299999999999</v>
      </c>
      <c r="E70" s="56">
        <v>1.2308300000000001</v>
      </c>
      <c r="F70" s="56">
        <v>1.31196</v>
      </c>
      <c r="G70" s="56">
        <v>1.3889100000000001</v>
      </c>
      <c r="I70" s="55"/>
    </row>
    <row r="71" spans="2:11" x14ac:dyDescent="0.25">
      <c r="B71" s="51" t="s">
        <v>130</v>
      </c>
      <c r="C71" s="56">
        <v>0.38941999999999999</v>
      </c>
      <c r="D71" s="56">
        <v>1.16012</v>
      </c>
      <c r="E71" s="56">
        <v>1.26942</v>
      </c>
      <c r="F71" s="56">
        <v>1.3494600000000001</v>
      </c>
      <c r="G71" s="56">
        <v>1.4272400000000001</v>
      </c>
      <c r="I71" s="55"/>
    </row>
    <row r="72" spans="2:11" x14ac:dyDescent="0.25">
      <c r="B72" s="51" t="s">
        <v>129</v>
      </c>
      <c r="C72" s="56">
        <v>0.43081000000000003</v>
      </c>
      <c r="D72" s="56">
        <v>1.20773</v>
      </c>
      <c r="E72" s="56">
        <v>1.3087500000000001</v>
      </c>
      <c r="F72" s="56">
        <v>1.38924</v>
      </c>
      <c r="G72" s="56">
        <v>1.4664299999999999</v>
      </c>
      <c r="I72" s="55"/>
    </row>
    <row r="73" spans="2:11" x14ac:dyDescent="0.25">
      <c r="B73" s="51" t="s">
        <v>128</v>
      </c>
      <c r="C73" s="56">
        <v>0.58445999999999998</v>
      </c>
      <c r="D73" s="56">
        <v>1.3744400000000001</v>
      </c>
      <c r="E73" s="56">
        <v>1.46363</v>
      </c>
      <c r="F73" s="56">
        <v>1.53701</v>
      </c>
      <c r="G73" s="56">
        <v>1.60687</v>
      </c>
      <c r="I73" s="55"/>
    </row>
    <row r="74" spans="2:11" x14ac:dyDescent="0.25">
      <c r="B74" s="51" t="s">
        <v>127</v>
      </c>
      <c r="C74" s="56">
        <v>0.69935999999999998</v>
      </c>
      <c r="D74" s="56">
        <v>1.5174799999999999</v>
      </c>
      <c r="E74" s="56">
        <v>1.5969599999999999</v>
      </c>
      <c r="F74" s="56">
        <v>1.6710199999999999</v>
      </c>
      <c r="G74" s="56">
        <v>1.74214</v>
      </c>
      <c r="I74" s="55"/>
    </row>
    <row r="75" spans="2:11" x14ac:dyDescent="0.25">
      <c r="B75" s="51" t="s">
        <v>126</v>
      </c>
      <c r="C75" s="56">
        <v>0.85024999999999995</v>
      </c>
      <c r="D75" s="56">
        <v>1.6577900000000001</v>
      </c>
      <c r="E75" s="56">
        <v>1.73586</v>
      </c>
      <c r="F75" s="56">
        <v>1.77668</v>
      </c>
      <c r="G75" s="56">
        <v>1.81243</v>
      </c>
      <c r="I75" s="55"/>
    </row>
    <row r="76" spans="2:11" x14ac:dyDescent="0.25">
      <c r="B76" s="57" t="s">
        <v>125</v>
      </c>
      <c r="C76" s="58">
        <v>1.00115</v>
      </c>
      <c r="D76" s="58">
        <v>1.71336</v>
      </c>
      <c r="E76" s="58">
        <v>1.7581800000000001</v>
      </c>
      <c r="F76" s="58">
        <v>1.7974000000000001</v>
      </c>
      <c r="G76" s="59">
        <v>1.83317</v>
      </c>
      <c r="I76" s="55"/>
    </row>
    <row r="77" spans="2:11" x14ac:dyDescent="0.25">
      <c r="B77" s="51" t="s">
        <v>124</v>
      </c>
      <c r="C77" s="56">
        <v>1.2814399999999999</v>
      </c>
      <c r="D77" s="56">
        <v>1.79915</v>
      </c>
      <c r="E77" s="56">
        <v>1.84161</v>
      </c>
      <c r="F77" s="56">
        <v>1.8707400000000001</v>
      </c>
      <c r="G77" s="56">
        <v>1.8966000000000001</v>
      </c>
      <c r="I77" s="55"/>
    </row>
    <row r="78" spans="2:11" x14ac:dyDescent="0.25">
      <c r="B78" s="51" t="s">
        <v>123</v>
      </c>
      <c r="C78" s="56">
        <v>1.4150199999999999</v>
      </c>
      <c r="D78" s="56">
        <v>1.84796</v>
      </c>
      <c r="E78" s="56">
        <v>1.8791500000000001</v>
      </c>
      <c r="F78" s="56">
        <v>1.9069</v>
      </c>
      <c r="G78" s="56">
        <v>1.9321600000000001</v>
      </c>
      <c r="I78" s="55"/>
    </row>
    <row r="79" spans="2:11" x14ac:dyDescent="0.25">
      <c r="B79" s="57" t="s">
        <v>122</v>
      </c>
      <c r="C79" s="58">
        <v>1.4818</v>
      </c>
      <c r="D79" s="58">
        <v>1.8744799999999999</v>
      </c>
      <c r="E79" s="58">
        <v>1.90493</v>
      </c>
      <c r="F79" s="58">
        <v>1.9323600000000001</v>
      </c>
      <c r="G79" s="59">
        <v>1.95746</v>
      </c>
      <c r="I79" s="55"/>
    </row>
    <row r="80" spans="2:11" x14ac:dyDescent="0.25">
      <c r="B80" s="51" t="s">
        <v>121</v>
      </c>
      <c r="C80" s="56">
        <v>1.56375</v>
      </c>
      <c r="D80" s="56">
        <v>1.9355199999999999</v>
      </c>
      <c r="E80" s="56">
        <v>1.96495</v>
      </c>
      <c r="F80" s="56">
        <v>1.99197</v>
      </c>
      <c r="G80" s="56">
        <v>2.0169100000000002</v>
      </c>
      <c r="I80" s="55"/>
    </row>
    <row r="81" spans="2:9" x14ac:dyDescent="0.25">
      <c r="B81" s="51" t="s">
        <v>120</v>
      </c>
      <c r="C81" s="56">
        <v>1.6866699999999999</v>
      </c>
      <c r="D81" s="56">
        <v>2.0392700000000001</v>
      </c>
      <c r="E81" s="56">
        <v>2.06786</v>
      </c>
      <c r="F81" s="56">
        <v>2.0946500000000001</v>
      </c>
      <c r="G81" s="56">
        <v>2.1196000000000002</v>
      </c>
      <c r="I81" s="55"/>
    </row>
    <row r="82" spans="2:9" x14ac:dyDescent="0.25">
      <c r="B82" s="51" t="s">
        <v>119</v>
      </c>
      <c r="C82" s="56">
        <v>1.89154</v>
      </c>
      <c r="D82" s="56">
        <v>2.2290100000000002</v>
      </c>
      <c r="E82" s="56">
        <v>2.2571500000000002</v>
      </c>
      <c r="F82" s="56">
        <v>2.2841399999999998</v>
      </c>
      <c r="G82" s="56">
        <v>2.30951</v>
      </c>
      <c r="I82" s="55"/>
    </row>
    <row r="83" spans="2:9" x14ac:dyDescent="0.25">
      <c r="B83" s="57" t="s">
        <v>118</v>
      </c>
      <c r="C83" s="58">
        <v>2.3012899999999998</v>
      </c>
      <c r="D83" s="58">
        <v>2.5205299999999999</v>
      </c>
      <c r="E83" s="58">
        <v>2.5375800000000002</v>
      </c>
      <c r="F83" s="58">
        <v>2.5533000000000001</v>
      </c>
      <c r="G83" s="59">
        <v>2.5678299999999998</v>
      </c>
      <c r="I83" s="55"/>
    </row>
    <row r="84" spans="2:9" x14ac:dyDescent="0.25">
      <c r="B84" s="51" t="s">
        <v>117</v>
      </c>
      <c r="C84" s="56">
        <v>2.3484500000000001</v>
      </c>
      <c r="D84" s="56">
        <v>2.5136599999999998</v>
      </c>
      <c r="E84" s="56">
        <v>2.52651</v>
      </c>
      <c r="F84" s="56">
        <v>2.5383599999999999</v>
      </c>
      <c r="G84" s="56">
        <v>2.5493100000000002</v>
      </c>
      <c r="I84" s="55"/>
    </row>
    <row r="85" spans="2:9" x14ac:dyDescent="0.25">
      <c r="I85" s="55"/>
    </row>
    <row r="86" spans="2:9" ht="13.8" x14ac:dyDescent="0.25">
      <c r="B86" s="63">
        <v>2020</v>
      </c>
      <c r="C86" s="63"/>
      <c r="D86" s="63"/>
      <c r="E86" s="63"/>
      <c r="F86" s="63"/>
      <c r="G86" s="63"/>
    </row>
    <row r="87" spans="2:9" x14ac:dyDescent="0.25">
      <c r="B87" s="51" t="s">
        <v>18</v>
      </c>
      <c r="C87" s="53" t="s">
        <v>17</v>
      </c>
      <c r="D87" s="54" t="s">
        <v>212</v>
      </c>
      <c r="E87" s="54" t="s">
        <v>136</v>
      </c>
      <c r="F87" s="54" t="s">
        <v>218</v>
      </c>
      <c r="G87" s="53" t="s">
        <v>135</v>
      </c>
    </row>
    <row r="88" spans="2:9" x14ac:dyDescent="0.25">
      <c r="B88" s="51" t="s">
        <v>134</v>
      </c>
      <c r="C88" s="56">
        <v>0.25751000000000002</v>
      </c>
      <c r="D88" s="56">
        <v>1.40204</v>
      </c>
      <c r="E88" s="56">
        <v>1.4806999999999999</v>
      </c>
      <c r="F88" s="56">
        <v>1.5577300000000001</v>
      </c>
      <c r="G88" s="56">
        <v>1.63723</v>
      </c>
    </row>
    <row r="89" spans="2:9" x14ac:dyDescent="0.25">
      <c r="B89" s="51" t="s">
        <v>133</v>
      </c>
      <c r="C89" s="56">
        <v>0.25751000000000002</v>
      </c>
      <c r="D89" s="56">
        <v>1.4148799999999999</v>
      </c>
      <c r="E89" s="56">
        <v>1.4935499999999999</v>
      </c>
      <c r="F89" s="56">
        <v>1.5706100000000001</v>
      </c>
      <c r="G89" s="56">
        <v>1.6501399999999999</v>
      </c>
    </row>
    <row r="90" spans="2:9" x14ac:dyDescent="0.25">
      <c r="B90" s="51" t="s">
        <v>132</v>
      </c>
      <c r="C90" s="56">
        <v>0.25800000000000001</v>
      </c>
      <c r="D90" s="56">
        <v>1.42744</v>
      </c>
      <c r="E90" s="56">
        <v>1.50631</v>
      </c>
      <c r="F90" s="56">
        <v>1.5832200000000001</v>
      </c>
      <c r="G90" s="56">
        <v>1.6629499999999999</v>
      </c>
    </row>
    <row r="91" spans="2:9" x14ac:dyDescent="0.25">
      <c r="B91" s="51" t="s">
        <v>131</v>
      </c>
      <c r="C91" s="56">
        <v>0.34770000000000001</v>
      </c>
      <c r="D91" s="56">
        <v>1.4670799999999999</v>
      </c>
      <c r="E91" s="56">
        <v>1.5445500000000001</v>
      </c>
      <c r="F91" s="56">
        <v>1.6233</v>
      </c>
      <c r="G91" s="56">
        <v>1.70136</v>
      </c>
    </row>
    <row r="92" spans="2:9" x14ac:dyDescent="0.25">
      <c r="B92" s="51" t="s">
        <v>130</v>
      </c>
      <c r="C92" s="56">
        <v>0.38941999999999999</v>
      </c>
      <c r="D92" s="56">
        <v>1.5045999999999999</v>
      </c>
      <c r="E92" s="56">
        <v>1.58301</v>
      </c>
      <c r="F92" s="56">
        <v>1.6608499999999999</v>
      </c>
      <c r="G92" s="56">
        <v>1.7206300000000001</v>
      </c>
    </row>
    <row r="93" spans="2:9" x14ac:dyDescent="0.25">
      <c r="B93" s="51" t="s">
        <v>129</v>
      </c>
      <c r="C93" s="56">
        <v>0.43081000000000003</v>
      </c>
      <c r="D93" s="56">
        <v>1.54487</v>
      </c>
      <c r="E93" s="56">
        <v>1.62262</v>
      </c>
      <c r="F93" s="56">
        <v>1.6871799999999999</v>
      </c>
      <c r="G93" s="56">
        <v>1.7496799999999999</v>
      </c>
    </row>
    <row r="94" spans="2:9" x14ac:dyDescent="0.25">
      <c r="B94" s="51" t="s">
        <v>128</v>
      </c>
      <c r="C94" s="56">
        <v>0.58445999999999998</v>
      </c>
      <c r="D94" s="56">
        <v>1.6771400000000001</v>
      </c>
      <c r="E94" s="56">
        <v>1.74613</v>
      </c>
      <c r="F94" s="56">
        <v>1.8155399999999999</v>
      </c>
      <c r="G94" s="56">
        <v>1.88368</v>
      </c>
    </row>
    <row r="95" spans="2:9" x14ac:dyDescent="0.25">
      <c r="B95" s="51" t="s">
        <v>127</v>
      </c>
      <c r="C95" s="56">
        <v>0.69935999999999998</v>
      </c>
      <c r="D95" s="56">
        <v>1.8139700000000001</v>
      </c>
      <c r="E95" s="56">
        <v>1.8847400000000001</v>
      </c>
      <c r="F95" s="56">
        <v>1.91048</v>
      </c>
      <c r="G95" s="56">
        <v>1.93205</v>
      </c>
    </row>
    <row r="96" spans="2:9" x14ac:dyDescent="0.25">
      <c r="B96" s="51" t="s">
        <v>126</v>
      </c>
      <c r="C96" s="56">
        <v>0.85024999999999995</v>
      </c>
      <c r="D96" s="56">
        <v>1.8457699999999999</v>
      </c>
      <c r="E96" s="56">
        <v>1.8762300000000001</v>
      </c>
      <c r="F96" s="56">
        <v>1.90415</v>
      </c>
      <c r="G96" s="56">
        <v>1.92919</v>
      </c>
    </row>
    <row r="97" spans="2:7" x14ac:dyDescent="0.25">
      <c r="B97" s="57" t="s">
        <v>125</v>
      </c>
      <c r="C97" s="58">
        <v>1.00115</v>
      </c>
      <c r="D97" s="58">
        <v>1.86711</v>
      </c>
      <c r="E97" s="58">
        <v>1.89866</v>
      </c>
      <c r="F97" s="58">
        <v>1.92828</v>
      </c>
      <c r="G97" s="59">
        <v>1.9555100000000001</v>
      </c>
    </row>
    <row r="98" spans="2:7" x14ac:dyDescent="0.25">
      <c r="B98" s="51" t="s">
        <v>124</v>
      </c>
      <c r="C98" s="56">
        <v>1.2814399999999999</v>
      </c>
      <c r="D98" s="56">
        <v>1.9205700000000001</v>
      </c>
      <c r="E98" s="56">
        <v>1.9423699999999999</v>
      </c>
      <c r="F98" s="56">
        <v>1.96217</v>
      </c>
      <c r="G98" s="56">
        <v>1.9798100000000001</v>
      </c>
    </row>
    <row r="99" spans="2:7" x14ac:dyDescent="0.25">
      <c r="B99" s="51" t="s">
        <v>123</v>
      </c>
      <c r="C99" s="56">
        <v>1.4150199999999999</v>
      </c>
      <c r="D99" s="56">
        <v>1.95601</v>
      </c>
      <c r="E99" s="56">
        <v>1.9780899999999999</v>
      </c>
      <c r="F99" s="56">
        <v>1.9986699999999999</v>
      </c>
      <c r="G99" s="56">
        <v>2.01749</v>
      </c>
    </row>
    <row r="100" spans="2:7" x14ac:dyDescent="0.25">
      <c r="B100" s="57" t="s">
        <v>122</v>
      </c>
      <c r="C100" s="58">
        <v>1.4818</v>
      </c>
      <c r="D100" s="58">
        <v>1.9813099999999999</v>
      </c>
      <c r="E100" s="58">
        <v>2.00353</v>
      </c>
      <c r="F100" s="58">
        <v>2.0244300000000002</v>
      </c>
      <c r="G100" s="59">
        <v>2.04372</v>
      </c>
    </row>
    <row r="101" spans="2:7" x14ac:dyDescent="0.25">
      <c r="B101" s="51" t="s">
        <v>121</v>
      </c>
      <c r="C101" s="56">
        <v>1.56375</v>
      </c>
      <c r="D101" s="56">
        <v>2.0408499999999998</v>
      </c>
      <c r="E101" s="56">
        <v>2.06338</v>
      </c>
      <c r="F101" s="56">
        <v>2.0848399999999998</v>
      </c>
      <c r="G101" s="56">
        <v>2.1049099999999998</v>
      </c>
    </row>
    <row r="102" spans="2:7" x14ac:dyDescent="0.25">
      <c r="B102" s="51" t="s">
        <v>120</v>
      </c>
      <c r="C102" s="56">
        <v>1.6866699999999999</v>
      </c>
      <c r="D102" s="56">
        <v>2.1438100000000002</v>
      </c>
      <c r="E102" s="56">
        <v>2.16682</v>
      </c>
      <c r="F102" s="56">
        <v>2.1890399999999999</v>
      </c>
      <c r="G102" s="56">
        <v>2.21007</v>
      </c>
    </row>
    <row r="103" spans="2:7" x14ac:dyDescent="0.25">
      <c r="B103" s="51" t="s">
        <v>119</v>
      </c>
      <c r="C103" s="56">
        <v>1.89154</v>
      </c>
      <c r="D103" s="56">
        <v>2.3344</v>
      </c>
      <c r="E103" s="56">
        <v>2.3583099999999999</v>
      </c>
      <c r="F103" s="56">
        <v>2.38171</v>
      </c>
      <c r="G103" s="56">
        <v>2.4041199999999998</v>
      </c>
    </row>
    <row r="104" spans="2:7" x14ac:dyDescent="0.25">
      <c r="B104" s="57" t="s">
        <v>118</v>
      </c>
      <c r="C104" s="58">
        <v>2.3012899999999998</v>
      </c>
      <c r="D104" s="58">
        <v>2.5816300000000001</v>
      </c>
      <c r="E104" s="58">
        <v>2.59463</v>
      </c>
      <c r="F104" s="58">
        <v>2.6068600000000002</v>
      </c>
      <c r="G104" s="59">
        <v>2.6182699999999999</v>
      </c>
    </row>
    <row r="105" spans="2:7" x14ac:dyDescent="0.25">
      <c r="B105" s="51" t="s">
        <v>117</v>
      </c>
      <c r="C105" s="56">
        <v>2.3484500000000001</v>
      </c>
      <c r="D105" s="56">
        <v>2.5597099999999999</v>
      </c>
      <c r="E105" s="56">
        <v>2.5695000000000001</v>
      </c>
      <c r="F105" s="56">
        <v>2.5787100000000001</v>
      </c>
      <c r="G105" s="56">
        <v>2.5872999999999999</v>
      </c>
    </row>
    <row r="107" spans="2:7" ht="13.8" x14ac:dyDescent="0.25">
      <c r="B107" s="63">
        <v>2021</v>
      </c>
      <c r="C107" s="63"/>
      <c r="D107" s="63"/>
      <c r="E107" s="63"/>
      <c r="F107" s="63"/>
      <c r="G107" s="63"/>
    </row>
    <row r="108" spans="2:7" x14ac:dyDescent="0.25">
      <c r="B108" s="51" t="s">
        <v>18</v>
      </c>
      <c r="C108" s="53" t="s">
        <v>17</v>
      </c>
      <c r="D108" s="54" t="s">
        <v>213</v>
      </c>
      <c r="E108" s="54" t="s">
        <v>214</v>
      </c>
      <c r="F108" s="54" t="s">
        <v>217</v>
      </c>
      <c r="G108" s="53" t="s">
        <v>215</v>
      </c>
    </row>
    <row r="109" spans="2:7" x14ac:dyDescent="0.25">
      <c r="B109" s="51" t="s">
        <v>134</v>
      </c>
      <c r="C109" s="56">
        <v>0.25751000000000002</v>
      </c>
      <c r="D109" s="56">
        <v>1.7145900000000001</v>
      </c>
      <c r="E109" s="56">
        <v>1.7401</v>
      </c>
      <c r="F109" s="56">
        <v>1.81046</v>
      </c>
      <c r="G109" s="56">
        <v>1.8859399999999999</v>
      </c>
    </row>
    <row r="110" spans="2:7" x14ac:dyDescent="0.25">
      <c r="B110" s="51" t="s">
        <v>133</v>
      </c>
      <c r="C110" s="56">
        <v>0.25751000000000002</v>
      </c>
      <c r="D110" s="56">
        <v>1.72753</v>
      </c>
      <c r="E110" s="56">
        <v>1.7512700000000001</v>
      </c>
      <c r="F110" s="56">
        <v>1.82253</v>
      </c>
      <c r="G110" s="56">
        <v>1.89805</v>
      </c>
    </row>
    <row r="111" spans="2:7" x14ac:dyDescent="0.25">
      <c r="B111" s="51" t="s">
        <v>132</v>
      </c>
      <c r="C111" s="56">
        <v>0.25800000000000001</v>
      </c>
      <c r="D111" s="56">
        <v>1.7401899999999999</v>
      </c>
      <c r="E111" s="56">
        <v>1.76292</v>
      </c>
      <c r="F111" s="56">
        <v>1.83433</v>
      </c>
      <c r="G111" s="56">
        <v>1.9100600000000001</v>
      </c>
    </row>
    <row r="112" spans="2:7" x14ac:dyDescent="0.25">
      <c r="B112" s="51" t="s">
        <v>131</v>
      </c>
      <c r="C112" s="56">
        <v>0.34770000000000001</v>
      </c>
      <c r="D112" s="56">
        <v>1.75162</v>
      </c>
      <c r="E112" s="56">
        <v>1.79843</v>
      </c>
      <c r="F112" s="56">
        <v>1.87239</v>
      </c>
      <c r="G112" s="56">
        <v>1.94604</v>
      </c>
    </row>
    <row r="113" spans="2:7" x14ac:dyDescent="0.25">
      <c r="B113" s="51" t="s">
        <v>130</v>
      </c>
      <c r="C113" s="56">
        <v>0.38941999999999999</v>
      </c>
      <c r="D113" s="56">
        <v>1.7777000000000001</v>
      </c>
      <c r="E113" s="56">
        <v>1.8342499999999999</v>
      </c>
      <c r="F113" s="56">
        <v>1.9072899999999999</v>
      </c>
      <c r="G113" s="56">
        <v>1.9821200000000001</v>
      </c>
    </row>
    <row r="114" spans="2:7" x14ac:dyDescent="0.25">
      <c r="B114" s="51" t="s">
        <v>129</v>
      </c>
      <c r="C114" s="56">
        <v>0.43081000000000003</v>
      </c>
      <c r="D114" s="56">
        <v>1.81172</v>
      </c>
      <c r="E114" s="56">
        <v>1.87188</v>
      </c>
      <c r="F114" s="56">
        <v>1.9463299999999999</v>
      </c>
      <c r="G114" s="56">
        <v>2.0203099999999998</v>
      </c>
    </row>
    <row r="115" spans="2:7" x14ac:dyDescent="0.25">
      <c r="B115" s="51" t="s">
        <v>128</v>
      </c>
      <c r="C115" s="56">
        <v>0.58445999999999998</v>
      </c>
      <c r="D115" s="56">
        <v>1.9522600000000001</v>
      </c>
      <c r="E115" s="56">
        <v>2.0195699999999999</v>
      </c>
      <c r="F115" s="56">
        <v>2.0254300000000001</v>
      </c>
      <c r="G115" s="56">
        <v>2.0259900000000002</v>
      </c>
    </row>
    <row r="116" spans="2:7" x14ac:dyDescent="0.25">
      <c r="B116" s="51" t="s">
        <v>127</v>
      </c>
      <c r="C116" s="56">
        <v>0.69935999999999998</v>
      </c>
      <c r="D116" s="56">
        <v>1.9499</v>
      </c>
      <c r="E116" s="56">
        <v>1.9640599999999999</v>
      </c>
      <c r="F116" s="56">
        <v>1.9793400000000001</v>
      </c>
      <c r="G116" s="56">
        <v>1.99143</v>
      </c>
    </row>
    <row r="117" spans="2:7" x14ac:dyDescent="0.25">
      <c r="B117" s="51" t="s">
        <v>126</v>
      </c>
      <c r="C117" s="56">
        <v>0.85024999999999995</v>
      </c>
      <c r="D117" s="56">
        <v>1.95156</v>
      </c>
      <c r="E117" s="56">
        <v>1.97106</v>
      </c>
      <c r="F117" s="56">
        <v>1.99156</v>
      </c>
      <c r="G117" s="56">
        <v>2.0095700000000001</v>
      </c>
    </row>
    <row r="118" spans="2:7" x14ac:dyDescent="0.25">
      <c r="B118" s="57" t="s">
        <v>125</v>
      </c>
      <c r="C118" s="58">
        <v>1.00115</v>
      </c>
      <c r="D118" s="58">
        <v>1.9806999999999999</v>
      </c>
      <c r="E118" s="58">
        <v>2.00352</v>
      </c>
      <c r="F118" s="58">
        <v>2.0134300000000001</v>
      </c>
      <c r="G118" s="59">
        <v>2.0206</v>
      </c>
    </row>
    <row r="119" spans="2:7" x14ac:dyDescent="0.25">
      <c r="B119" s="51" t="s">
        <v>124</v>
      </c>
      <c r="C119" s="56">
        <v>1.2814399999999999</v>
      </c>
      <c r="D119" s="56">
        <v>1.9953399999999999</v>
      </c>
      <c r="E119" s="56">
        <v>2.0087199999999998</v>
      </c>
      <c r="F119" s="56">
        <v>2.0221300000000002</v>
      </c>
      <c r="G119" s="56">
        <v>2.0335999999999999</v>
      </c>
    </row>
    <row r="120" spans="2:7" x14ac:dyDescent="0.25">
      <c r="B120" s="51" t="s">
        <v>123</v>
      </c>
      <c r="C120" s="56">
        <v>1.4150199999999999</v>
      </c>
      <c r="D120" s="56">
        <v>2.0347200000000001</v>
      </c>
      <c r="E120" s="56">
        <v>2.0501999999999998</v>
      </c>
      <c r="F120" s="56">
        <v>2.0657899999999998</v>
      </c>
      <c r="G120" s="56">
        <v>2.0798000000000001</v>
      </c>
    </row>
    <row r="121" spans="2:7" x14ac:dyDescent="0.25">
      <c r="B121" s="57" t="s">
        <v>122</v>
      </c>
      <c r="C121" s="58">
        <v>1.4818</v>
      </c>
      <c r="D121" s="58">
        <v>2.0615899999999998</v>
      </c>
      <c r="E121" s="58">
        <v>2.0778599999999998</v>
      </c>
      <c r="F121" s="58">
        <v>2.0942599999999998</v>
      </c>
      <c r="G121" s="59">
        <v>2.10921</v>
      </c>
    </row>
    <row r="122" spans="2:7" x14ac:dyDescent="0.25">
      <c r="B122" s="51" t="s">
        <v>121</v>
      </c>
      <c r="C122" s="56">
        <v>1.56375</v>
      </c>
      <c r="D122" s="56">
        <v>2.12384</v>
      </c>
      <c r="E122" s="56">
        <v>2.1413700000000002</v>
      </c>
      <c r="F122" s="56">
        <v>2.1590799999999999</v>
      </c>
      <c r="G122" s="56">
        <v>2.1755200000000001</v>
      </c>
    </row>
    <row r="123" spans="2:7" x14ac:dyDescent="0.25">
      <c r="B123" s="51" t="s">
        <v>120</v>
      </c>
      <c r="C123" s="56">
        <v>1.6866699999999999</v>
      </c>
      <c r="D123" s="56">
        <v>2.2302399999999998</v>
      </c>
      <c r="E123" s="56">
        <v>2.2492200000000002</v>
      </c>
      <c r="F123" s="56">
        <v>2.2684299999999999</v>
      </c>
      <c r="G123" s="56">
        <v>2.2865600000000001</v>
      </c>
    </row>
    <row r="124" spans="2:7" x14ac:dyDescent="0.25">
      <c r="B124" s="51" t="s">
        <v>119</v>
      </c>
      <c r="C124" s="56">
        <v>1.89154</v>
      </c>
      <c r="D124" s="56">
        <v>2.42597</v>
      </c>
      <c r="E124" s="56">
        <v>2.4468200000000002</v>
      </c>
      <c r="F124" s="56">
        <v>2.4679899999999999</v>
      </c>
      <c r="G124" s="56">
        <v>2.4882399999999998</v>
      </c>
    </row>
    <row r="125" spans="2:7" x14ac:dyDescent="0.25">
      <c r="B125" s="57" t="s">
        <v>118</v>
      </c>
      <c r="C125" s="58">
        <v>2.3012899999999998</v>
      </c>
      <c r="D125" s="58">
        <v>2.62886</v>
      </c>
      <c r="E125" s="58">
        <v>2.63863</v>
      </c>
      <c r="F125" s="58">
        <v>2.6482199999999998</v>
      </c>
      <c r="G125" s="59">
        <v>2.6570499999999999</v>
      </c>
    </row>
    <row r="126" spans="2:7" x14ac:dyDescent="0.25">
      <c r="B126" s="51" t="s">
        <v>117</v>
      </c>
      <c r="C126" s="56">
        <v>2.3484500000000001</v>
      </c>
      <c r="D126" s="56">
        <v>2.5952700000000002</v>
      </c>
      <c r="E126" s="56">
        <v>2.6026199999999999</v>
      </c>
      <c r="F126" s="56">
        <v>2.6098400000000002</v>
      </c>
      <c r="G126" s="56">
        <v>2.6164700000000001</v>
      </c>
    </row>
  </sheetData>
  <mergeCells count="8">
    <mergeCell ref="B1:F1"/>
    <mergeCell ref="I1:L1"/>
    <mergeCell ref="B107:G107"/>
    <mergeCell ref="B86:G86"/>
    <mergeCell ref="B65:G65"/>
    <mergeCell ref="B44:G44"/>
    <mergeCell ref="B23:G23"/>
    <mergeCell ref="B2:G2"/>
  </mergeCells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topLeftCell="E1" zoomScaleNormal="100" workbookViewId="0">
      <selection activeCell="C3" sqref="C3"/>
    </sheetView>
  </sheetViews>
  <sheetFormatPr defaultColWidth="9.109375" defaultRowHeight="13.2" x14ac:dyDescent="0.25"/>
  <cols>
    <col min="1" max="1" width="9.109375" style="18"/>
    <col min="2" max="3" width="15.44140625" style="39" bestFit="1" customWidth="1"/>
    <col min="4" max="4" width="18.5546875" style="18" bestFit="1" customWidth="1"/>
    <col min="5" max="5" width="19.44140625" style="18" bestFit="1" customWidth="1"/>
    <col min="6" max="7" width="27.88671875" style="18" bestFit="1" customWidth="1"/>
    <col min="8" max="8" width="38.88671875" style="18" bestFit="1" customWidth="1"/>
    <col min="9" max="9" width="17.88671875" style="18" bestFit="1" customWidth="1"/>
    <col min="10" max="10" width="9.5546875" style="18" bestFit="1" customWidth="1"/>
    <col min="11" max="16384" width="9.109375" style="18"/>
  </cols>
  <sheetData>
    <row r="1" spans="1:10" ht="18" thickBot="1" x14ac:dyDescent="0.35">
      <c r="A1" s="38" t="s">
        <v>243</v>
      </c>
    </row>
    <row r="2" spans="1:10" ht="16.8" x14ac:dyDescent="0.55000000000000004">
      <c r="B2" s="40" t="s">
        <v>199</v>
      </c>
      <c r="C2" s="40" t="s">
        <v>198</v>
      </c>
      <c r="D2" s="41" t="s">
        <v>201</v>
      </c>
      <c r="E2" s="41" t="s">
        <v>200</v>
      </c>
      <c r="F2" s="41"/>
      <c r="G2" s="41" t="s">
        <v>24</v>
      </c>
      <c r="H2" s="42" t="s">
        <v>25</v>
      </c>
      <c r="I2" s="43"/>
    </row>
    <row r="3" spans="1:10" x14ac:dyDescent="0.25">
      <c r="A3" s="18">
        <v>2016</v>
      </c>
      <c r="B3" s="44">
        <f>AVERAGE('Treasury &amp; LIBOR (JUNE REFOR)'!J3:J8)/100</f>
        <v>4.6869333333333339E-3</v>
      </c>
      <c r="C3" s="44">
        <f>AVERAGE('Treasury &amp; LIBOR (JUNE REFOR)'!K3:K8)/100</f>
        <v>6.4647000000000003E-3</v>
      </c>
      <c r="D3" s="19">
        <v>1E-3</v>
      </c>
      <c r="E3" s="19">
        <v>-2.5000000000000001E-3</v>
      </c>
      <c r="F3" s="19"/>
      <c r="G3" s="19">
        <f t="shared" ref="G3:G8" si="0">B3+D3</f>
        <v>5.6869333333333339E-3</v>
      </c>
      <c r="H3" s="45">
        <f t="shared" ref="H3:H8" si="1">B3+E3</f>
        <v>2.1869333333333339E-3</v>
      </c>
      <c r="I3" s="19"/>
    </row>
    <row r="4" spans="1:10" x14ac:dyDescent="0.25">
      <c r="A4" s="18">
        <v>2017</v>
      </c>
      <c r="B4" s="44">
        <f>AVERAGE('Treasury &amp; LIBOR (JUNE REFOR)'!J9:J20)/100</f>
        <v>5.5083000000000007E-3</v>
      </c>
      <c r="C4" s="44">
        <f>AVERAGE('Treasury &amp; LIBOR (JUNE REFOR)'!K9:K20)/100</f>
        <v>7.1874500000000006E-3</v>
      </c>
      <c r="D4" s="19">
        <f t="shared" ref="D4:E8" si="2">D3</f>
        <v>1E-3</v>
      </c>
      <c r="E4" s="19">
        <f t="shared" si="2"/>
        <v>-2.5000000000000001E-3</v>
      </c>
      <c r="F4" s="19"/>
      <c r="G4" s="19">
        <f t="shared" si="0"/>
        <v>6.5083000000000007E-3</v>
      </c>
      <c r="H4" s="45">
        <f t="shared" si="1"/>
        <v>3.0083000000000006E-3</v>
      </c>
      <c r="I4" s="19"/>
    </row>
    <row r="5" spans="1:10" x14ac:dyDescent="0.25">
      <c r="A5" s="46">
        <v>2018</v>
      </c>
      <c r="B5" s="44">
        <f>AVERAGE('Treasury &amp; LIBOR (JUNE REFOR)'!J21:J32)/100</f>
        <v>7.1541833333333337E-3</v>
      </c>
      <c r="C5" s="44">
        <f>AVERAGE('Treasury &amp; LIBOR (JUNE REFOR)'!K21:K32)/100</f>
        <v>8.5628500000000003E-3</v>
      </c>
      <c r="D5" s="19">
        <f t="shared" si="2"/>
        <v>1E-3</v>
      </c>
      <c r="E5" s="19">
        <f t="shared" si="2"/>
        <v>-2.5000000000000001E-3</v>
      </c>
      <c r="F5" s="19"/>
      <c r="G5" s="19">
        <f t="shared" si="0"/>
        <v>8.1541833333333338E-3</v>
      </c>
      <c r="H5" s="45">
        <f t="shared" si="1"/>
        <v>4.6541833333333341E-3</v>
      </c>
      <c r="I5" s="19"/>
    </row>
    <row r="6" spans="1:10" x14ac:dyDescent="0.25">
      <c r="A6" s="46">
        <v>2019</v>
      </c>
      <c r="B6" s="44">
        <f>AVERAGE('Treasury &amp; LIBOR (JUNE REFOR)'!J33:J44)/100</f>
        <v>9.0653916666666671E-3</v>
      </c>
      <c r="C6" s="44">
        <f>AVERAGE('Treasury &amp; LIBOR (JUNE REFOR)'!K33:K44)/100</f>
        <v>1.0341875E-2</v>
      </c>
      <c r="D6" s="19">
        <f t="shared" si="2"/>
        <v>1E-3</v>
      </c>
      <c r="E6" s="19">
        <f t="shared" si="2"/>
        <v>-2.5000000000000001E-3</v>
      </c>
      <c r="F6" s="19"/>
      <c r="G6" s="19">
        <f t="shared" si="0"/>
        <v>1.0065391666666666E-2</v>
      </c>
      <c r="H6" s="45">
        <f t="shared" si="1"/>
        <v>6.5653916666666666E-3</v>
      </c>
      <c r="I6" s="19"/>
    </row>
    <row r="7" spans="1:10" x14ac:dyDescent="0.25">
      <c r="A7" s="46">
        <v>2020</v>
      </c>
      <c r="B7" s="44">
        <f>AVERAGE('Treasury &amp; LIBOR (JUNE REFOR)'!J45:J56)/100</f>
        <v>1.123745E-2</v>
      </c>
      <c r="C7" s="44">
        <f>AVERAGE('Treasury &amp; LIBOR (JUNE REFOR)'!K45:K56)/100</f>
        <v>1.2273924999999998E-2</v>
      </c>
      <c r="D7" s="19">
        <f t="shared" si="2"/>
        <v>1E-3</v>
      </c>
      <c r="E7" s="19">
        <f t="shared" si="2"/>
        <v>-2.5000000000000001E-3</v>
      </c>
      <c r="F7" s="19"/>
      <c r="G7" s="19">
        <f t="shared" si="0"/>
        <v>1.223745E-2</v>
      </c>
      <c r="H7" s="45">
        <f t="shared" si="1"/>
        <v>8.737449999999999E-3</v>
      </c>
      <c r="I7" s="19"/>
    </row>
    <row r="8" spans="1:10" ht="13.8" thickBot="1" x14ac:dyDescent="0.3">
      <c r="A8" s="46">
        <v>2021</v>
      </c>
      <c r="B8" s="44">
        <f>AVERAGE('Treasury &amp; LIBOR (JUNE REFOR)'!J57:J68)/100</f>
        <v>1.3384825000000003E-2</v>
      </c>
      <c r="C8" s="44">
        <f>AVERAGE('Treasury &amp; LIBOR (JUNE REFOR)'!K57:K68)/100</f>
        <v>1.417E-2</v>
      </c>
      <c r="D8" s="19">
        <f t="shared" si="2"/>
        <v>1E-3</v>
      </c>
      <c r="E8" s="19">
        <f t="shared" si="2"/>
        <v>-2.5000000000000001E-3</v>
      </c>
      <c r="F8" s="19"/>
      <c r="G8" s="19">
        <f t="shared" si="0"/>
        <v>1.4384825000000004E-2</v>
      </c>
      <c r="H8" s="45">
        <f t="shared" si="1"/>
        <v>1.0884825000000002E-2</v>
      </c>
      <c r="I8" s="19"/>
    </row>
    <row r="9" spans="1:10" x14ac:dyDescent="0.25">
      <c r="B9" s="44"/>
      <c r="H9" s="47"/>
      <c r="J9" s="48"/>
    </row>
    <row r="10" spans="1:10" ht="13.8" thickBot="1" x14ac:dyDescent="0.3">
      <c r="H10" s="49"/>
    </row>
    <row r="11" spans="1:10" ht="16.8" x14ac:dyDescent="0.55000000000000004">
      <c r="B11" s="40" t="s">
        <v>199</v>
      </c>
      <c r="C11" s="40" t="s">
        <v>198</v>
      </c>
      <c r="D11" s="41" t="s">
        <v>197</v>
      </c>
      <c r="E11" s="41" t="s">
        <v>196</v>
      </c>
      <c r="F11" s="41" t="s">
        <v>195</v>
      </c>
      <c r="G11" s="41" t="s">
        <v>194</v>
      </c>
      <c r="H11" s="41"/>
    </row>
    <row r="12" spans="1:10" x14ac:dyDescent="0.25">
      <c r="A12" s="18">
        <v>2016</v>
      </c>
      <c r="B12" s="50">
        <f t="shared" ref="B12:B17" si="3">B3</f>
        <v>4.6869333333333339E-3</v>
      </c>
      <c r="C12" s="50">
        <f t="shared" ref="C12:C17" si="4">C3:C3</f>
        <v>6.4647000000000003E-3</v>
      </c>
      <c r="D12" s="19">
        <f t="shared" ref="D12:D17" si="5">0.7*B12</f>
        <v>3.2808533333333334E-3</v>
      </c>
      <c r="E12" s="19">
        <f t="shared" ref="E12:E17" si="6">D12+0.002</f>
        <v>5.2808533333333334E-3</v>
      </c>
      <c r="F12" s="19">
        <f t="shared" ref="F12:F17" si="7">(B12-0.0015)*2</f>
        <v>6.3738666666666678E-3</v>
      </c>
      <c r="G12" s="19">
        <f>((B12+0.0085)*0.75)</f>
        <v>9.8902000000000018E-3</v>
      </c>
      <c r="H12" s="19"/>
    </row>
    <row r="13" spans="1:10" x14ac:dyDescent="0.25">
      <c r="A13" s="18">
        <v>2017</v>
      </c>
      <c r="B13" s="50">
        <f t="shared" si="3"/>
        <v>5.5083000000000007E-3</v>
      </c>
      <c r="C13" s="50">
        <f t="shared" si="4"/>
        <v>7.1874500000000006E-3</v>
      </c>
      <c r="D13" s="19">
        <f t="shared" si="5"/>
        <v>3.8558100000000003E-3</v>
      </c>
      <c r="E13" s="19">
        <f t="shared" si="6"/>
        <v>5.8558100000000004E-3</v>
      </c>
      <c r="F13" s="19">
        <f t="shared" si="7"/>
        <v>8.0166000000000022E-3</v>
      </c>
      <c r="G13" s="19">
        <f>((B13+0.0085)*0.75)</f>
        <v>1.0506225000000001E-2</v>
      </c>
      <c r="H13" s="19"/>
    </row>
    <row r="14" spans="1:10" x14ac:dyDescent="0.25">
      <c r="A14" s="46">
        <v>2018</v>
      </c>
      <c r="B14" s="50">
        <f t="shared" si="3"/>
        <v>7.1541833333333337E-3</v>
      </c>
      <c r="C14" s="50">
        <f t="shared" si="4"/>
        <v>8.5628500000000003E-3</v>
      </c>
      <c r="D14" s="19">
        <f t="shared" si="5"/>
        <v>5.0079283333333332E-3</v>
      </c>
      <c r="E14" s="19">
        <f t="shared" si="6"/>
        <v>7.0079283333333332E-3</v>
      </c>
      <c r="F14" s="19">
        <f t="shared" si="7"/>
        <v>1.1308366666666667E-2</v>
      </c>
      <c r="G14" s="19"/>
      <c r="H14" s="19"/>
    </row>
    <row r="15" spans="1:10" x14ac:dyDescent="0.25">
      <c r="A15" s="46">
        <v>2019</v>
      </c>
      <c r="B15" s="50">
        <f t="shared" si="3"/>
        <v>9.0653916666666671E-3</v>
      </c>
      <c r="C15" s="50">
        <f t="shared" si="4"/>
        <v>1.0341875E-2</v>
      </c>
      <c r="D15" s="19">
        <f t="shared" si="5"/>
        <v>6.3457741666666668E-3</v>
      </c>
      <c r="E15" s="19">
        <f t="shared" si="6"/>
        <v>8.3457741666666668E-3</v>
      </c>
      <c r="F15" s="19">
        <f t="shared" si="7"/>
        <v>1.5130783333333335E-2</v>
      </c>
      <c r="G15" s="19"/>
      <c r="H15" s="19"/>
    </row>
    <row r="16" spans="1:10" ht="11.25" customHeight="1" x14ac:dyDescent="0.25">
      <c r="A16" s="46">
        <v>2020</v>
      </c>
      <c r="B16" s="50">
        <f t="shared" si="3"/>
        <v>1.123745E-2</v>
      </c>
      <c r="C16" s="50">
        <f t="shared" si="4"/>
        <v>1.2273924999999998E-2</v>
      </c>
      <c r="D16" s="19">
        <f t="shared" si="5"/>
        <v>7.8662149999999993E-3</v>
      </c>
      <c r="E16" s="19">
        <f t="shared" si="6"/>
        <v>9.8662149999999994E-3</v>
      </c>
      <c r="F16" s="19">
        <f t="shared" si="7"/>
        <v>1.94749E-2</v>
      </c>
      <c r="H16" s="19"/>
    </row>
    <row r="17" spans="1:8" x14ac:dyDescent="0.25">
      <c r="A17" s="46">
        <v>2021</v>
      </c>
      <c r="B17" s="50">
        <f t="shared" si="3"/>
        <v>1.3384825000000003E-2</v>
      </c>
      <c r="C17" s="50">
        <f t="shared" si="4"/>
        <v>1.417E-2</v>
      </c>
      <c r="D17" s="19">
        <f t="shared" si="5"/>
        <v>9.3693775000000014E-3</v>
      </c>
      <c r="E17" s="19">
        <f t="shared" si="6"/>
        <v>1.1369377500000001E-2</v>
      </c>
      <c r="F17" s="19">
        <f t="shared" si="7"/>
        <v>2.3769650000000007E-2</v>
      </c>
      <c r="H17" s="19"/>
    </row>
  </sheetData>
  <pageMargins left="0.7" right="0.7" top="0.75" bottom="0.75" header="0.3" footer="0.3"/>
  <pageSetup orientation="landscape" r:id="rId1"/>
  <headerFooter>
    <oddFooter>&amp;R&amp;"Times New Roman,Bold"&amp;12Attachment to Response to AG-1 Question No. 273(2)
Page &amp;P of &amp;N
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272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4F1F46E-32B4-4999-BE3D-E8E771DDADAB}"/>
</file>

<file path=customXml/itemProps2.xml><?xml version="1.0" encoding="utf-8"?>
<ds:datastoreItem xmlns:ds="http://schemas.openxmlformats.org/officeDocument/2006/customXml" ds:itemID="{83F85387-544A-4061-9A13-65E2B477B437}"/>
</file>

<file path=customXml/itemProps3.xml><?xml version="1.0" encoding="utf-8"?>
<ds:datastoreItem xmlns:ds="http://schemas.openxmlformats.org/officeDocument/2006/customXml" ds:itemID="{445E82FF-9EED-4B71-BB02-46C768800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Interest Rate Assumptions</vt:lpstr>
      <vt:lpstr>Short Term Debt</vt:lpstr>
      <vt:lpstr>Fixed Interest Rate</vt:lpstr>
      <vt:lpstr>Variable Interest Rate</vt:lpstr>
      <vt:lpstr>Treasury &amp; LIBOR (JUNE REFOR)</vt:lpstr>
      <vt:lpstr>Rates</vt:lpstr>
      <vt:lpstr>'Fixed Interest Rate'!Print_Area</vt:lpstr>
      <vt:lpstr>'Interest Rate Assumptions'!Print_Area</vt:lpstr>
      <vt:lpstr>Rates!Print_Area</vt:lpstr>
      <vt:lpstr>'Variable Interest Rate'!Print_Area</vt:lpstr>
      <vt:lpstr>'Fixed Interest Rate'!Print_Titles</vt:lpstr>
      <vt:lpstr>'Variable Interest Rate'!Print_Titles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Horne, Elliott</dc:creator>
  <cp:lastModifiedBy>Rhonda Anderson</cp:lastModifiedBy>
  <cp:lastPrinted>2017-01-16T16:38:53Z</cp:lastPrinted>
  <dcterms:created xsi:type="dcterms:W3CDTF">2014-11-14T16:28:43Z</dcterms:created>
  <dcterms:modified xsi:type="dcterms:W3CDTF">2017-01-16T21:28:04Z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