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6930" activeTab="1"/>
  </bookViews>
  <sheets>
    <sheet name="KU" sheetId="2" r:id="rId1"/>
    <sheet name="LG&amp;E" sheetId="3" r:id="rId2"/>
  </sheets>
  <definedNames>
    <definedName name="_xlnm.Print_Area" localSheetId="0">KU!$A$1:$G$42</definedName>
    <definedName name="_xlnm.Print_Area" localSheetId="1">'LG&amp;E'!$A$1:$G$42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2" l="1"/>
  <c r="K26" i="2"/>
  <c r="K11" i="2"/>
  <c r="K15" i="2" s="1"/>
  <c r="K19" i="2" s="1"/>
  <c r="J32" i="3"/>
  <c r="J26" i="3"/>
  <c r="J11" i="3"/>
  <c r="J15" i="3" s="1"/>
  <c r="J19" i="3" s="1"/>
  <c r="G11" i="3"/>
  <c r="J21" i="3" l="1"/>
  <c r="J28" i="3" s="1"/>
  <c r="J34" i="3" s="1"/>
  <c r="J38" i="3" s="1"/>
  <c r="K21" i="2"/>
  <c r="K28" i="2" s="1"/>
  <c r="K34" i="2" s="1"/>
  <c r="K38" i="2" s="1"/>
  <c r="L32" i="3"/>
  <c r="K32" i="3"/>
  <c r="I32" i="3"/>
  <c r="H32" i="3"/>
  <c r="G32" i="3"/>
  <c r="L26" i="3"/>
  <c r="K26" i="3"/>
  <c r="I26" i="3"/>
  <c r="H26" i="3"/>
  <c r="G26" i="3"/>
  <c r="L11" i="3"/>
  <c r="L15" i="3" s="1"/>
  <c r="L19" i="3" s="1"/>
  <c r="L21" i="3" s="1"/>
  <c r="K11" i="3"/>
  <c r="K15" i="3" s="1"/>
  <c r="K19" i="3" s="1"/>
  <c r="K21" i="3" s="1"/>
  <c r="I11" i="3"/>
  <c r="I15" i="3" s="1"/>
  <c r="I19" i="3" s="1"/>
  <c r="I21" i="3" s="1"/>
  <c r="H11" i="3"/>
  <c r="H15" i="3" s="1"/>
  <c r="H19" i="3" s="1"/>
  <c r="H21" i="3" s="1"/>
  <c r="G15" i="3"/>
  <c r="G19" i="3" s="1"/>
  <c r="G11" i="2"/>
  <c r="G15" i="2" s="1"/>
  <c r="G19" i="2" s="1"/>
  <c r="G21" i="2" s="1"/>
  <c r="H11" i="2"/>
  <c r="H15" i="2" s="1"/>
  <c r="H19" i="2" s="1"/>
  <c r="H21" i="2" s="1"/>
  <c r="I11" i="2"/>
  <c r="I15" i="2" s="1"/>
  <c r="I19" i="2" s="1"/>
  <c r="I21" i="2" s="1"/>
  <c r="J11" i="2"/>
  <c r="J15" i="2" s="1"/>
  <c r="J19" i="2" s="1"/>
  <c r="J21" i="2" s="1"/>
  <c r="L11" i="2"/>
  <c r="L15" i="2" s="1"/>
  <c r="L19" i="2" s="1"/>
  <c r="L21" i="2" s="1"/>
  <c r="M11" i="2"/>
  <c r="M15" i="2" s="1"/>
  <c r="M19" i="2" s="1"/>
  <c r="M21" i="2" s="1"/>
  <c r="G26" i="2"/>
  <c r="H26" i="2"/>
  <c r="I26" i="2"/>
  <c r="J26" i="2"/>
  <c r="L26" i="2"/>
  <c r="M26" i="2"/>
  <c r="G32" i="2"/>
  <c r="H32" i="2"/>
  <c r="I32" i="2"/>
  <c r="J32" i="2"/>
  <c r="L32" i="2"/>
  <c r="M32" i="2"/>
  <c r="G21" i="3" l="1"/>
  <c r="G28" i="3" s="1"/>
  <c r="G34" i="3" s="1"/>
  <c r="G38" i="3" s="1"/>
  <c r="L28" i="2"/>
  <c r="L34" i="2" s="1"/>
  <c r="L38" i="2" s="1"/>
  <c r="J28" i="2"/>
  <c r="J34" i="2" s="1"/>
  <c r="J38" i="2" s="1"/>
  <c r="L28" i="3"/>
  <c r="L34" i="3" s="1"/>
  <c r="L38" i="3" s="1"/>
  <c r="K28" i="3"/>
  <c r="K34" i="3" s="1"/>
  <c r="K38" i="3" s="1"/>
  <c r="I28" i="3"/>
  <c r="I34" i="3" s="1"/>
  <c r="I38" i="3" s="1"/>
  <c r="H28" i="3"/>
  <c r="H34" i="3" s="1"/>
  <c r="H38" i="3" s="1"/>
  <c r="M28" i="2"/>
  <c r="M34" i="2" s="1"/>
  <c r="M38" i="2" s="1"/>
  <c r="I28" i="2"/>
  <c r="I34" i="2" s="1"/>
  <c r="I38" i="2" s="1"/>
  <c r="H28" i="2"/>
  <c r="H34" i="2" s="1"/>
  <c r="H38" i="2" s="1"/>
  <c r="G28" i="2"/>
  <c r="G34" i="2" s="1"/>
  <c r="G38" i="2" s="1"/>
</calcChain>
</file>

<file path=xl/sharedStrings.xml><?xml version="1.0" encoding="utf-8"?>
<sst xmlns="http://schemas.openxmlformats.org/spreadsheetml/2006/main" count="109" uniqueCount="59">
  <si>
    <t>(1)</t>
  </si>
  <si>
    <t>Rate Base</t>
  </si>
  <si>
    <t>(2)</t>
  </si>
  <si>
    <t>Rate Base Adjustments</t>
  </si>
  <si>
    <t>(3)</t>
  </si>
  <si>
    <t>Rate Base as Adjusted</t>
  </si>
  <si>
    <t>(4)</t>
  </si>
  <si>
    <t>Rate of Return</t>
  </si>
  <si>
    <t>(5)</t>
  </si>
  <si>
    <t>Return</t>
  </si>
  <si>
    <t>(6)</t>
  </si>
  <si>
    <t>Interest Expenses</t>
  </si>
  <si>
    <t>(7)</t>
  </si>
  <si>
    <t>Net Income</t>
  </si>
  <si>
    <t>(8)</t>
  </si>
  <si>
    <t>Income Taxes</t>
  </si>
  <si>
    <t>(9)</t>
  </si>
  <si>
    <t>Operation and Maintenance Expenses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</si>
  <si>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</si>
  <si>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</si>
  <si>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</si>
  <si>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</si>
  <si>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</si>
  <si>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</si>
  <si>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</si>
  <si>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</si>
  <si>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</si>
  <si>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Expense Adjustments - Total</t>
  </si>
  <si>
    <t>Total Cost of Service</t>
  </si>
  <si>
    <t>Less: Misc Revenue - Energy</t>
  </si>
  <si>
    <t>Less: Misc Revenue - Other</t>
  </si>
  <si>
    <t>Less: Misc Revenue - Total</t>
  </si>
  <si>
    <t>Net Cost of Service</t>
  </si>
  <si>
    <t>Billing Units</t>
  </si>
  <si>
    <t>Unit Costs</t>
  </si>
  <si>
    <t>Energy-Related Unit Costs</t>
  </si>
  <si>
    <t>Component of Revenue Requirement</t>
  </si>
  <si>
    <t>Residential</t>
  </si>
  <si>
    <t>RS, VFD, RTOD-E, RTOD-D</t>
  </si>
  <si>
    <t xml:space="preserve">All Electric Schools </t>
  </si>
  <si>
    <t>AES</t>
  </si>
  <si>
    <t>General Service</t>
  </si>
  <si>
    <t>GS</t>
  </si>
  <si>
    <t>Time-of-Day Secondary</t>
  </si>
  <si>
    <t>Time-of-Day Primary</t>
  </si>
  <si>
    <t>TODS</t>
  </si>
  <si>
    <t>TODP</t>
  </si>
  <si>
    <t>Kentucky Utilities Company</t>
  </si>
  <si>
    <t>Expense Adjustments</t>
  </si>
  <si>
    <t xml:space="preserve">               </t>
  </si>
  <si>
    <t>Source:  Cost of Service studies filed in Case No. 2014-00372, adjusted for revenue requirement authorized in Commission Orders.</t>
  </si>
  <si>
    <t>Source:  Cost of Service studies filed in Case No. 2014-00371, adjusted for revenue requirement authorized in Commission Orders.</t>
  </si>
  <si>
    <t>Louisville Gas and Electric Company</t>
  </si>
  <si>
    <t>Power Service Secondary</t>
  </si>
  <si>
    <t>Power Service Primary</t>
  </si>
  <si>
    <t>PSS</t>
  </si>
  <si>
    <t>PSP</t>
  </si>
  <si>
    <t xml:space="preserve">Power Service Primary </t>
  </si>
  <si>
    <t>Response to PSC-2 Question No. 7(a)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</si>
</sst>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0000_);_(&quot;$&quot;* \(#,##0.00000\);_(&quot;$&quot;* &quot;-&quot;??_);_(@_)"/>
    <numFmt numFmtId="167" formatCode="_([$€-2]* #,##0.00_);_([$€-2]* \(#,##0.00\);_([$€-2]* &quot;-&quot;??_)"/>
    <numFmt numFmtId="168" formatCode="&quot;$&quot;#,##0\ ;\(&quot;$&quot;#,##0\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name val="Times New Roman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i/>
      <sz val="11"/>
      <color indexed="23"/>
      <name val="Calibri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8"/>
      <color indexed="62"/>
      <name val="Cambria"/>
      <family val="2"/>
    </font>
    <font>
      <sz val="8"/>
      <color indexed="8"/>
      <name val="Wingdings"/>
      <charset val="2"/>
    </font>
    <font>
      <sz val="10"/>
      <color rgb="FF000000"/>
      <name val="Times New Roman"/>
      <family val="1"/>
    </font>
    <font>
      <sz val="9"/>
      <color theme="1"/>
      <name val="Times New Roman"/>
      <family val="2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</borders>
  <cellStyleXfs count="9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1" applyNumberFormat="0" applyAlignment="0" applyProtection="0"/>
    <xf numFmtId="0" fontId="14" fillId="17" borderId="12" applyNumberFormat="0" applyAlignment="0" applyProtection="0"/>
    <xf numFmtId="0" fontId="15" fillId="18" borderId="0">
      <alignment horizontal="left"/>
    </xf>
    <xf numFmtId="0" fontId="16" fillId="18" borderId="0">
      <alignment horizontal="right"/>
    </xf>
    <xf numFmtId="0" fontId="17" fillId="16" borderId="0">
      <alignment horizontal="center"/>
    </xf>
    <xf numFmtId="0" fontId="16" fillId="18" borderId="0">
      <alignment horizontal="right"/>
    </xf>
    <xf numFmtId="0" fontId="18" fillId="16" borderId="0">
      <alignment horizontal="left"/>
    </xf>
    <xf numFmtId="43" fontId="4" fillId="0" borderId="0" applyFont="0" applyFill="0" applyBorder="0" applyAlignment="0" applyProtection="0"/>
    <xf numFmtId="43" fontId="39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Protection="0"/>
    <xf numFmtId="0" fontId="8" fillId="0" borderId="0" applyProtection="0"/>
    <xf numFmtId="0" fontId="9" fillId="0" borderId="0" applyProtection="0"/>
    <xf numFmtId="0" fontId="20" fillId="0" borderId="0" applyProtection="0"/>
    <xf numFmtId="0" fontId="3" fillId="0" borderId="0" applyProtection="0"/>
    <xf numFmtId="0" fontId="7" fillId="0" borderId="0" applyProtection="0"/>
    <xf numFmtId="0" fontId="21" fillId="0" borderId="0" applyProtection="0"/>
    <xf numFmtId="2" fontId="3" fillId="0" borderId="0" applyFont="0" applyFill="0" applyBorder="0" applyAlignment="0" applyProtection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1" applyNumberFormat="0" applyAlignment="0" applyProtection="0"/>
    <xf numFmtId="0" fontId="15" fillId="18" borderId="0">
      <alignment horizontal="left"/>
    </xf>
    <xf numFmtId="0" fontId="27" fillId="16" borderId="0">
      <alignment horizontal="left"/>
    </xf>
    <xf numFmtId="0" fontId="28" fillId="0" borderId="14" applyNumberFormat="0" applyFill="0" applyAlignment="0" applyProtection="0"/>
    <xf numFmtId="0" fontId="29" fillId="7" borderId="0" applyNumberFormat="0" applyBorder="0" applyAlignment="0" applyProtection="0"/>
    <xf numFmtId="0" fontId="40" fillId="0" borderId="0"/>
    <xf numFmtId="0" fontId="5" fillId="4" borderId="15" applyNumberFormat="0" applyFont="0" applyAlignment="0" applyProtection="0"/>
    <xf numFmtId="0" fontId="30" fillId="16" borderId="16" applyNumberFormat="0" applyAlignment="0" applyProtection="0"/>
    <xf numFmtId="4" fontId="31" fillId="19" borderId="0">
      <alignment horizontal="right"/>
    </xf>
    <xf numFmtId="0" fontId="32" fillId="19" borderId="0">
      <alignment horizontal="center" vertical="center"/>
    </xf>
    <xf numFmtId="0" fontId="27" fillId="19" borderId="17"/>
    <xf numFmtId="0" fontId="32" fillId="19" borderId="0" applyBorder="0">
      <alignment horizontal="centerContinuous"/>
    </xf>
    <xf numFmtId="0" fontId="33" fillId="19" borderId="0" applyBorder="0">
      <alignment horizontal="centerContinuous"/>
    </xf>
    <xf numFmtId="9" fontId="4" fillId="0" borderId="0" applyFont="0" applyFill="0" applyBorder="0" applyAlignment="0" applyProtection="0"/>
    <xf numFmtId="0" fontId="27" fillId="7" borderId="0">
      <alignment horizontal="center"/>
    </xf>
    <xf numFmtId="49" fontId="34" fillId="16" borderId="0">
      <alignment horizontal="center"/>
    </xf>
    <xf numFmtId="0" fontId="16" fillId="18" borderId="0">
      <alignment horizontal="center"/>
    </xf>
    <xf numFmtId="0" fontId="16" fillId="18" borderId="0">
      <alignment horizontal="centerContinuous"/>
    </xf>
    <xf numFmtId="0" fontId="35" fillId="16" borderId="0">
      <alignment horizontal="left"/>
    </xf>
    <xf numFmtId="49" fontId="35" fillId="16" borderId="0">
      <alignment horizontal="center"/>
    </xf>
    <xf numFmtId="0" fontId="15" fillId="18" borderId="0">
      <alignment horizontal="left"/>
    </xf>
    <xf numFmtId="49" fontId="35" fillId="16" borderId="0">
      <alignment horizontal="left"/>
    </xf>
    <xf numFmtId="0" fontId="15" fillId="18" borderId="0">
      <alignment horizontal="centerContinuous"/>
    </xf>
    <xf numFmtId="0" fontId="15" fillId="18" borderId="0">
      <alignment horizontal="right"/>
    </xf>
    <xf numFmtId="49" fontId="27" fillId="16" borderId="0">
      <alignment horizontal="left"/>
    </xf>
    <xf numFmtId="0" fontId="16" fillId="18" borderId="0">
      <alignment horizontal="right"/>
    </xf>
    <xf numFmtId="0" fontId="35" fillId="5" borderId="0">
      <alignment horizontal="center"/>
    </xf>
    <xf numFmtId="0" fontId="36" fillId="5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 applyNumberFormat="0" applyFill="0" applyBorder="0" applyAlignment="0" applyProtection="0"/>
    <xf numFmtId="0" fontId="3" fillId="0" borderId="18" applyNumberFormat="0" applyFont="0" applyFill="0" applyAlignment="0" applyProtection="0"/>
    <xf numFmtId="0" fontId="38" fillId="16" borderId="0">
      <alignment horizontal="center"/>
    </xf>
    <xf numFmtId="0" fontId="28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Border="1"/>
    <xf numFmtId="0" fontId="4" fillId="0" borderId="0" xfId="0" applyFont="1" applyBorder="1"/>
    <xf numFmtId="0" fontId="4" fillId="0" borderId="0" xfId="0" applyFont="1" applyFill="1" applyBorder="1"/>
    <xf numFmtId="0" fontId="3" fillId="0" borderId="0" xfId="0" applyFont="1" applyFill="1" applyBorder="1"/>
    <xf numFmtId="0" fontId="0" fillId="0" borderId="1" xfId="0" applyBorder="1"/>
    <xf numFmtId="164" fontId="4" fillId="0" borderId="0" xfId="2" applyNumberFormat="1" applyFont="1" applyBorder="1" applyAlignment="1">
      <alignment horizontal="center"/>
    </xf>
    <xf numFmtId="165" fontId="4" fillId="0" borderId="0" xfId="1" applyNumberFormat="1" applyFont="1" applyFill="1" applyBorder="1"/>
    <xf numFmtId="164" fontId="4" fillId="0" borderId="0" xfId="0" applyNumberFormat="1" applyFont="1" applyBorder="1" applyAlignment="1">
      <alignment horizontal="center"/>
    </xf>
    <xf numFmtId="10" fontId="4" fillId="0" borderId="0" xfId="3" applyNumberFormat="1" applyFont="1" applyBorder="1" applyAlignment="1">
      <alignment horizontal="right"/>
    </xf>
    <xf numFmtId="165" fontId="4" fillId="0" borderId="0" xfId="1" applyNumberFormat="1" applyFont="1" applyBorder="1"/>
    <xf numFmtId="0" fontId="3" fillId="0" borderId="0" xfId="0" quotePrefix="1" applyFont="1" applyBorder="1"/>
    <xf numFmtId="0" fontId="0" fillId="0" borderId="0" xfId="0" quotePrefix="1" applyBorder="1"/>
    <xf numFmtId="0" fontId="3" fillId="0" borderId="0" xfId="0" quotePrefix="1" applyFont="1" applyFill="1" applyBorder="1"/>
    <xf numFmtId="165" fontId="4" fillId="0" borderId="0" xfId="1" applyNumberFormat="1" applyFont="1" applyBorder="1" applyAlignment="1">
      <alignment horizontal="center"/>
    </xf>
    <xf numFmtId="0" fontId="2" fillId="0" borderId="1" xfId="0" applyFont="1" applyBorder="1"/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166" fontId="4" fillId="0" borderId="4" xfId="2" applyNumberFormat="1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/>
    <xf numFmtId="0" fontId="0" fillId="0" borderId="0" xfId="0" applyBorder="1" applyAlignment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ill="1" applyBorder="1"/>
    <xf numFmtId="164" fontId="4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2" fillId="0" borderId="0" xfId="0" applyFont="1"/>
  </cellXfs>
  <cellStyles count="96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ColumnAttributeAbovePrompt" xfId="32"/>
    <cellStyle name="ColumnAttributePrompt" xfId="33"/>
    <cellStyle name="ColumnAttributeValue" xfId="34"/>
    <cellStyle name="ColumnHeadingPrompt" xfId="35"/>
    <cellStyle name="ColumnHeadingValue" xfId="36"/>
    <cellStyle name="Comma" xfId="1" builtinId="3"/>
    <cellStyle name="Comma 2" xfId="37"/>
    <cellStyle name="Comma 86" xfId="38"/>
    <cellStyle name="Comma0" xfId="39"/>
    <cellStyle name="Currency" xfId="2" builtinId="4"/>
    <cellStyle name="Currency 2" xfId="40"/>
    <cellStyle name="Currency0" xfId="41"/>
    <cellStyle name="Date" xfId="42"/>
    <cellStyle name="Euro" xfId="43"/>
    <cellStyle name="Explanatory Text 2" xfId="44"/>
    <cellStyle name="F2" xfId="45"/>
    <cellStyle name="F3" xfId="46"/>
    <cellStyle name="F4" xfId="47"/>
    <cellStyle name="F5" xfId="48"/>
    <cellStyle name="F6" xfId="49"/>
    <cellStyle name="F7" xfId="50"/>
    <cellStyle name="F8" xfId="51"/>
    <cellStyle name="Fixed" xfId="52"/>
    <cellStyle name="Good 2" xfId="53"/>
    <cellStyle name="Heading 1 2" xfId="54"/>
    <cellStyle name="Heading 2 2" xfId="55"/>
    <cellStyle name="Heading 3 2" xfId="56"/>
    <cellStyle name="Heading 4 2" xfId="57"/>
    <cellStyle name="Input 2" xfId="58"/>
    <cellStyle name="LineItemPrompt" xfId="59"/>
    <cellStyle name="LineItemValue" xfId="60"/>
    <cellStyle name="Linked Cell 2" xfId="61"/>
    <cellStyle name="Neutral 2" xfId="62"/>
    <cellStyle name="Normal" xfId="0" builtinId="0"/>
    <cellStyle name="Normal 2" xfId="4"/>
    <cellStyle name="Normal 39" xfId="63"/>
    <cellStyle name="Note 2" xfId="64"/>
    <cellStyle name="Output 2" xfId="65"/>
    <cellStyle name="Output Amounts" xfId="66"/>
    <cellStyle name="Output Column Headings" xfId="67"/>
    <cellStyle name="Output Line Items" xfId="68"/>
    <cellStyle name="Output Report Heading" xfId="69"/>
    <cellStyle name="Output Report Title" xfId="70"/>
    <cellStyle name="Percent" xfId="3" builtinId="5"/>
    <cellStyle name="Percent 2" xfId="71"/>
    <cellStyle name="ReportTitlePrompt" xfId="72"/>
    <cellStyle name="ReportTitleValue" xfId="73"/>
    <cellStyle name="RowAcctAbovePrompt" xfId="74"/>
    <cellStyle name="RowAcctSOBAbovePrompt" xfId="75"/>
    <cellStyle name="RowAcctSOBValue" xfId="76"/>
    <cellStyle name="RowAcctValue" xfId="77"/>
    <cellStyle name="RowAttrAbovePrompt" xfId="78"/>
    <cellStyle name="RowAttrValue" xfId="79"/>
    <cellStyle name="RowColSetAbovePrompt" xfId="80"/>
    <cellStyle name="RowColSetLeftPrompt" xfId="81"/>
    <cellStyle name="RowColSetValue" xfId="82"/>
    <cellStyle name="RowLeftPrompt" xfId="83"/>
    <cellStyle name="SampleUsingFormatMask" xfId="84"/>
    <cellStyle name="SampleWithNoFormatMask" xfId="85"/>
    <cellStyle name="STYL5 - Style5" xfId="86"/>
    <cellStyle name="STYL6 - Style6" xfId="87"/>
    <cellStyle name="STYLE1 - Style1" xfId="88"/>
    <cellStyle name="STYLE2 - Style2" xfId="89"/>
    <cellStyle name="STYLE3 - Style3" xfId="90"/>
    <cellStyle name="STYLE4 - Style4" xfId="91"/>
    <cellStyle name="Title 2" xfId="92"/>
    <cellStyle name="Total 2" xfId="93"/>
    <cellStyle name="UploadThisRowValue" xfId="94"/>
    <cellStyle name="Warning Text 2" xfId="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zoomScale="90" zoomScaleNormal="90" workbookViewId="0">
      <selection activeCell="G17" sqref="G17"/>
    </sheetView>
  </sheetViews>
  <sheetFormatPr defaultRowHeight="15" x14ac:dyDescent="0.25"/>
  <cols>
    <col min="1" max="1" width="6.28515625" customWidth="1"/>
    <col min="3" max="3" width="8.85546875" style="1"/>
    <col min="7" max="9" width="22.28515625" customWidth="1"/>
    <col min="10" max="10" width="23.5703125" bestFit="1" customWidth="1"/>
    <col min="11" max="13" width="22.28515625" customWidth="1"/>
  </cols>
  <sheetData>
    <row r="1" spans="1:13" x14ac:dyDescent="0.25">
      <c r="A1" s="33" t="s">
        <v>58</v>
      </c>
      <c r="M1" s="19"/>
    </row>
    <row r="2" spans="1:13" x14ac:dyDescent="0.25">
      <c r="M2" s="19"/>
    </row>
    <row r="3" spans="1:13" x14ac:dyDescent="0.25">
      <c r="A3" s="25" t="s">
        <v>47</v>
      </c>
      <c r="B3" s="25"/>
      <c r="C3" s="25"/>
      <c r="D3" s="25"/>
      <c r="E3" s="25"/>
      <c r="F3" s="25"/>
      <c r="G3" s="1"/>
      <c r="H3" s="1"/>
    </row>
    <row r="4" spans="1:13" x14ac:dyDescent="0.25">
      <c r="A4" s="26" t="s">
        <v>35</v>
      </c>
      <c r="B4" s="26"/>
      <c r="C4" s="26"/>
      <c r="D4" s="26"/>
      <c r="E4" s="26"/>
      <c r="F4" s="26"/>
      <c r="G4" s="1"/>
      <c r="H4" s="1"/>
    </row>
    <row r="5" spans="1:13" ht="15.75" thickBot="1" x14ac:dyDescent="0.3">
      <c r="A5" s="18"/>
      <c r="B5" s="18"/>
      <c r="C5" s="18"/>
      <c r="D5" s="18"/>
      <c r="E5" s="18"/>
      <c r="F5" s="18"/>
      <c r="G5" s="1"/>
      <c r="H5" s="1"/>
    </row>
    <row r="6" spans="1:13" ht="15.75" thickBot="1" x14ac:dyDescent="0.3">
      <c r="A6" s="1"/>
      <c r="B6" s="1"/>
      <c r="D6" s="1"/>
      <c r="E6" s="1"/>
      <c r="F6" s="1"/>
      <c r="G6" s="27" t="s">
        <v>37</v>
      </c>
      <c r="H6" s="28" t="s">
        <v>39</v>
      </c>
      <c r="I6" s="28" t="s">
        <v>41</v>
      </c>
      <c r="J6" s="28" t="s">
        <v>53</v>
      </c>
      <c r="K6" s="28" t="s">
        <v>57</v>
      </c>
      <c r="L6" s="28" t="s">
        <v>43</v>
      </c>
      <c r="M6" s="29" t="s">
        <v>44</v>
      </c>
    </row>
    <row r="7" spans="1:13" ht="15.75" thickBot="1" x14ac:dyDescent="0.3">
      <c r="A7" s="15" t="s">
        <v>36</v>
      </c>
      <c r="B7" s="5"/>
      <c r="C7" s="5"/>
      <c r="D7" s="5"/>
      <c r="E7" s="5"/>
      <c r="F7" s="5"/>
      <c r="G7" s="21" t="s">
        <v>38</v>
      </c>
      <c r="H7" s="22" t="s">
        <v>40</v>
      </c>
      <c r="I7" s="23" t="s">
        <v>42</v>
      </c>
      <c r="J7" s="23" t="s">
        <v>55</v>
      </c>
      <c r="K7" s="23" t="s">
        <v>56</v>
      </c>
      <c r="L7" s="23" t="s">
        <v>45</v>
      </c>
      <c r="M7" s="24" t="s">
        <v>46</v>
      </c>
    </row>
    <row r="8" spans="1:13" x14ac:dyDescent="0.25">
      <c r="A8" s="1"/>
      <c r="B8" s="1"/>
      <c r="D8" s="1"/>
      <c r="E8" s="1"/>
      <c r="F8" s="1"/>
      <c r="G8" s="1"/>
      <c r="H8" s="1"/>
    </row>
    <row r="9" spans="1:13" x14ac:dyDescent="0.25">
      <c r="A9" s="12" t="s">
        <v>0</v>
      </c>
      <c r="B9" s="1" t="s">
        <v>1</v>
      </c>
      <c r="D9" s="1"/>
      <c r="E9" s="1"/>
      <c r="F9" s="1"/>
      <c r="G9" s="6">
        <v>27090858.110102627</v>
      </c>
      <c r="H9" s="6">
        <v>663201.87175968813</v>
      </c>
      <c r="I9" s="6">
        <v>8329429.9141536355</v>
      </c>
      <c r="J9" s="6">
        <v>9220752.9459793847</v>
      </c>
      <c r="K9" s="6">
        <v>1014652.358291163</v>
      </c>
      <c r="L9" s="6">
        <v>7033504.8442940535</v>
      </c>
      <c r="M9" s="6">
        <v>18320127.191671085</v>
      </c>
    </row>
    <row r="10" spans="1:13" x14ac:dyDescent="0.25">
      <c r="A10" s="11" t="s">
        <v>2</v>
      </c>
      <c r="B10" s="2" t="s">
        <v>3</v>
      </c>
      <c r="D10" s="1"/>
      <c r="E10" s="1"/>
      <c r="F10" s="1"/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</row>
    <row r="11" spans="1:13" x14ac:dyDescent="0.25">
      <c r="A11" s="11" t="s">
        <v>4</v>
      </c>
      <c r="B11" s="3" t="s">
        <v>5</v>
      </c>
      <c r="D11" s="1"/>
      <c r="E11" s="1"/>
      <c r="F11" s="1"/>
      <c r="G11" s="8">
        <f t="shared" ref="G11:M11" si="0">G9+G10</f>
        <v>27090858.110102627</v>
      </c>
      <c r="H11" s="8">
        <f t="shared" si="0"/>
        <v>663201.87175968813</v>
      </c>
      <c r="I11" s="8">
        <f t="shared" si="0"/>
        <v>8329429.9141536355</v>
      </c>
      <c r="J11" s="8">
        <f t="shared" si="0"/>
        <v>9220752.9459793847</v>
      </c>
      <c r="K11" s="8">
        <f t="shared" ref="K11" si="1">K9+K10</f>
        <v>1014652.358291163</v>
      </c>
      <c r="L11" s="8">
        <f t="shared" si="0"/>
        <v>7033504.8442940535</v>
      </c>
      <c r="M11" s="8">
        <f t="shared" si="0"/>
        <v>18320127.191671085</v>
      </c>
    </row>
    <row r="12" spans="1:13" x14ac:dyDescent="0.25">
      <c r="A12" s="11"/>
      <c r="B12" s="4"/>
      <c r="D12" s="1"/>
      <c r="E12" s="1"/>
      <c r="F12" s="1"/>
      <c r="G12" s="2"/>
      <c r="H12" s="2"/>
      <c r="I12" s="2"/>
      <c r="J12" s="2"/>
      <c r="K12" s="2"/>
      <c r="L12" s="2"/>
      <c r="M12" s="2"/>
    </row>
    <row r="13" spans="1:13" x14ac:dyDescent="0.25">
      <c r="A13" s="11" t="s">
        <v>6</v>
      </c>
      <c r="B13" s="1" t="s">
        <v>7</v>
      </c>
      <c r="D13" s="1"/>
      <c r="E13" s="1"/>
      <c r="F13" s="1"/>
      <c r="G13" s="9">
        <v>6.6948128238975307E-2</v>
      </c>
      <c r="H13" s="9">
        <v>6.6948128238975307E-2</v>
      </c>
      <c r="I13" s="9">
        <v>6.6948128238975307E-2</v>
      </c>
      <c r="J13" s="9">
        <v>6.6948128238975307E-2</v>
      </c>
      <c r="K13" s="9">
        <v>6.6948128238975307E-2</v>
      </c>
      <c r="L13" s="9">
        <v>6.6948128238975307E-2</v>
      </c>
      <c r="M13" s="9">
        <v>6.6948128238975307E-2</v>
      </c>
    </row>
    <row r="14" spans="1:13" x14ac:dyDescent="0.25">
      <c r="A14" s="1"/>
      <c r="B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1" t="s">
        <v>8</v>
      </c>
      <c r="B15" s="1" t="s">
        <v>9</v>
      </c>
      <c r="D15" s="1"/>
      <c r="E15" s="1"/>
      <c r="F15" s="1"/>
      <c r="G15" s="16">
        <f t="shared" ref="G15:M15" si="2">G13*G11</f>
        <v>1813682.242859035</v>
      </c>
      <c r="H15" s="16">
        <f t="shared" si="2"/>
        <v>44400.12395889606</v>
      </c>
      <c r="I15" s="16">
        <f t="shared" si="2"/>
        <v>557639.74205031467</v>
      </c>
      <c r="J15" s="16">
        <f t="shared" si="2"/>
        <v>617312.15068733715</v>
      </c>
      <c r="K15" s="16">
        <f t="shared" ref="K15" si="3">K13*K11</f>
        <v>67929.076200855503</v>
      </c>
      <c r="L15" s="16">
        <f t="shared" si="2"/>
        <v>470879.98428525234</v>
      </c>
      <c r="M15" s="16">
        <f t="shared" si="2"/>
        <v>1226498.2245823343</v>
      </c>
    </row>
    <row r="16" spans="1:13" x14ac:dyDescent="0.25">
      <c r="A16" s="1"/>
      <c r="B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5" x14ac:dyDescent="0.25">
      <c r="A17" s="11" t="s">
        <v>10</v>
      </c>
      <c r="B17" s="1" t="s">
        <v>11</v>
      </c>
      <c r="D17" s="1"/>
      <c r="E17" s="1"/>
      <c r="F17" s="1"/>
      <c r="G17" s="8">
        <v>618465.73201353312</v>
      </c>
      <c r="H17" s="8">
        <v>15114.442886617004</v>
      </c>
      <c r="I17" s="8">
        <v>188812.3360225955</v>
      </c>
      <c r="J17" s="8">
        <v>209815.07501080169</v>
      </c>
      <c r="K17" s="8">
        <v>23180.440961990178</v>
      </c>
      <c r="L17" s="8">
        <v>159687.93122065024</v>
      </c>
      <c r="M17" s="8">
        <v>416265.95982858673</v>
      </c>
    </row>
    <row r="18" spans="1:15" x14ac:dyDescent="0.25">
      <c r="A18" s="1"/>
      <c r="B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5" x14ac:dyDescent="0.25">
      <c r="A19" s="11" t="s">
        <v>12</v>
      </c>
      <c r="B19" s="1" t="s">
        <v>13</v>
      </c>
      <c r="D19" s="1"/>
      <c r="E19" s="1"/>
      <c r="F19" s="1"/>
      <c r="G19" s="8">
        <f t="shared" ref="G19:M19" si="4">G15-G17</f>
        <v>1195216.5108455019</v>
      </c>
      <c r="H19" s="8">
        <f t="shared" si="4"/>
        <v>29285.681072279054</v>
      </c>
      <c r="I19" s="8">
        <f t="shared" si="4"/>
        <v>368827.40602771915</v>
      </c>
      <c r="J19" s="8">
        <f t="shared" si="4"/>
        <v>407497.07567653549</v>
      </c>
      <c r="K19" s="8">
        <f t="shared" ref="K19" si="5">K15-K17</f>
        <v>44748.635238865325</v>
      </c>
      <c r="L19" s="8">
        <f t="shared" si="4"/>
        <v>311192.05306460208</v>
      </c>
      <c r="M19" s="8">
        <f t="shared" si="4"/>
        <v>810232.2647537475</v>
      </c>
    </row>
    <row r="20" spans="1:15" x14ac:dyDescent="0.25">
      <c r="A20" s="1"/>
      <c r="B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5" s="32" customFormat="1" x14ac:dyDescent="0.25">
      <c r="A21" s="13" t="s">
        <v>14</v>
      </c>
      <c r="B21" s="30" t="s">
        <v>15</v>
      </c>
      <c r="C21" s="30"/>
      <c r="D21" s="30"/>
      <c r="E21" s="30"/>
      <c r="F21" s="30"/>
      <c r="G21" s="31">
        <f t="shared" ref="G21:M21" si="6">69609224.475169*(G19/103232950.101088)</f>
        <v>805925.76612799871</v>
      </c>
      <c r="H21" s="31">
        <f t="shared" si="6"/>
        <v>19747.120911223439</v>
      </c>
      <c r="I21" s="31">
        <f t="shared" si="6"/>
        <v>248697.62681040747</v>
      </c>
      <c r="J21" s="31">
        <f t="shared" si="6"/>
        <v>274772.3026995422</v>
      </c>
      <c r="K21" s="31">
        <f t="shared" si="6"/>
        <v>30173.677999606109</v>
      </c>
      <c r="L21" s="31">
        <f t="shared" si="6"/>
        <v>209834.52914453027</v>
      </c>
      <c r="M21" s="31">
        <f t="shared" si="6"/>
        <v>546333.7000351185</v>
      </c>
      <c r="O21" s="31"/>
    </row>
    <row r="22" spans="1:15" x14ac:dyDescent="0.25">
      <c r="A22" s="1"/>
      <c r="B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5" x14ac:dyDescent="0.25">
      <c r="A23" s="11" t="s">
        <v>16</v>
      </c>
      <c r="B23" s="1" t="s">
        <v>17</v>
      </c>
      <c r="D23" s="1"/>
      <c r="E23" s="1"/>
      <c r="F23" s="1"/>
      <c r="G23" s="6">
        <v>222480403.53606325</v>
      </c>
      <c r="H23" s="6">
        <v>5446465.3520865878</v>
      </c>
      <c r="I23" s="6">
        <v>68404438.168578833</v>
      </c>
      <c r="J23" s="6">
        <v>75724321.023364812</v>
      </c>
      <c r="K23" s="6">
        <v>8332710.067875403</v>
      </c>
      <c r="L23" s="6">
        <v>57761809.894380964</v>
      </c>
      <c r="M23" s="6">
        <v>150451834.11576873</v>
      </c>
    </row>
    <row r="24" spans="1:15" x14ac:dyDescent="0.25">
      <c r="A24" s="11" t="s">
        <v>18</v>
      </c>
      <c r="B24" s="1" t="s">
        <v>48</v>
      </c>
      <c r="D24" s="1"/>
      <c r="E24" s="1"/>
      <c r="F24" s="1"/>
      <c r="G24" s="8">
        <v>12854.47802696737</v>
      </c>
      <c r="H24" s="8">
        <v>972.4946341089809</v>
      </c>
      <c r="I24" s="8">
        <v>39968.206507743416</v>
      </c>
      <c r="J24" s="8">
        <v>57775.275265325472</v>
      </c>
      <c r="K24" s="8">
        <v>4168.9580701478199</v>
      </c>
      <c r="L24" s="8">
        <v>14887.189857558831</v>
      </c>
      <c r="M24" s="8">
        <v>12382.961307987609</v>
      </c>
    </row>
    <row r="25" spans="1:15" x14ac:dyDescent="0.25">
      <c r="A25" s="11"/>
      <c r="B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5" x14ac:dyDescent="0.25">
      <c r="A26" s="11" t="s">
        <v>19</v>
      </c>
      <c r="B26" s="1" t="s">
        <v>27</v>
      </c>
      <c r="D26" s="1"/>
      <c r="E26" s="1"/>
      <c r="F26" s="1"/>
      <c r="G26" s="16">
        <f t="shared" ref="G26:M26" si="7">SUM(G24:G24)</f>
        <v>12854.47802696737</v>
      </c>
      <c r="H26" s="16">
        <f t="shared" si="7"/>
        <v>972.4946341089809</v>
      </c>
      <c r="I26" s="16">
        <f t="shared" si="7"/>
        <v>39968.206507743416</v>
      </c>
      <c r="J26" s="16">
        <f t="shared" si="7"/>
        <v>57775.275265325472</v>
      </c>
      <c r="K26" s="16">
        <f t="shared" ref="K26" si="8">SUM(K24:K24)</f>
        <v>4168.9580701478199</v>
      </c>
      <c r="L26" s="16">
        <f t="shared" si="7"/>
        <v>14887.189857558831</v>
      </c>
      <c r="M26" s="16">
        <f t="shared" si="7"/>
        <v>12382.961307987609</v>
      </c>
    </row>
    <row r="27" spans="1:15" x14ac:dyDescent="0.25">
      <c r="A27" s="1"/>
      <c r="B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5" x14ac:dyDescent="0.25">
      <c r="A28" s="11" t="s">
        <v>20</v>
      </c>
      <c r="B28" s="1" t="s">
        <v>28</v>
      </c>
      <c r="D28" s="1"/>
      <c r="E28" s="1"/>
      <c r="F28" s="1"/>
      <c r="G28" s="16">
        <f t="shared" ref="G28:M28" si="9">SUM(G23:G23)+G17+G21+G26+G19</f>
        <v>225112866.02307725</v>
      </c>
      <c r="H28" s="16">
        <f t="shared" si="9"/>
        <v>5511585.0915908162</v>
      </c>
      <c r="I28" s="16">
        <f t="shared" si="9"/>
        <v>69250743.743947297</v>
      </c>
      <c r="J28" s="16">
        <f t="shared" si="9"/>
        <v>76674180.752017006</v>
      </c>
      <c r="K28" s="16">
        <f t="shared" ref="K28" si="10">SUM(K23:K23)+K17+K21+K26+K19</f>
        <v>8434981.7801460139</v>
      </c>
      <c r="L28" s="16">
        <f t="shared" si="9"/>
        <v>58457411.597668305</v>
      </c>
      <c r="M28" s="16">
        <f t="shared" si="9"/>
        <v>152237049.0016942</v>
      </c>
    </row>
    <row r="29" spans="1:15" x14ac:dyDescent="0.25">
      <c r="A29" s="1"/>
      <c r="B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5" x14ac:dyDescent="0.25">
      <c r="A30" s="11" t="s">
        <v>21</v>
      </c>
      <c r="B30" s="1" t="s">
        <v>29</v>
      </c>
      <c r="D30" s="1"/>
      <c r="E30" s="1"/>
      <c r="F30" s="1"/>
      <c r="G30" s="8">
        <v>-9539699.0029812846</v>
      </c>
      <c r="H30" s="8">
        <v>-205173.3741720753</v>
      </c>
      <c r="I30" s="8">
        <v>-2459014.8888954492</v>
      </c>
      <c r="J30" s="8">
        <v>-2619700.5272204564</v>
      </c>
      <c r="K30" s="8">
        <v>-311587.83945985255</v>
      </c>
      <c r="L30" s="8">
        <v>-1900377.9460089202</v>
      </c>
      <c r="M30" s="8">
        <v>-4979397.720387578</v>
      </c>
    </row>
    <row r="31" spans="1:15" x14ac:dyDescent="0.25">
      <c r="A31" s="11" t="s">
        <v>22</v>
      </c>
      <c r="B31" s="1" t="s">
        <v>30</v>
      </c>
      <c r="D31" s="1"/>
      <c r="E31" s="1"/>
      <c r="F31" s="1"/>
      <c r="G31" s="14">
        <v>-107047.98247817306</v>
      </c>
      <c r="H31" s="14">
        <v>-697.34265137659338</v>
      </c>
      <c r="I31" s="14">
        <v>-20248.422185003154</v>
      </c>
      <c r="J31" s="14">
        <v>-12172.683125795462</v>
      </c>
      <c r="K31" s="14">
        <v>-3404.771623338775</v>
      </c>
      <c r="L31" s="14">
        <v>-8370.2846282159426</v>
      </c>
      <c r="M31" s="14">
        <v>-19888.021275818224</v>
      </c>
    </row>
    <row r="32" spans="1:15" x14ac:dyDescent="0.25">
      <c r="A32" s="11" t="s">
        <v>23</v>
      </c>
      <c r="B32" s="1" t="s">
        <v>31</v>
      </c>
      <c r="D32" s="1"/>
      <c r="E32" s="1"/>
      <c r="F32" s="1"/>
      <c r="G32" s="16">
        <f t="shared" ref="G32:M32" si="11">SUM(G30:G31)</f>
        <v>-9646746.9854594581</v>
      </c>
      <c r="H32" s="16">
        <f t="shared" si="11"/>
        <v>-205870.71682345189</v>
      </c>
      <c r="I32" s="16">
        <f t="shared" si="11"/>
        <v>-2479263.3110804525</v>
      </c>
      <c r="J32" s="16">
        <f t="shared" si="11"/>
        <v>-2631873.2103462517</v>
      </c>
      <c r="K32" s="16">
        <f t="shared" ref="K32" si="12">SUM(K30:K31)</f>
        <v>-314992.6110831913</v>
      </c>
      <c r="L32" s="16">
        <f t="shared" si="11"/>
        <v>-1908748.2306371361</v>
      </c>
      <c r="M32" s="16">
        <f t="shared" si="11"/>
        <v>-4999285.7416633964</v>
      </c>
    </row>
    <row r="33" spans="1:13" x14ac:dyDescent="0.25">
      <c r="A33" s="1"/>
      <c r="B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.75" thickBot="1" x14ac:dyDescent="0.3">
      <c r="A34" s="11" t="s">
        <v>24</v>
      </c>
      <c r="B34" s="1" t="s">
        <v>32</v>
      </c>
      <c r="D34" s="1"/>
      <c r="E34" s="1"/>
      <c r="F34" s="1"/>
      <c r="G34" s="17">
        <f t="shared" ref="G34:M34" si="13">G28+G32</f>
        <v>215466119.0376178</v>
      </c>
      <c r="H34" s="17">
        <f t="shared" si="13"/>
        <v>5305714.374767364</v>
      </c>
      <c r="I34" s="17">
        <f t="shared" si="13"/>
        <v>66771480.432866842</v>
      </c>
      <c r="J34" s="17">
        <f t="shared" si="13"/>
        <v>74042307.541670755</v>
      </c>
      <c r="K34" s="17">
        <f t="shared" ref="K34" si="14">K28+K32</f>
        <v>8119989.1690628231</v>
      </c>
      <c r="L34" s="17">
        <f t="shared" si="13"/>
        <v>56548663.367031172</v>
      </c>
      <c r="M34" s="17">
        <f t="shared" si="13"/>
        <v>147237763.26003081</v>
      </c>
    </row>
    <row r="35" spans="1:13" x14ac:dyDescent="0.25">
      <c r="A35" s="1"/>
      <c r="B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A36" s="11" t="s">
        <v>25</v>
      </c>
      <c r="B36" s="1" t="s">
        <v>33</v>
      </c>
      <c r="D36" s="1"/>
      <c r="E36" s="1"/>
      <c r="F36" s="1"/>
      <c r="G36" s="10">
        <v>6197488349</v>
      </c>
      <c r="H36" s="10">
        <v>151718556</v>
      </c>
      <c r="I36" s="10">
        <v>1905496852</v>
      </c>
      <c r="J36" s="10">
        <v>2109401951</v>
      </c>
      <c r="K36" s="10">
        <v>237951668</v>
      </c>
      <c r="L36" s="10">
        <v>1609032248</v>
      </c>
      <c r="M36" s="10">
        <v>4296353118</v>
      </c>
    </row>
    <row r="37" spans="1:13" ht="15.75" thickBot="1" x14ac:dyDescent="0.3">
      <c r="A37" s="1"/>
      <c r="B37" s="1"/>
      <c r="D37" s="1"/>
      <c r="E37" s="1"/>
      <c r="F37" s="1"/>
      <c r="G37" s="2"/>
      <c r="H37" s="2"/>
      <c r="I37" s="2"/>
      <c r="J37" s="2"/>
      <c r="K37" s="2"/>
      <c r="L37" s="2"/>
      <c r="M37" s="2"/>
    </row>
    <row r="38" spans="1:13" ht="15.75" thickBot="1" x14ac:dyDescent="0.3">
      <c r="A38" s="11" t="s">
        <v>26</v>
      </c>
      <c r="B38" s="1" t="s">
        <v>34</v>
      </c>
      <c r="D38" s="1"/>
      <c r="E38" s="1"/>
      <c r="F38" s="1"/>
      <c r="G38" s="20">
        <f t="shared" ref="G38:M38" si="15">G34/G36</f>
        <v>3.4766684002299819E-2</v>
      </c>
      <c r="H38" s="20">
        <f t="shared" si="15"/>
        <v>3.4970767680964243E-2</v>
      </c>
      <c r="I38" s="20">
        <f t="shared" si="15"/>
        <v>3.504150655656231E-2</v>
      </c>
      <c r="J38" s="20">
        <f t="shared" si="15"/>
        <v>3.5101089911559843E-2</v>
      </c>
      <c r="K38" s="20">
        <f t="shared" ref="K38" si="16">K34/K36</f>
        <v>3.412453141140756E-2</v>
      </c>
      <c r="L38" s="20">
        <f t="shared" si="15"/>
        <v>3.5144518350903292E-2</v>
      </c>
      <c r="M38" s="20">
        <f t="shared" si="15"/>
        <v>3.4270405438315464E-2</v>
      </c>
    </row>
    <row r="39" spans="1:13" x14ac:dyDescent="0.25">
      <c r="A39" s="11"/>
      <c r="B39" s="1"/>
      <c r="D39" s="1"/>
      <c r="E39" s="1"/>
      <c r="F39" s="1"/>
      <c r="G39" s="1"/>
      <c r="H39" s="1"/>
    </row>
    <row r="41" spans="1:13" s="1" customFormat="1" x14ac:dyDescent="0.25">
      <c r="A41"/>
      <c r="D41"/>
      <c r="E41"/>
      <c r="F41"/>
      <c r="G41" t="s">
        <v>51</v>
      </c>
      <c r="H41"/>
      <c r="I41"/>
      <c r="J41"/>
      <c r="K41"/>
      <c r="L41"/>
      <c r="M41"/>
    </row>
    <row r="42" spans="1:13" s="1" customFormat="1" x14ac:dyDescent="0.25">
      <c r="A42"/>
      <c r="B42" t="s">
        <v>49</v>
      </c>
      <c r="D42"/>
      <c r="E42"/>
      <c r="F42"/>
      <c r="G42"/>
      <c r="H42"/>
      <c r="I42"/>
      <c r="J42"/>
      <c r="K42"/>
      <c r="L42"/>
      <c r="M42"/>
    </row>
  </sheetData>
  <pageMargins left="0.7" right="0.7" top="0.75" bottom="0.75" header="0.3" footer="0.3"/>
  <pageSetup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tabSelected="1" workbookViewId="0">
      <selection activeCell="I20" sqref="I20"/>
    </sheetView>
  </sheetViews>
  <sheetFormatPr defaultRowHeight="15" x14ac:dyDescent="0.25"/>
  <cols>
    <col min="1" max="1" width="6.28515625" customWidth="1"/>
    <col min="3" max="3" width="8.85546875" style="1"/>
    <col min="7" max="8" width="22.28515625" customWidth="1"/>
    <col min="9" max="9" width="23.5703125" bestFit="1" customWidth="1"/>
    <col min="10" max="12" width="22.28515625" customWidth="1"/>
  </cols>
  <sheetData>
    <row r="1" spans="1:12" x14ac:dyDescent="0.25">
      <c r="A1" s="33" t="s">
        <v>58</v>
      </c>
      <c r="L1" s="19"/>
    </row>
    <row r="2" spans="1:12" x14ac:dyDescent="0.25">
      <c r="L2" s="19"/>
    </row>
    <row r="3" spans="1:12" x14ac:dyDescent="0.25">
      <c r="A3" s="25" t="s">
        <v>52</v>
      </c>
      <c r="B3" s="25"/>
      <c r="C3" s="25"/>
      <c r="D3" s="25"/>
      <c r="E3" s="25"/>
      <c r="F3" s="25"/>
      <c r="G3" s="1"/>
    </row>
    <row r="4" spans="1:12" x14ac:dyDescent="0.25">
      <c r="A4" s="26" t="s">
        <v>35</v>
      </c>
      <c r="B4" s="26"/>
      <c r="C4" s="26"/>
      <c r="D4" s="26"/>
      <c r="E4" s="26"/>
      <c r="F4" s="26"/>
      <c r="G4" s="1"/>
    </row>
    <row r="5" spans="1:12" ht="15.75" thickBot="1" x14ac:dyDescent="0.3">
      <c r="A5" s="18"/>
      <c r="B5" s="18"/>
      <c r="C5" s="18"/>
      <c r="D5" s="18"/>
      <c r="E5" s="18"/>
      <c r="F5" s="18"/>
      <c r="G5" s="1"/>
    </row>
    <row r="6" spans="1:12" ht="15.75" thickBot="1" x14ac:dyDescent="0.3">
      <c r="A6" s="1"/>
      <c r="B6" s="1"/>
      <c r="D6" s="1"/>
      <c r="E6" s="1"/>
      <c r="F6" s="1"/>
      <c r="G6" s="27" t="s">
        <v>37</v>
      </c>
      <c r="H6" s="28" t="s">
        <v>41</v>
      </c>
      <c r="I6" s="28" t="s">
        <v>53</v>
      </c>
      <c r="J6" s="28" t="s">
        <v>54</v>
      </c>
      <c r="K6" s="28" t="s">
        <v>43</v>
      </c>
      <c r="L6" s="29" t="s">
        <v>44</v>
      </c>
    </row>
    <row r="7" spans="1:12" ht="15.75" thickBot="1" x14ac:dyDescent="0.3">
      <c r="A7" s="15" t="s">
        <v>36</v>
      </c>
      <c r="B7" s="5"/>
      <c r="C7" s="5"/>
      <c r="D7" s="5"/>
      <c r="E7" s="5"/>
      <c r="F7" s="5"/>
      <c r="G7" s="21" t="s">
        <v>38</v>
      </c>
      <c r="H7" s="23" t="s">
        <v>42</v>
      </c>
      <c r="I7" s="23" t="s">
        <v>55</v>
      </c>
      <c r="J7" s="23" t="s">
        <v>56</v>
      </c>
      <c r="K7" s="23" t="s">
        <v>45</v>
      </c>
      <c r="L7" s="24" t="s">
        <v>46</v>
      </c>
    </row>
    <row r="8" spans="1:12" x14ac:dyDescent="0.25">
      <c r="A8" s="1"/>
      <c r="B8" s="1"/>
      <c r="D8" s="1"/>
      <c r="E8" s="1"/>
      <c r="F8" s="1"/>
      <c r="G8" s="1"/>
    </row>
    <row r="9" spans="1:12" x14ac:dyDescent="0.25">
      <c r="A9" s="12" t="s">
        <v>0</v>
      </c>
      <c r="B9" s="1" t="s">
        <v>1</v>
      </c>
      <c r="D9" s="1"/>
      <c r="E9" s="1"/>
      <c r="F9" s="1"/>
      <c r="G9" s="6">
        <v>19485352.335027497</v>
      </c>
      <c r="H9" s="6">
        <v>6323848.2682743678</v>
      </c>
      <c r="I9" s="6">
        <v>8977304.6717738248</v>
      </c>
      <c r="J9" s="6">
        <v>728288.56909196812</v>
      </c>
      <c r="K9" s="6">
        <v>4750991.0704411957</v>
      </c>
      <c r="L9" s="6">
        <v>9131497.1080714576</v>
      </c>
    </row>
    <row r="10" spans="1:12" x14ac:dyDescent="0.25">
      <c r="A10" s="11" t="s">
        <v>2</v>
      </c>
      <c r="B10" s="2" t="s">
        <v>3</v>
      </c>
      <c r="D10" s="1"/>
      <c r="E10" s="1"/>
      <c r="F10" s="1"/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</row>
    <row r="11" spans="1:12" x14ac:dyDescent="0.25">
      <c r="A11" s="11" t="s">
        <v>4</v>
      </c>
      <c r="B11" s="3" t="s">
        <v>5</v>
      </c>
      <c r="D11" s="1"/>
      <c r="E11" s="1"/>
      <c r="F11" s="1"/>
      <c r="G11" s="8">
        <f t="shared" ref="G11:L11" si="0">G9+G10</f>
        <v>19485352.335027497</v>
      </c>
      <c r="H11" s="8">
        <f t="shared" si="0"/>
        <v>6323848.2682743678</v>
      </c>
      <c r="I11" s="8">
        <f t="shared" si="0"/>
        <v>8977304.6717738248</v>
      </c>
      <c r="J11" s="8">
        <f t="shared" ref="J11" si="1">J9+J10</f>
        <v>728288.56909196812</v>
      </c>
      <c r="K11" s="8">
        <f t="shared" si="0"/>
        <v>4750991.0704411957</v>
      </c>
      <c r="L11" s="8">
        <f t="shared" si="0"/>
        <v>9131497.1080714576</v>
      </c>
    </row>
    <row r="12" spans="1:12" x14ac:dyDescent="0.25">
      <c r="A12" s="11"/>
      <c r="B12" s="4"/>
      <c r="D12" s="1"/>
      <c r="E12" s="1"/>
      <c r="F12" s="1"/>
      <c r="G12" s="2"/>
      <c r="H12" s="2"/>
      <c r="I12" s="2"/>
      <c r="J12" s="2"/>
      <c r="K12" s="2"/>
      <c r="L12" s="2"/>
    </row>
    <row r="13" spans="1:12" x14ac:dyDescent="0.25">
      <c r="A13" s="11" t="s">
        <v>6</v>
      </c>
      <c r="B13" s="1" t="s">
        <v>7</v>
      </c>
      <c r="D13" s="1"/>
      <c r="E13" s="1"/>
      <c r="F13" s="1"/>
      <c r="G13" s="9">
        <v>6.1781446734920129E-2</v>
      </c>
      <c r="H13" s="9">
        <v>6.1781446734920129E-2</v>
      </c>
      <c r="I13" s="9">
        <v>6.1781446734920129E-2</v>
      </c>
      <c r="J13" s="9">
        <v>6.1781446734920129E-2</v>
      </c>
      <c r="K13" s="9">
        <v>6.1781446734920129E-2</v>
      </c>
      <c r="L13" s="9">
        <v>6.1781446734920129E-2</v>
      </c>
    </row>
    <row r="14" spans="1:12" x14ac:dyDescent="0.25">
      <c r="A14" s="1"/>
      <c r="B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1" t="s">
        <v>8</v>
      </c>
      <c r="B15" s="1" t="s">
        <v>9</v>
      </c>
      <c r="D15" s="1"/>
      <c r="E15" s="1"/>
      <c r="F15" s="1"/>
      <c r="G15" s="16">
        <f t="shared" ref="G15:L15" si="2">G13*G11</f>
        <v>1203833.2573976528</v>
      </c>
      <c r="H15" s="16">
        <f t="shared" si="2"/>
        <v>390696.49494610977</v>
      </c>
      <c r="I15" s="16">
        <f t="shared" si="2"/>
        <v>554630.87040234415</v>
      </c>
      <c r="J15" s="16">
        <f t="shared" ref="J15" si="3">J13*J11</f>
        <v>44994.721439006629</v>
      </c>
      <c r="K15" s="16">
        <f t="shared" si="2"/>
        <v>293523.10175654391</v>
      </c>
      <c r="L15" s="16">
        <f t="shared" si="2"/>
        <v>564157.10219239397</v>
      </c>
    </row>
    <row r="16" spans="1:12" x14ac:dyDescent="0.25">
      <c r="A16" s="1"/>
      <c r="B16" s="1"/>
      <c r="D16" s="1"/>
      <c r="E16" s="1"/>
      <c r="F16" s="1"/>
      <c r="G16" s="1"/>
      <c r="H16" s="1"/>
      <c r="I16" s="1"/>
      <c r="J16" s="1"/>
      <c r="K16" s="1"/>
      <c r="L16" s="1"/>
    </row>
    <row r="17" spans="1:14" x14ac:dyDescent="0.25">
      <c r="A17" s="11" t="s">
        <v>10</v>
      </c>
      <c r="B17" s="1" t="s">
        <v>11</v>
      </c>
      <c r="D17" s="1"/>
      <c r="E17" s="1"/>
      <c r="F17" s="1"/>
      <c r="G17" s="8">
        <v>476795.29042145674</v>
      </c>
      <c r="H17" s="8">
        <v>153242.15262572421</v>
      </c>
      <c r="I17" s="8">
        <v>215830.26940864907</v>
      </c>
      <c r="J17" s="8">
        <v>17479.431646685895</v>
      </c>
      <c r="K17" s="8">
        <v>114008.40561079918</v>
      </c>
      <c r="L17" s="8">
        <v>218535.67886055022</v>
      </c>
    </row>
    <row r="18" spans="1:14" x14ac:dyDescent="0.25">
      <c r="A18" s="1"/>
      <c r="B18" s="1"/>
      <c r="D18" s="1"/>
      <c r="E18" s="1"/>
      <c r="F18" s="1"/>
      <c r="G18" s="1"/>
      <c r="H18" s="1"/>
      <c r="I18" s="1"/>
      <c r="J18" s="1"/>
      <c r="K18" s="1"/>
      <c r="L18" s="1"/>
    </row>
    <row r="19" spans="1:14" x14ac:dyDescent="0.25">
      <c r="A19" s="11" t="s">
        <v>12</v>
      </c>
      <c r="B19" s="1" t="s">
        <v>13</v>
      </c>
      <c r="D19" s="1"/>
      <c r="E19" s="1"/>
      <c r="F19" s="1"/>
      <c r="G19" s="8">
        <f t="shared" ref="G19:L19" si="4">G15-G17</f>
        <v>727037.96697619604</v>
      </c>
      <c r="H19" s="8">
        <f t="shared" si="4"/>
        <v>237454.34232038556</v>
      </c>
      <c r="I19" s="8">
        <f t="shared" si="4"/>
        <v>338800.60099369509</v>
      </c>
      <c r="J19" s="8">
        <f t="shared" ref="J19" si="5">J15-J17</f>
        <v>27515.289792320735</v>
      </c>
      <c r="K19" s="8">
        <f t="shared" si="4"/>
        <v>179514.69614574473</v>
      </c>
      <c r="L19" s="8">
        <f t="shared" si="4"/>
        <v>345621.42333184375</v>
      </c>
    </row>
    <row r="20" spans="1:14" x14ac:dyDescent="0.25">
      <c r="A20" s="1"/>
      <c r="B20" s="1"/>
      <c r="D20" s="1"/>
      <c r="E20" s="1"/>
      <c r="F20" s="1"/>
      <c r="G20" s="1"/>
      <c r="H20" s="1"/>
      <c r="I20" s="1"/>
      <c r="J20" s="1"/>
      <c r="K20" s="1"/>
      <c r="L20" s="1"/>
    </row>
    <row r="21" spans="1:14" s="32" customFormat="1" x14ac:dyDescent="0.25">
      <c r="A21" s="13" t="s">
        <v>14</v>
      </c>
      <c r="B21" s="30" t="s">
        <v>15</v>
      </c>
      <c r="C21" s="30"/>
      <c r="D21" s="30"/>
      <c r="E21" s="30"/>
      <c r="F21" s="30"/>
      <c r="G21" s="31">
        <f t="shared" ref="G21:L21" si="6">69609224.475169*(G19/103232950.101088)</f>
        <v>490236.39250510151</v>
      </c>
      <c r="H21" s="31">
        <f t="shared" si="6"/>
        <v>160113.72920174967</v>
      </c>
      <c r="I21" s="31">
        <f t="shared" si="6"/>
        <v>228450.77142325832</v>
      </c>
      <c r="J21" s="31">
        <f t="shared" si="6"/>
        <v>18553.358998047213</v>
      </c>
      <c r="K21" s="31">
        <f t="shared" si="6"/>
        <v>121045.44884520551</v>
      </c>
      <c r="L21" s="31">
        <f t="shared" si="6"/>
        <v>233050.00212214381</v>
      </c>
      <c r="N21" s="31"/>
    </row>
    <row r="22" spans="1:14" x14ac:dyDescent="0.25">
      <c r="A22" s="1"/>
      <c r="B22" s="1"/>
      <c r="D22" s="1"/>
      <c r="E22" s="1"/>
      <c r="F22" s="1"/>
      <c r="G22" s="1"/>
      <c r="H22" s="1"/>
      <c r="I22" s="1"/>
      <c r="J22" s="1"/>
      <c r="K22" s="1"/>
      <c r="L22" s="1"/>
    </row>
    <row r="23" spans="1:14" x14ac:dyDescent="0.25">
      <c r="A23" s="11" t="s">
        <v>16</v>
      </c>
      <c r="B23" s="1" t="s">
        <v>17</v>
      </c>
      <c r="D23" s="1"/>
      <c r="E23" s="1"/>
      <c r="F23" s="1"/>
      <c r="G23" s="6">
        <v>169971473.14394507</v>
      </c>
      <c r="H23" s="6">
        <v>55163170.140123792</v>
      </c>
      <c r="I23" s="6">
        <v>78309371.762317881</v>
      </c>
      <c r="J23" s="6">
        <v>6352889.0232039504</v>
      </c>
      <c r="K23" s="6">
        <v>41443076.689199574</v>
      </c>
      <c r="L23" s="6">
        <v>79654398.277340144</v>
      </c>
    </row>
    <row r="24" spans="1:14" x14ac:dyDescent="0.25">
      <c r="A24" s="11" t="s">
        <v>18</v>
      </c>
      <c r="B24" s="1" t="s">
        <v>48</v>
      </c>
      <c r="D24" s="1"/>
      <c r="E24" s="1"/>
      <c r="F24" s="1"/>
      <c r="G24" s="8">
        <v>15112.445183219539</v>
      </c>
      <c r="H24" s="8">
        <v>16382.873502843571</v>
      </c>
      <c r="I24" s="8">
        <v>21880.111455250575</v>
      </c>
      <c r="J24" s="8">
        <v>1321.9414554398481</v>
      </c>
      <c r="K24" s="8">
        <v>8353.2117088945542</v>
      </c>
      <c r="L24" s="8">
        <v>11388.07148438852</v>
      </c>
    </row>
    <row r="25" spans="1:14" x14ac:dyDescent="0.25">
      <c r="A25" s="11"/>
      <c r="B25" s="1"/>
      <c r="D25" s="1"/>
      <c r="E25" s="1"/>
      <c r="F25" s="1"/>
      <c r="G25" s="1"/>
      <c r="H25" s="1"/>
      <c r="I25" s="1"/>
      <c r="J25" s="1"/>
      <c r="K25" s="1"/>
      <c r="L25" s="1"/>
    </row>
    <row r="26" spans="1:14" x14ac:dyDescent="0.25">
      <c r="A26" s="11" t="s">
        <v>19</v>
      </c>
      <c r="B26" s="1" t="s">
        <v>27</v>
      </c>
      <c r="D26" s="1"/>
      <c r="E26" s="1"/>
      <c r="F26" s="1"/>
      <c r="G26" s="16">
        <f t="shared" ref="G26:L26" si="7">SUM(G24:G24)</f>
        <v>15112.445183219539</v>
      </c>
      <c r="H26" s="16">
        <f t="shared" si="7"/>
        <v>16382.873502843571</v>
      </c>
      <c r="I26" s="16">
        <f t="shared" si="7"/>
        <v>21880.111455250575</v>
      </c>
      <c r="J26" s="16">
        <f t="shared" si="7"/>
        <v>1321.9414554398481</v>
      </c>
      <c r="K26" s="16">
        <f t="shared" si="7"/>
        <v>8353.2117088945542</v>
      </c>
      <c r="L26" s="16">
        <f t="shared" si="7"/>
        <v>11388.07148438852</v>
      </c>
    </row>
    <row r="27" spans="1:14" x14ac:dyDescent="0.25">
      <c r="A27" s="1"/>
      <c r="B27" s="1"/>
      <c r="D27" s="1"/>
      <c r="E27" s="1"/>
      <c r="F27" s="1"/>
      <c r="G27" s="1"/>
      <c r="H27" s="1"/>
      <c r="I27" s="1"/>
      <c r="J27" s="1"/>
      <c r="K27" s="1"/>
      <c r="L27" s="1"/>
    </row>
    <row r="28" spans="1:14" x14ac:dyDescent="0.25">
      <c r="A28" s="11" t="s">
        <v>20</v>
      </c>
      <c r="B28" s="1" t="s">
        <v>28</v>
      </c>
      <c r="D28" s="1"/>
      <c r="E28" s="1"/>
      <c r="F28" s="1"/>
      <c r="G28" s="16">
        <f t="shared" ref="G28:L28" si="8">SUM(G23:G23)+G17+G21+G26+G19</f>
        <v>171680655.23903105</v>
      </c>
      <c r="H28" s="16">
        <f t="shared" si="8"/>
        <v>55730363.237774491</v>
      </c>
      <c r="I28" s="16">
        <f t="shared" si="8"/>
        <v>79114333.515598729</v>
      </c>
      <c r="J28" s="16">
        <f t="shared" si="8"/>
        <v>6417759.045096444</v>
      </c>
      <c r="K28" s="16">
        <f t="shared" si="8"/>
        <v>41865998.451510221</v>
      </c>
      <c r="L28" s="16">
        <f t="shared" si="8"/>
        <v>80462993.453139067</v>
      </c>
    </row>
    <row r="29" spans="1:14" x14ac:dyDescent="0.25">
      <c r="A29" s="1"/>
      <c r="B29" s="1"/>
      <c r="D29" s="1"/>
      <c r="E29" s="1"/>
      <c r="F29" s="1"/>
      <c r="G29" s="1"/>
      <c r="H29" s="1"/>
      <c r="I29" s="1"/>
      <c r="J29" s="1"/>
      <c r="K29" s="1"/>
      <c r="L29" s="1"/>
    </row>
    <row r="30" spans="1:14" x14ac:dyDescent="0.25">
      <c r="A30" s="11" t="s">
        <v>21</v>
      </c>
      <c r="B30" s="1" t="s">
        <v>29</v>
      </c>
      <c r="D30" s="1"/>
      <c r="E30" s="1"/>
      <c r="F30" s="1"/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</row>
    <row r="31" spans="1:14" x14ac:dyDescent="0.25">
      <c r="A31" s="11" t="s">
        <v>22</v>
      </c>
      <c r="B31" s="1" t="s">
        <v>30</v>
      </c>
      <c r="D31" s="1"/>
      <c r="E31" s="1"/>
      <c r="F31" s="1"/>
      <c r="G31" s="14">
        <v>-157798.65695257916</v>
      </c>
      <c r="H31" s="14">
        <v>-46272.178333597541</v>
      </c>
      <c r="I31" s="14">
        <v>-43786.708711190506</v>
      </c>
      <c r="J31" s="14">
        <v>-3460.7956419172633</v>
      </c>
      <c r="K31" s="14">
        <v>-22827.757192207158</v>
      </c>
      <c r="L31" s="14">
        <v>-43079.942234535236</v>
      </c>
    </row>
    <row r="32" spans="1:14" x14ac:dyDescent="0.25">
      <c r="A32" s="11" t="s">
        <v>23</v>
      </c>
      <c r="B32" s="1" t="s">
        <v>31</v>
      </c>
      <c r="D32" s="1"/>
      <c r="E32" s="1"/>
      <c r="F32" s="1"/>
      <c r="G32" s="16">
        <f t="shared" ref="G32:L32" si="9">SUM(G30:G31)</f>
        <v>-157798.65695257916</v>
      </c>
      <c r="H32" s="16">
        <f t="shared" si="9"/>
        <v>-46272.178333597541</v>
      </c>
      <c r="I32" s="16">
        <f t="shared" si="9"/>
        <v>-43786.708711190506</v>
      </c>
      <c r="J32" s="16">
        <f t="shared" ref="J32" si="10">SUM(J30:J31)</f>
        <v>-3460.7956419172633</v>
      </c>
      <c r="K32" s="16">
        <f t="shared" si="9"/>
        <v>-22827.757192207158</v>
      </c>
      <c r="L32" s="16">
        <f t="shared" si="9"/>
        <v>-43079.942234535236</v>
      </c>
    </row>
    <row r="33" spans="1:12" x14ac:dyDescent="0.25">
      <c r="A33" s="1"/>
      <c r="B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 thickBot="1" x14ac:dyDescent="0.3">
      <c r="A34" s="11" t="s">
        <v>24</v>
      </c>
      <c r="B34" s="1" t="s">
        <v>32</v>
      </c>
      <c r="D34" s="1"/>
      <c r="E34" s="1"/>
      <c r="F34" s="1"/>
      <c r="G34" s="17">
        <f t="shared" ref="G34:L34" si="11">G28+G32</f>
        <v>171522856.58207846</v>
      </c>
      <c r="H34" s="17">
        <f t="shared" si="11"/>
        <v>55684091.059440896</v>
      </c>
      <c r="I34" s="17">
        <f t="shared" si="11"/>
        <v>79070546.806887537</v>
      </c>
      <c r="J34" s="17">
        <f t="shared" ref="J34" si="12">J28+J32</f>
        <v>6414298.2494545272</v>
      </c>
      <c r="K34" s="17">
        <f t="shared" si="11"/>
        <v>41843170.694318011</v>
      </c>
      <c r="L34" s="17">
        <f t="shared" si="11"/>
        <v>80419913.510904536</v>
      </c>
    </row>
    <row r="35" spans="1:12" x14ac:dyDescent="0.25">
      <c r="A35" s="1"/>
      <c r="B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11" t="s">
        <v>25</v>
      </c>
      <c r="B36" s="1" t="s">
        <v>33</v>
      </c>
      <c r="D36" s="1"/>
      <c r="E36" s="1"/>
      <c r="F36" s="1"/>
      <c r="G36" s="10">
        <v>4267045465</v>
      </c>
      <c r="H36" s="10">
        <v>1384842707</v>
      </c>
      <c r="I36" s="10">
        <v>1965916065</v>
      </c>
      <c r="J36" s="10">
        <v>162948372</v>
      </c>
      <c r="K36" s="10">
        <v>1040406894</v>
      </c>
      <c r="L36" s="10">
        <v>2043094799</v>
      </c>
    </row>
    <row r="37" spans="1:12" ht="15.75" thickBot="1" x14ac:dyDescent="0.3">
      <c r="A37" s="1"/>
      <c r="B37" s="1"/>
      <c r="D37" s="1"/>
      <c r="E37" s="1"/>
      <c r="F37" s="1"/>
      <c r="G37" s="2"/>
      <c r="H37" s="2"/>
      <c r="I37" s="2"/>
      <c r="J37" s="2"/>
      <c r="K37" s="2"/>
      <c r="L37" s="2"/>
    </row>
    <row r="38" spans="1:12" ht="15.75" thickBot="1" x14ac:dyDescent="0.3">
      <c r="A38" s="11" t="s">
        <v>26</v>
      </c>
      <c r="B38" s="1" t="s">
        <v>34</v>
      </c>
      <c r="D38" s="1"/>
      <c r="E38" s="1"/>
      <c r="F38" s="1"/>
      <c r="G38" s="20">
        <f t="shared" ref="G38:L38" si="13">G34/G36</f>
        <v>4.0197100778273161E-2</v>
      </c>
      <c r="H38" s="20">
        <f t="shared" si="13"/>
        <v>4.0209686470508953E-2</v>
      </c>
      <c r="I38" s="20">
        <f t="shared" si="13"/>
        <v>4.0220713495663682E-2</v>
      </c>
      <c r="J38" s="20">
        <f t="shared" ref="J38" si="14">J34/J36</f>
        <v>3.9363991003570915E-2</v>
      </c>
      <c r="K38" s="20">
        <f t="shared" si="13"/>
        <v>4.0218082882405443E-2</v>
      </c>
      <c r="L38" s="20">
        <f t="shared" si="13"/>
        <v>3.9361812065825993E-2</v>
      </c>
    </row>
    <row r="39" spans="1:12" x14ac:dyDescent="0.25">
      <c r="A39" s="11"/>
      <c r="B39" s="1"/>
      <c r="D39" s="1"/>
      <c r="E39" s="1"/>
      <c r="F39" s="1"/>
      <c r="G39" s="1"/>
    </row>
    <row r="41" spans="1:12" s="1" customFormat="1" x14ac:dyDescent="0.25">
      <c r="A41"/>
      <c r="B41"/>
      <c r="D41"/>
      <c r="E41"/>
      <c r="G41" t="s">
        <v>50</v>
      </c>
      <c r="H41"/>
      <c r="I41"/>
      <c r="J41"/>
      <c r="K41"/>
      <c r="L41"/>
    </row>
    <row r="42" spans="1:12" s="1" customFormat="1" x14ac:dyDescent="0.25">
      <c r="A42"/>
      <c r="B42"/>
      <c r="D42"/>
      <c r="E42"/>
      <c r="F42"/>
      <c r="G42"/>
      <c r="H42"/>
      <c r="I42"/>
      <c r="J42"/>
      <c r="K42"/>
      <c r="L42"/>
    </row>
  </sheetData>
  <pageMargins left="0.7" right="0.7" top="0.75" bottom="0.75" header="0.3" footer="0.3"/>
  <pageSetup scale="9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 xsi:nil="true"/>
    <Year xmlns="65bfb563-8fe2-4d34-a09f-38a217d8feea">2016</Year>
    <Review_x0020_Case_x0020_Doc_x0020_Types xmlns="65bfb563-8fe2-4d34-a09f-38a217d8feea">03 – 2nd Data Request</Review_x0020_Case_x0020_Doc_x0020_Types>
    <Status_x0020__x0028_Internal_x0020_Use_x0020_Only_x0029_ xmlns="2ad705b9-adad-42ba-803b-2580de5ca47a"/>
    <Company xmlns="65bfb563-8fe2-4d34-a09f-38a217d8feea">
      <Value>KU</Value>
      <Value>LGE</Value>
    </Company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1DEC61A995654288A853C5C340E70D" ma:contentTypeVersion="19" ma:contentTypeDescription="Create a new document." ma:contentTypeScope="" ma:versionID="629472c4b9484302db7b629edd7814fe">
  <xsd:schema xmlns:xsd="http://www.w3.org/2001/XMLSchema" xmlns:xs="http://www.w3.org/2001/XMLSchema" xmlns:p="http://schemas.microsoft.com/office/2006/metadata/properties" xmlns:ns2="65bfb563-8fe2-4d34-a09f-38a217d8feea" xmlns:ns3="2ad705b9-adad-42ba-803b-2580de5ca47a" targetNamespace="http://schemas.microsoft.com/office/2006/metadata/properties" ma:root="true" ma:fieldsID="dd886add7f1a5b327349ed326fad9d47" ns2:_="" ns3:_="">
    <xsd:import namespace="65bfb563-8fe2-4d34-a09f-38a217d8feea"/>
    <xsd:import namespace="2ad705b9-adad-42ba-803b-2580de5ca47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Review_x0020_Case_x0020_Doc_x0020_Types"/>
                <xsd:element ref="ns2:Witness_x0020_Testimony" minOccurs="0"/>
                <xsd:element ref="ns3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ternalName="Year">
      <xsd:simpleType>
        <xsd:restriction base="dms:Choice">
          <xsd:enumeration value="2016"/>
          <xsd:enumeration value="2017"/>
        </xsd:restriction>
      </xsd:simpleType>
    </xsd:element>
    <xsd:element name="Review_x0020_Case_x0020_Doc_x0020_Types" ma:index="4" ma:displayName="Document Types" ma:format="Dropdown" ma:internalName="Review_x0020_Case_x0020_Doc_x0020_Types">
      <xsd:simpleType>
        <xsd:restriction base="dms:Choice">
          <xsd:enumeration value="00 – Orders"/>
          <xsd:enumeration value="01 – Application and Testimony"/>
          <xsd:enumeration value="02 – 1st Data Request"/>
          <xsd:enumeration value="03 – 2nd Data Request"/>
          <xsd:enumeration value="04 – 3rd Data Request"/>
          <xsd:enumeration value="05 – Rebuttal"/>
          <xsd:enumeration value="06 – Briefs"/>
          <xsd:enumeration value="07 – Post Hearing Data Request"/>
          <xsd:enumeration value="08 – Informal Conference/Hearing"/>
          <xsd:enumeration value="09 – Settlement"/>
          <xsd:enumeration value="98 – Witness Prep Materials"/>
          <xsd:enumeration value="99.1 – eFiled Documents - 8/2/2016"/>
          <xsd:enumeration value="99.2 – eFiled Documents - 9/6/2016"/>
          <xsd:enumeration value="99.3 – eFiled Documents - 9/26/2016"/>
        </xsd:restriction>
      </xsd:simpleType>
    </xsd:element>
    <xsd:element name="Witness_x0020_Testimony" ma:index="5" nillable="true" ma:displayName="Witness" ma:format="Dropdown" ma:internalName="Witness_x0020_Testimony">
      <xsd:simpleType>
        <xsd:restriction base="dms:Choice">
          <xsd:enumeration value="Malloy, John"/>
          <xsd:enumeration value="Huff, David"/>
          <xsd:enumeration value="Lovekamp, Rick"/>
          <xsd:enumeration value="Seelye, Stev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705b9-adad-42ba-803b-2580de5ca47a" elementFormDefault="qualified">
    <xsd:import namespace="http://schemas.microsoft.com/office/2006/documentManagement/types"/>
    <xsd:import namespace="http://schemas.microsoft.com/office/infopath/2007/PartnerControls"/>
    <xsd:element name="Status_x0020__x0028_Internal_x0020_Use_x0020_Only_x0029_" ma:index="12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5B9783-917E-447A-9B1B-D145CB8DC0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49F1E1-8594-4088-BE27-A1D27AD457FE}">
  <ds:schemaRefs>
    <ds:schemaRef ds:uri="http://purl.org/dc/dcmitype/"/>
    <ds:schemaRef ds:uri="http://www.w3.org/XML/1998/namespace"/>
    <ds:schemaRef ds:uri="http://purl.org/dc/terms/"/>
    <ds:schemaRef ds:uri="http://schemas.microsoft.com/office/2006/metadata/properties"/>
    <ds:schemaRef ds:uri="2ad705b9-adad-42ba-803b-2580de5ca47a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65bfb563-8fe2-4d34-a09f-38a217d8feea"/>
  </ds:schemaRefs>
</ds:datastoreItem>
</file>

<file path=customXml/itemProps3.xml><?xml version="1.0" encoding="utf-8"?>
<ds:datastoreItem xmlns:ds="http://schemas.openxmlformats.org/officeDocument/2006/customXml" ds:itemID="{043ADAC1-1CB6-4088-8100-7C40E1FF8B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bfb563-8fe2-4d34-a09f-38a217d8feea"/>
    <ds:schemaRef ds:uri="2ad705b9-adad-42ba-803b-2580de5ca4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KU</vt:lpstr>
      <vt:lpstr>LG&amp;E</vt:lpstr>
      <vt:lpstr>KU!Print_Area</vt:lpstr>
      <vt:lpstr>'LG&amp;E'!Print_Area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2016-09-26T11:48:07Z</dcterms:created>
  <dcterms:modified xsi:type="dcterms:W3CDTF">2016-09-26T13:35:16Z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0x010100271DEC61A995654288A853C5C340E70D</vt:lpwstr>
  </property>
</Properties>
</file>