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Rate Case 2015\PSC 3rd Request - Response &amp; Exhibits\Information from JA 8-30-16\"/>
    </mc:Choice>
  </mc:AlternateContent>
  <bookViews>
    <workbookView xWindow="0" yWindow="0" windowWidth="24000" windowHeight="9735" activeTab="2"/>
  </bookViews>
  <sheets>
    <sheet name="Sheet1" sheetId="1" r:id="rId1"/>
    <sheet name="Sheet1 (2)" sheetId="3" r:id="rId2"/>
    <sheet name="Sheet1 (3)" sheetId="4" r:id="rId3"/>
    <sheet name="Sheet2" sheetId="2" r:id="rId4"/>
  </sheets>
  <definedNames>
    <definedName name="_xlnm.Print_Area" localSheetId="0">Sheet1!$O$3:$W$30</definedName>
    <definedName name="_xlnm.Print_Area" localSheetId="1">'Sheet1 (2)'!$O$3:$W$30</definedName>
    <definedName name="_xlnm.Print_Area" localSheetId="2">'Sheet1 (3)'!$G$3:$P$35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I5" i="4"/>
  <c r="H5" i="4"/>
  <c r="J10" i="4" l="1"/>
  <c r="K10" i="4"/>
  <c r="L10" i="4"/>
  <c r="M10" i="4"/>
  <c r="N10" i="4"/>
  <c r="O10" i="4"/>
  <c r="P10" i="4"/>
  <c r="Q10" i="4"/>
  <c r="R10" i="4"/>
  <c r="I10" i="4"/>
  <c r="O24" i="4" l="1"/>
  <c r="P24" i="4"/>
  <c r="Q24" i="4"/>
  <c r="R24" i="4"/>
  <c r="O25" i="4"/>
  <c r="P25" i="4"/>
  <c r="Q25" i="4"/>
  <c r="R25" i="4"/>
  <c r="O26" i="4"/>
  <c r="P26" i="4"/>
  <c r="Q26" i="4"/>
  <c r="R26" i="4"/>
  <c r="O27" i="4"/>
  <c r="P27" i="4"/>
  <c r="Q27" i="4"/>
  <c r="R27" i="4"/>
  <c r="O28" i="4"/>
  <c r="P28" i="4"/>
  <c r="Q28" i="4"/>
  <c r="R28" i="4"/>
  <c r="O29" i="4"/>
  <c r="P29" i="4"/>
  <c r="Q29" i="4"/>
  <c r="R29" i="4"/>
  <c r="O30" i="4"/>
  <c r="P30" i="4"/>
  <c r="Q30" i="4"/>
  <c r="R30" i="4"/>
  <c r="O31" i="4"/>
  <c r="P31" i="4"/>
  <c r="Q31" i="4"/>
  <c r="R31" i="4"/>
  <c r="O32" i="4"/>
  <c r="P32" i="4"/>
  <c r="Q32" i="4"/>
  <c r="R32" i="4"/>
  <c r="O16" i="4"/>
  <c r="P16" i="4"/>
  <c r="Q16" i="4"/>
  <c r="R16" i="4"/>
  <c r="O17" i="4"/>
  <c r="P17" i="4"/>
  <c r="Q17" i="4"/>
  <c r="R17" i="4"/>
  <c r="O18" i="4"/>
  <c r="P18" i="4"/>
  <c r="Q18" i="4"/>
  <c r="R18" i="4"/>
  <c r="O19" i="4"/>
  <c r="P19" i="4"/>
  <c r="Q19" i="4"/>
  <c r="R19" i="4"/>
  <c r="O20" i="4"/>
  <c r="P20" i="4"/>
  <c r="Q20" i="4"/>
  <c r="R20" i="4"/>
  <c r="O21" i="4"/>
  <c r="P21" i="4"/>
  <c r="Q21" i="4"/>
  <c r="R21" i="4"/>
  <c r="O23" i="4"/>
  <c r="P23" i="4"/>
  <c r="Q23" i="4"/>
  <c r="R23" i="4"/>
  <c r="O6" i="4"/>
  <c r="P6" i="4"/>
  <c r="Q6" i="4"/>
  <c r="R6" i="4"/>
  <c r="O7" i="4"/>
  <c r="P7" i="4"/>
  <c r="Q7" i="4"/>
  <c r="R7" i="4"/>
  <c r="O8" i="4"/>
  <c r="P8" i="4"/>
  <c r="Q8" i="4"/>
  <c r="R8" i="4"/>
  <c r="O9" i="4"/>
  <c r="P9" i="4"/>
  <c r="Q9" i="4"/>
  <c r="R9" i="4"/>
  <c r="O11" i="4"/>
  <c r="P11" i="4"/>
  <c r="Q11" i="4"/>
  <c r="R11" i="4"/>
  <c r="O12" i="4"/>
  <c r="P12" i="4"/>
  <c r="Q12" i="4"/>
  <c r="R12" i="4"/>
  <c r="O13" i="4"/>
  <c r="P13" i="4"/>
  <c r="Q13" i="4"/>
  <c r="R13" i="4"/>
  <c r="O14" i="4"/>
  <c r="P14" i="4"/>
  <c r="Q14" i="4"/>
  <c r="R14" i="4"/>
  <c r="O15" i="4"/>
  <c r="P15" i="4"/>
  <c r="Q15" i="4"/>
  <c r="R15" i="4"/>
  <c r="Q5" i="4"/>
  <c r="R5" i="4"/>
  <c r="O5" i="4"/>
  <c r="G17" i="2" l="1"/>
  <c r="E38" i="2"/>
  <c r="E37" i="2"/>
  <c r="C36" i="2"/>
  <c r="F17" i="2"/>
  <c r="D13" i="2" l="1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35" i="2"/>
  <c r="C34" i="2"/>
  <c r="C33" i="2"/>
  <c r="C32" i="2"/>
  <c r="C31" i="2"/>
  <c r="C30" i="2"/>
  <c r="C29" i="2"/>
  <c r="C28" i="2"/>
  <c r="C27" i="2"/>
  <c r="C25" i="2"/>
  <c r="C24" i="2"/>
  <c r="C23" i="2"/>
  <c r="C22" i="2"/>
  <c r="C21" i="2"/>
  <c r="C20" i="2"/>
  <c r="C19" i="2"/>
  <c r="C18" i="2"/>
  <c r="C16" i="2"/>
  <c r="C14" i="2"/>
  <c r="C15" i="2"/>
  <c r="C13" i="2"/>
  <c r="A15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14" i="2"/>
  <c r="B36" i="2"/>
  <c r="B16" i="2"/>
  <c r="J31" i="4"/>
  <c r="K31" i="4"/>
  <c r="L31" i="4"/>
  <c r="M31" i="4"/>
  <c r="N31" i="4"/>
  <c r="I31" i="4"/>
  <c r="H31" i="4"/>
  <c r="G31" i="4"/>
  <c r="B35" i="2" s="1"/>
  <c r="J25" i="4"/>
  <c r="K25" i="4"/>
  <c r="L25" i="4"/>
  <c r="M25" i="4"/>
  <c r="N25" i="4"/>
  <c r="I25" i="4"/>
  <c r="H25" i="4"/>
  <c r="G25" i="4"/>
  <c r="B29" i="2" s="1"/>
  <c r="N32" i="4"/>
  <c r="M32" i="4"/>
  <c r="L32" i="4"/>
  <c r="K32" i="4"/>
  <c r="J32" i="4"/>
  <c r="I32" i="4"/>
  <c r="N30" i="4"/>
  <c r="M30" i="4"/>
  <c r="L30" i="4"/>
  <c r="K30" i="4"/>
  <c r="J30" i="4"/>
  <c r="I30" i="4"/>
  <c r="H30" i="4"/>
  <c r="G30" i="4"/>
  <c r="B34" i="2" s="1"/>
  <c r="N29" i="4"/>
  <c r="M29" i="4"/>
  <c r="L29" i="4"/>
  <c r="K29" i="4"/>
  <c r="J29" i="4"/>
  <c r="I29" i="4"/>
  <c r="H29" i="4"/>
  <c r="G29" i="4"/>
  <c r="B33" i="2" s="1"/>
  <c r="N28" i="4"/>
  <c r="M28" i="4"/>
  <c r="L28" i="4"/>
  <c r="K28" i="4"/>
  <c r="J28" i="4"/>
  <c r="I28" i="4"/>
  <c r="H28" i="4"/>
  <c r="G28" i="4"/>
  <c r="B32" i="2" s="1"/>
  <c r="C28" i="4"/>
  <c r="N27" i="4"/>
  <c r="M27" i="4"/>
  <c r="L27" i="4"/>
  <c r="K27" i="4"/>
  <c r="J27" i="4"/>
  <c r="I27" i="4"/>
  <c r="H27" i="4"/>
  <c r="G27" i="4"/>
  <c r="B31" i="2" s="1"/>
  <c r="N26" i="4"/>
  <c r="M26" i="4"/>
  <c r="L26" i="4"/>
  <c r="K26" i="4"/>
  <c r="J26" i="4"/>
  <c r="I26" i="4"/>
  <c r="H26" i="4"/>
  <c r="G26" i="4"/>
  <c r="B30" i="2" s="1"/>
  <c r="N24" i="4"/>
  <c r="M24" i="4"/>
  <c r="L24" i="4"/>
  <c r="K24" i="4"/>
  <c r="J24" i="4"/>
  <c r="I24" i="4"/>
  <c r="H24" i="4"/>
  <c r="G24" i="4"/>
  <c r="B28" i="2" s="1"/>
  <c r="N23" i="4"/>
  <c r="M23" i="4"/>
  <c r="L23" i="4"/>
  <c r="K23" i="4"/>
  <c r="J23" i="4"/>
  <c r="I23" i="4"/>
  <c r="H23" i="4"/>
  <c r="G23" i="4"/>
  <c r="B27" i="2" s="1"/>
  <c r="K22" i="4"/>
  <c r="G22" i="4"/>
  <c r="B26" i="2" s="1"/>
  <c r="N21" i="4"/>
  <c r="M21" i="4"/>
  <c r="L21" i="4"/>
  <c r="K21" i="4"/>
  <c r="J21" i="4"/>
  <c r="I21" i="4"/>
  <c r="H21" i="4"/>
  <c r="G21" i="4"/>
  <c r="N20" i="4"/>
  <c r="M20" i="4"/>
  <c r="L20" i="4"/>
  <c r="K20" i="4"/>
  <c r="J20" i="4"/>
  <c r="I20" i="4"/>
  <c r="H20" i="4"/>
  <c r="G20" i="4"/>
  <c r="B25" i="2" s="1"/>
  <c r="N19" i="4"/>
  <c r="M19" i="4"/>
  <c r="L19" i="4"/>
  <c r="K19" i="4"/>
  <c r="J19" i="4"/>
  <c r="I19" i="4"/>
  <c r="H19" i="4"/>
  <c r="G19" i="4"/>
  <c r="N18" i="4"/>
  <c r="M18" i="4"/>
  <c r="L18" i="4"/>
  <c r="K18" i="4"/>
  <c r="J18" i="4"/>
  <c r="I18" i="4"/>
  <c r="H18" i="4"/>
  <c r="G18" i="4"/>
  <c r="B24" i="2" s="1"/>
  <c r="N17" i="4"/>
  <c r="M17" i="4"/>
  <c r="L17" i="4"/>
  <c r="K17" i="4"/>
  <c r="J17" i="4"/>
  <c r="I17" i="4"/>
  <c r="H17" i="4"/>
  <c r="G17" i="4"/>
  <c r="B23" i="2" s="1"/>
  <c r="N16" i="4"/>
  <c r="M16" i="4"/>
  <c r="L16" i="4"/>
  <c r="K16" i="4"/>
  <c r="J16" i="4"/>
  <c r="I16" i="4"/>
  <c r="H16" i="4"/>
  <c r="G16" i="4"/>
  <c r="B22" i="2" s="1"/>
  <c r="N15" i="4"/>
  <c r="M15" i="4"/>
  <c r="L15" i="4"/>
  <c r="K15" i="4"/>
  <c r="J15" i="4"/>
  <c r="I15" i="4"/>
  <c r="H15" i="4"/>
  <c r="G15" i="4"/>
  <c r="B21" i="2" s="1"/>
  <c r="N14" i="4"/>
  <c r="M14" i="4"/>
  <c r="L14" i="4"/>
  <c r="K14" i="4"/>
  <c r="J14" i="4"/>
  <c r="I14" i="4"/>
  <c r="H14" i="4"/>
  <c r="G14" i="4"/>
  <c r="B20" i="2" s="1"/>
  <c r="N13" i="4"/>
  <c r="M13" i="4"/>
  <c r="L13" i="4"/>
  <c r="K13" i="4"/>
  <c r="J13" i="4"/>
  <c r="I13" i="4"/>
  <c r="H13" i="4"/>
  <c r="G13" i="4"/>
  <c r="B19" i="2" s="1"/>
  <c r="N12" i="4"/>
  <c r="M12" i="4"/>
  <c r="L12" i="4"/>
  <c r="K12" i="4"/>
  <c r="J12" i="4"/>
  <c r="I12" i="4"/>
  <c r="H12" i="4"/>
  <c r="G12" i="4"/>
  <c r="B18" i="2" s="1"/>
  <c r="N11" i="4"/>
  <c r="M11" i="4"/>
  <c r="L11" i="4"/>
  <c r="K11" i="4"/>
  <c r="J11" i="4"/>
  <c r="H11" i="4"/>
  <c r="G11" i="4"/>
  <c r="N9" i="4"/>
  <c r="M9" i="4"/>
  <c r="L9" i="4"/>
  <c r="K9" i="4"/>
  <c r="J9" i="4"/>
  <c r="I9" i="4"/>
  <c r="H9" i="4"/>
  <c r="G9" i="4"/>
  <c r="N8" i="4"/>
  <c r="M8" i="4"/>
  <c r="L8" i="4"/>
  <c r="K8" i="4"/>
  <c r="J8" i="4"/>
  <c r="I8" i="4"/>
  <c r="H8" i="4"/>
  <c r="G8" i="4"/>
  <c r="B15" i="2" s="1"/>
  <c r="N7" i="4"/>
  <c r="M7" i="4"/>
  <c r="L7" i="4"/>
  <c r="K7" i="4"/>
  <c r="J7" i="4"/>
  <c r="I7" i="4"/>
  <c r="H7" i="4"/>
  <c r="G7" i="4"/>
  <c r="B14" i="2" s="1"/>
  <c r="N6" i="4"/>
  <c r="M6" i="4"/>
  <c r="L6" i="4"/>
  <c r="K6" i="4"/>
  <c r="J6" i="4"/>
  <c r="I6" i="4"/>
  <c r="H6" i="4"/>
  <c r="G6" i="4"/>
  <c r="B13" i="2" s="1"/>
  <c r="P5" i="4"/>
  <c r="N5" i="4"/>
  <c r="M5" i="4"/>
  <c r="L5" i="4"/>
  <c r="K5" i="4"/>
  <c r="J5" i="4"/>
  <c r="G5" i="4"/>
  <c r="O22" i="4" l="1"/>
  <c r="R22" i="4"/>
  <c r="P22" i="4"/>
  <c r="Q22" i="4"/>
  <c r="L34" i="4"/>
  <c r="H22" i="4"/>
  <c r="K34" i="4"/>
  <c r="K33" i="4"/>
  <c r="L22" i="4"/>
  <c r="L33" i="4" s="1"/>
  <c r="H34" i="4"/>
  <c r="H33" i="4"/>
  <c r="M33" i="4"/>
  <c r="I22" i="4"/>
  <c r="I33" i="4" s="1"/>
  <c r="M22" i="4"/>
  <c r="M34" i="4" s="1"/>
  <c r="J34" i="4"/>
  <c r="N33" i="4"/>
  <c r="J22" i="4"/>
  <c r="J33" i="4" s="1"/>
  <c r="N22" i="4"/>
  <c r="N34" i="4" s="1"/>
  <c r="C26" i="2"/>
  <c r="C37" i="2" s="1"/>
  <c r="G13" i="2"/>
  <c r="F13" i="2"/>
  <c r="G18" i="2"/>
  <c r="F18" i="2"/>
  <c r="G22" i="2"/>
  <c r="F22" i="2"/>
  <c r="G34" i="2"/>
  <c r="F34" i="2"/>
  <c r="D37" i="2"/>
  <c r="D38" i="2"/>
  <c r="F15" i="2"/>
  <c r="G15" i="2"/>
  <c r="F19" i="2"/>
  <c r="G19" i="2"/>
  <c r="F23" i="2"/>
  <c r="G23" i="2"/>
  <c r="F27" i="2"/>
  <c r="G27" i="2"/>
  <c r="F31" i="2"/>
  <c r="G31" i="2"/>
  <c r="F35" i="2"/>
  <c r="G35" i="2"/>
  <c r="G14" i="2"/>
  <c r="F14" i="2"/>
  <c r="F20" i="2"/>
  <c r="G20" i="2"/>
  <c r="F24" i="2"/>
  <c r="G24" i="2"/>
  <c r="F28" i="2"/>
  <c r="G28" i="2"/>
  <c r="F32" i="2"/>
  <c r="G32" i="2"/>
  <c r="F36" i="2"/>
  <c r="G36" i="2"/>
  <c r="G30" i="2"/>
  <c r="F30" i="2"/>
  <c r="F16" i="2"/>
  <c r="G16" i="2"/>
  <c r="G21" i="2"/>
  <c r="F21" i="2"/>
  <c r="G25" i="2"/>
  <c r="F25" i="2"/>
  <c r="G29" i="2"/>
  <c r="F29" i="2"/>
  <c r="G33" i="2"/>
  <c r="F33" i="2"/>
  <c r="R10" i="3"/>
  <c r="S10" i="3"/>
  <c r="T10" i="3"/>
  <c r="U10" i="3"/>
  <c r="V10" i="3"/>
  <c r="W10" i="3"/>
  <c r="Q10" i="3"/>
  <c r="S5" i="1"/>
  <c r="T5" i="1"/>
  <c r="U5" i="1"/>
  <c r="V5" i="1"/>
  <c r="W5" i="1"/>
  <c r="P12" i="3"/>
  <c r="C38" i="2" l="1"/>
  <c r="I34" i="4"/>
  <c r="P33" i="4"/>
  <c r="P34" i="4"/>
  <c r="Q33" i="4"/>
  <c r="Q34" i="4"/>
  <c r="F26" i="2"/>
  <c r="G26" i="2"/>
  <c r="R33" i="4"/>
  <c r="R34" i="4"/>
  <c r="O33" i="4"/>
  <c r="O34" i="4"/>
  <c r="G38" i="2"/>
  <c r="F38" i="2"/>
  <c r="F37" i="2"/>
  <c r="G37" i="2"/>
  <c r="R29" i="3"/>
  <c r="S29" i="3"/>
  <c r="T29" i="3"/>
  <c r="U29" i="3"/>
  <c r="V29" i="3"/>
  <c r="W29" i="3"/>
  <c r="Q29" i="3"/>
  <c r="R28" i="3"/>
  <c r="S28" i="3"/>
  <c r="T28" i="3"/>
  <c r="U28" i="3"/>
  <c r="V28" i="3"/>
  <c r="W28" i="3"/>
  <c r="Q28" i="3"/>
  <c r="Q27" i="3"/>
  <c r="R27" i="3"/>
  <c r="S27" i="3"/>
  <c r="T27" i="3"/>
  <c r="U27" i="3"/>
  <c r="V27" i="3"/>
  <c r="W27" i="3"/>
  <c r="R26" i="3"/>
  <c r="S26" i="3"/>
  <c r="T26" i="3"/>
  <c r="U26" i="3"/>
  <c r="V26" i="3"/>
  <c r="W26" i="3"/>
  <c r="Q26" i="3"/>
  <c r="R25" i="3"/>
  <c r="S25" i="3"/>
  <c r="T25" i="3"/>
  <c r="U25" i="3"/>
  <c r="V25" i="3"/>
  <c r="W25" i="3"/>
  <c r="Q25" i="3"/>
  <c r="R24" i="3"/>
  <c r="S24" i="3"/>
  <c r="T24" i="3"/>
  <c r="U24" i="3"/>
  <c r="V24" i="3"/>
  <c r="W24" i="3"/>
  <c r="Q24" i="3"/>
  <c r="R23" i="3"/>
  <c r="S23" i="3"/>
  <c r="T23" i="3"/>
  <c r="U23" i="3"/>
  <c r="V23" i="3"/>
  <c r="W23" i="3"/>
  <c r="Q23" i="3"/>
  <c r="R22" i="3"/>
  <c r="S22" i="3"/>
  <c r="T22" i="3"/>
  <c r="U22" i="3"/>
  <c r="V22" i="3"/>
  <c r="W22" i="3"/>
  <c r="Q22" i="3"/>
  <c r="T21" i="3"/>
  <c r="U21" i="3"/>
  <c r="Q21" i="3"/>
  <c r="R20" i="3"/>
  <c r="S20" i="3"/>
  <c r="T20" i="3"/>
  <c r="U20" i="3"/>
  <c r="V20" i="3"/>
  <c r="W20" i="3"/>
  <c r="Q20" i="3"/>
  <c r="R19" i="3"/>
  <c r="S19" i="3"/>
  <c r="T19" i="3"/>
  <c r="U19" i="3"/>
  <c r="V19" i="3"/>
  <c r="W19" i="3"/>
  <c r="Q19" i="3"/>
  <c r="R18" i="3"/>
  <c r="S18" i="3"/>
  <c r="T18" i="3"/>
  <c r="U18" i="3"/>
  <c r="V18" i="3"/>
  <c r="W18" i="3"/>
  <c r="Q18" i="3"/>
  <c r="R17" i="3"/>
  <c r="S17" i="3"/>
  <c r="T17" i="3"/>
  <c r="U17" i="3"/>
  <c r="V17" i="3"/>
  <c r="W17" i="3"/>
  <c r="Q17" i="3"/>
  <c r="R16" i="3"/>
  <c r="S16" i="3"/>
  <c r="T16" i="3"/>
  <c r="U16" i="3"/>
  <c r="V16" i="3"/>
  <c r="W16" i="3"/>
  <c r="Q16" i="3"/>
  <c r="R15" i="3"/>
  <c r="S15" i="3"/>
  <c r="T15" i="3"/>
  <c r="U15" i="3"/>
  <c r="V15" i="3"/>
  <c r="W15" i="3"/>
  <c r="Q15" i="3"/>
  <c r="R14" i="3"/>
  <c r="S14" i="3"/>
  <c r="T14" i="3"/>
  <c r="U14" i="3"/>
  <c r="V14" i="3"/>
  <c r="W14" i="3"/>
  <c r="Q14" i="3"/>
  <c r="R13" i="3"/>
  <c r="S13" i="3"/>
  <c r="T13" i="3"/>
  <c r="U13" i="3"/>
  <c r="V13" i="3"/>
  <c r="W13" i="3"/>
  <c r="Q13" i="3"/>
  <c r="W12" i="3"/>
  <c r="V12" i="3"/>
  <c r="R12" i="3"/>
  <c r="S12" i="3"/>
  <c r="T12" i="3"/>
  <c r="U12" i="3"/>
  <c r="Q12" i="3"/>
  <c r="Q11" i="3"/>
  <c r="R11" i="3"/>
  <c r="S11" i="3"/>
  <c r="T11" i="3"/>
  <c r="U11" i="3"/>
  <c r="V11" i="3"/>
  <c r="W11" i="3"/>
  <c r="R9" i="3"/>
  <c r="S9" i="3"/>
  <c r="T9" i="3"/>
  <c r="U9" i="3"/>
  <c r="V9" i="3"/>
  <c r="W9" i="3"/>
  <c r="Q9" i="3"/>
  <c r="R8" i="3"/>
  <c r="S8" i="3"/>
  <c r="T8" i="3"/>
  <c r="U8" i="3"/>
  <c r="V8" i="3"/>
  <c r="W8" i="3"/>
  <c r="Q8" i="3"/>
  <c r="R7" i="3"/>
  <c r="S7" i="3"/>
  <c r="T7" i="3"/>
  <c r="U7" i="3"/>
  <c r="V7" i="3"/>
  <c r="W7" i="3"/>
  <c r="Q7" i="3"/>
  <c r="R6" i="3"/>
  <c r="S6" i="3"/>
  <c r="T6" i="3"/>
  <c r="U6" i="3"/>
  <c r="V6" i="3"/>
  <c r="W6" i="3"/>
  <c r="Q6" i="3"/>
  <c r="R5" i="3"/>
  <c r="Q5" i="3"/>
  <c r="P29" i="3"/>
  <c r="P28" i="3"/>
  <c r="P27" i="3"/>
  <c r="P26" i="3"/>
  <c r="P25" i="3"/>
  <c r="P24" i="3"/>
  <c r="P23" i="3"/>
  <c r="P22" i="3"/>
  <c r="P21" i="3"/>
  <c r="H26" i="3"/>
  <c r="R21" i="3" s="1"/>
  <c r="P20" i="3"/>
  <c r="P19" i="3"/>
  <c r="P18" i="3"/>
  <c r="P17" i="3"/>
  <c r="P16" i="3"/>
  <c r="P15" i="3"/>
  <c r="P14" i="3"/>
  <c r="P13" i="3"/>
  <c r="P11" i="3"/>
  <c r="P10" i="3"/>
  <c r="P9" i="3"/>
  <c r="P8" i="3"/>
  <c r="P7" i="3"/>
  <c r="P6" i="3"/>
  <c r="P5" i="3"/>
  <c r="O31" i="3"/>
  <c r="O28" i="3"/>
  <c r="O27" i="3"/>
  <c r="O26" i="3"/>
  <c r="C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V5" i="3" l="1"/>
  <c r="T5" i="3"/>
  <c r="U5" i="3"/>
  <c r="W5" i="3"/>
  <c r="S5" i="3"/>
  <c r="W21" i="3"/>
  <c r="S21" i="3"/>
  <c r="V21" i="3"/>
  <c r="R29" i="1"/>
  <c r="S29" i="1"/>
  <c r="T29" i="1"/>
  <c r="U29" i="1"/>
  <c r="V29" i="1"/>
  <c r="W29" i="1"/>
  <c r="Q29" i="1"/>
  <c r="P12" i="1" l="1"/>
  <c r="P5" i="1" l="1"/>
  <c r="P6" i="1"/>
  <c r="P7" i="1"/>
  <c r="P8" i="1"/>
  <c r="P9" i="1"/>
  <c r="P10" i="1"/>
  <c r="P11" i="1"/>
  <c r="P13" i="1"/>
  <c r="P14" i="1"/>
  <c r="P15" i="1"/>
  <c r="P16" i="1"/>
  <c r="P17" i="1"/>
  <c r="P18" i="1"/>
  <c r="P19" i="1"/>
  <c r="P20" i="1"/>
  <c r="P22" i="1"/>
  <c r="P23" i="1"/>
  <c r="P24" i="1"/>
  <c r="P25" i="1"/>
  <c r="P26" i="1"/>
  <c r="P27" i="1"/>
  <c r="P28" i="1"/>
  <c r="O31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2" i="1"/>
  <c r="U23" i="1"/>
  <c r="U24" i="1"/>
  <c r="U25" i="1"/>
  <c r="U26" i="1"/>
  <c r="U27" i="1"/>
  <c r="U28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2" i="1"/>
  <c r="S23" i="1"/>
  <c r="S24" i="1"/>
  <c r="S25" i="1"/>
  <c r="S26" i="1"/>
  <c r="S27" i="1"/>
  <c r="S28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2" i="1"/>
  <c r="R23" i="1"/>
  <c r="R24" i="1"/>
  <c r="R25" i="1"/>
  <c r="R26" i="1"/>
  <c r="R27" i="1"/>
  <c r="R28" i="1"/>
  <c r="T28" i="1"/>
  <c r="V28" i="1"/>
  <c r="W28" i="1"/>
  <c r="Q28" i="1"/>
  <c r="T27" i="1"/>
  <c r="V27" i="1"/>
  <c r="W27" i="1"/>
  <c r="Q27" i="1"/>
  <c r="T26" i="1"/>
  <c r="V26" i="1"/>
  <c r="W26" i="1"/>
  <c r="Q26" i="1"/>
  <c r="T25" i="1"/>
  <c r="V25" i="1"/>
  <c r="W25" i="1"/>
  <c r="Q25" i="1"/>
  <c r="W24" i="1"/>
  <c r="T24" i="1"/>
  <c r="V24" i="1"/>
  <c r="Q24" i="1"/>
  <c r="V23" i="1"/>
  <c r="W23" i="1"/>
  <c r="T23" i="1"/>
  <c r="Q23" i="1"/>
  <c r="T22" i="1"/>
  <c r="V22" i="1"/>
  <c r="W22" i="1"/>
  <c r="Q22" i="1"/>
  <c r="C26" i="1"/>
  <c r="U21" i="1" s="1"/>
  <c r="T20" i="1"/>
  <c r="V20" i="1"/>
  <c r="W20" i="1"/>
  <c r="Q20" i="1"/>
  <c r="T19" i="1"/>
  <c r="V19" i="1"/>
  <c r="W19" i="1"/>
  <c r="Q19" i="1"/>
  <c r="T18" i="1"/>
  <c r="V18" i="1"/>
  <c r="W18" i="1"/>
  <c r="Q18" i="1"/>
  <c r="T17" i="1"/>
  <c r="V17" i="1"/>
  <c r="W17" i="1"/>
  <c r="Q17" i="1"/>
  <c r="T16" i="1"/>
  <c r="V16" i="1"/>
  <c r="W16" i="1"/>
  <c r="Q16" i="1"/>
  <c r="W15" i="1"/>
  <c r="V15" i="1"/>
  <c r="T15" i="1"/>
  <c r="Q15" i="1"/>
  <c r="W14" i="1"/>
  <c r="V14" i="1"/>
  <c r="T14" i="1"/>
  <c r="Q14" i="1"/>
  <c r="W13" i="1"/>
  <c r="V13" i="1"/>
  <c r="T13" i="1"/>
  <c r="Q13" i="1"/>
  <c r="W12" i="1"/>
  <c r="V12" i="1"/>
  <c r="T12" i="1"/>
  <c r="Q12" i="1"/>
  <c r="W11" i="1"/>
  <c r="V11" i="1"/>
  <c r="T11" i="1"/>
  <c r="Q11" i="1"/>
  <c r="T10" i="1"/>
  <c r="V10" i="1"/>
  <c r="W10" i="1"/>
  <c r="Q10" i="1"/>
  <c r="W9" i="1"/>
  <c r="T9" i="1"/>
  <c r="V9" i="1"/>
  <c r="Q9" i="1"/>
  <c r="W8" i="1"/>
  <c r="V8" i="1"/>
  <c r="T8" i="1"/>
  <c r="Q8" i="1"/>
  <c r="Q7" i="1"/>
  <c r="W7" i="1"/>
  <c r="V7" i="1"/>
  <c r="T7" i="1"/>
  <c r="W6" i="1"/>
  <c r="V6" i="1"/>
  <c r="T6" i="1"/>
  <c r="Q6" i="1"/>
  <c r="Q5" i="1"/>
  <c r="O28" i="1"/>
  <c r="O27" i="1"/>
  <c r="O26" i="1"/>
  <c r="O23" i="1"/>
  <c r="O24" i="1"/>
  <c r="O25" i="1"/>
  <c r="O22" i="1"/>
  <c r="O21" i="1"/>
  <c r="O20" i="1"/>
  <c r="O19" i="1"/>
  <c r="O11" i="1"/>
  <c r="O12" i="1"/>
  <c r="O13" i="1"/>
  <c r="O14" i="1"/>
  <c r="O15" i="1"/>
  <c r="O16" i="1"/>
  <c r="O17" i="1"/>
  <c r="O18" i="1"/>
  <c r="O10" i="1"/>
  <c r="O9" i="1"/>
  <c r="O7" i="1"/>
  <c r="O8" i="1"/>
  <c r="O6" i="1"/>
  <c r="O5" i="1"/>
  <c r="P21" i="1" l="1"/>
  <c r="W21" i="1"/>
  <c r="R21" i="1"/>
  <c r="S21" i="1"/>
  <c r="Q21" i="1"/>
  <c r="V21" i="1"/>
  <c r="T21" i="1"/>
</calcChain>
</file>

<file path=xl/sharedStrings.xml><?xml version="1.0" encoding="utf-8"?>
<sst xmlns="http://schemas.openxmlformats.org/spreadsheetml/2006/main" count="195" uniqueCount="69">
  <si>
    <t>Big Sandy</t>
  </si>
  <si>
    <t>Residential</t>
  </si>
  <si>
    <t>Small Commercial</t>
  </si>
  <si>
    <t>Blue Grass</t>
  </si>
  <si>
    <t>Over 10 kW per kW</t>
  </si>
  <si>
    <t>Clark</t>
  </si>
  <si>
    <t>Single</t>
  </si>
  <si>
    <t>Three</t>
  </si>
  <si>
    <t>Cumberland Valley</t>
  </si>
  <si>
    <t>1st 3000 kWh</t>
  </si>
  <si>
    <t>Over 3000 kWh</t>
  </si>
  <si>
    <t>3 phase only</t>
  </si>
  <si>
    <t>Duke</t>
  </si>
  <si>
    <t>Farmers</t>
  </si>
  <si>
    <t>Fleming-Mason</t>
  </si>
  <si>
    <t>Sml Gen Serv</t>
  </si>
  <si>
    <t>Grayson</t>
  </si>
  <si>
    <t>Inter-County</t>
  </si>
  <si>
    <t>Jackson Energy</t>
  </si>
  <si>
    <t>Jackson Purchase</t>
  </si>
  <si>
    <t>Kenergy</t>
  </si>
  <si>
    <t>Kentucky Utilities</t>
  </si>
  <si>
    <t>Louisville Gas &amp; Electric</t>
  </si>
  <si>
    <t xml:space="preserve"> </t>
  </si>
  <si>
    <t>Meade County</t>
  </si>
  <si>
    <t>Daily</t>
  </si>
  <si>
    <t>Nolin</t>
  </si>
  <si>
    <t>Owen Electric</t>
  </si>
  <si>
    <t>Salt River</t>
  </si>
  <si>
    <t>Shelby Energy</t>
  </si>
  <si>
    <t>.</t>
  </si>
  <si>
    <t>Taylor County</t>
  </si>
  <si>
    <t>AEP - Kentucky Power</t>
  </si>
  <si>
    <t>1st 500 kWh</t>
  </si>
  <si>
    <t>Over 500 kWh</t>
  </si>
  <si>
    <t>Warren</t>
  </si>
  <si>
    <t>June - Sept</t>
  </si>
  <si>
    <t>Dec-Mar</t>
  </si>
  <si>
    <t>Oct, Nov, Apr, May</t>
  </si>
  <si>
    <t>FAC</t>
  </si>
  <si>
    <t>Licking Valley</t>
  </si>
  <si>
    <t>Utility</t>
  </si>
  <si>
    <t>Base Rate Revene at Various Energy Usage in kWh</t>
  </si>
  <si>
    <t>J. Adkins</t>
  </si>
  <si>
    <t>South Kentucky</t>
  </si>
  <si>
    <t>Customer</t>
  </si>
  <si>
    <t>Residential Service</t>
  </si>
  <si>
    <t>Charge</t>
  </si>
  <si>
    <t>TriCounty</t>
  </si>
  <si>
    <t>Tri-County</t>
  </si>
  <si>
    <t>Pennyrile</t>
  </si>
  <si>
    <t>West Kentucky</t>
  </si>
  <si>
    <t>Average</t>
  </si>
  <si>
    <t>Median</t>
  </si>
  <si>
    <t>Cooperative</t>
  </si>
  <si>
    <t>Energy</t>
  </si>
  <si>
    <t>Usage</t>
  </si>
  <si>
    <t>Bill for</t>
  </si>
  <si>
    <t>kWh</t>
  </si>
  <si>
    <t>Each Cooperative</t>
  </si>
  <si>
    <t xml:space="preserve">Bill for </t>
  </si>
  <si>
    <t>1228 kWh</t>
  </si>
  <si>
    <t>CUMBERLAND VALLEY ELECTRIC</t>
  </si>
  <si>
    <t>CASE NO. 2016-00169</t>
  </si>
  <si>
    <t>Exhibit ____</t>
  </si>
  <si>
    <t>Page 2 of 2</t>
  </si>
  <si>
    <t>Witness: James Adkins</t>
  </si>
  <si>
    <t>RESPONSE TO COMMISSION STAFF'S SECOND DATA REQUEST</t>
  </si>
  <si>
    <t>Cumberland Valley Prop.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</si>
</sst>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0.000000"/>
    <numFmt numFmtId="166" formatCode="0.00000"/>
    <numFmt numFmtId="167" formatCode="_(* #,##0.000_);_(* \(#,##0.000\);_(* &quot;-&quot;??_);_(@_)"/>
    <numFmt numFmtId="168" formatCode="_(* #,##0.000000_);_(* \(#,##0.000000\);_(* &quot;-&quot;??_);_(@_)"/>
    <numFmt numFmtId="169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4" fontId="2" fillId="0" borderId="0" xfId="2" applyFont="1"/>
    <xf numFmtId="164" fontId="2" fillId="0" borderId="0" xfId="2" applyNumberFormat="1" applyFont="1"/>
    <xf numFmtId="43" fontId="2" fillId="0" borderId="0" xfId="1" applyFont="1"/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43" fontId="3" fillId="0" borderId="1" xfId="1" applyFont="1" applyBorder="1"/>
    <xf numFmtId="44" fontId="3" fillId="0" borderId="1" xfId="2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43" fontId="3" fillId="0" borderId="7" xfId="1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43" fontId="3" fillId="0" borderId="1" xfId="1" applyFont="1" applyBorder="1" applyAlignment="1">
      <alignment horizontal="right"/>
    </xf>
    <xf numFmtId="15" fontId="3" fillId="0" borderId="8" xfId="0" applyNumberFormat="1" applyFont="1" applyBorder="1"/>
    <xf numFmtId="43" fontId="3" fillId="0" borderId="8" xfId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9" fontId="3" fillId="0" borderId="0" xfId="1" applyNumberFormat="1" applyFont="1"/>
    <xf numFmtId="43" fontId="3" fillId="0" borderId="1" xfId="0" applyNumberFormat="1" applyFont="1" applyBorder="1"/>
    <xf numFmtId="167" fontId="3" fillId="0" borderId="1" xfId="1" applyNumberFormat="1" applyFont="1" applyBorder="1"/>
    <xf numFmtId="0" fontId="3" fillId="0" borderId="0" xfId="0" applyFont="1" applyAlignment="1">
      <alignment horizontal="right"/>
    </xf>
    <xf numFmtId="164" fontId="3" fillId="0" borderId="1" xfId="2" applyNumberFormat="1" applyFont="1" applyBorder="1"/>
    <xf numFmtId="169" fontId="3" fillId="0" borderId="1" xfId="1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68" fontId="3" fillId="0" borderId="10" xfId="1" applyNumberFormat="1" applyFont="1" applyBorder="1" applyAlignment="1">
      <alignment horizontal="center"/>
    </xf>
    <xf numFmtId="169" fontId="3" fillId="0" borderId="9" xfId="1" applyNumberFormat="1" applyFont="1" applyBorder="1" applyAlignment="1">
      <alignment horizontal="center"/>
    </xf>
    <xf numFmtId="169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168" fontId="3" fillId="0" borderId="14" xfId="1" applyNumberFormat="1" applyFont="1" applyBorder="1" applyAlignment="1">
      <alignment horizontal="center"/>
    </xf>
    <xf numFmtId="169" fontId="3" fillId="0" borderId="14" xfId="1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3" fillId="0" borderId="17" xfId="0" applyNumberFormat="1" applyFont="1" applyBorder="1"/>
    <xf numFmtId="44" fontId="3" fillId="0" borderId="17" xfId="2" applyFont="1" applyBorder="1"/>
    <xf numFmtId="164" fontId="3" fillId="0" borderId="17" xfId="2" applyNumberFormat="1" applyFont="1" applyBorder="1"/>
    <xf numFmtId="169" fontId="3" fillId="0" borderId="17" xfId="1" applyNumberFormat="1" applyFont="1" applyBorder="1" applyAlignment="1">
      <alignment horizontal="center" vertical="center"/>
    </xf>
    <xf numFmtId="44" fontId="3" fillId="0" borderId="18" xfId="2" applyFont="1" applyBorder="1"/>
    <xf numFmtId="0" fontId="3" fillId="0" borderId="19" xfId="0" applyFont="1" applyBorder="1" applyAlignment="1">
      <alignment horizontal="center"/>
    </xf>
    <xf numFmtId="44" fontId="3" fillId="0" borderId="20" xfId="2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/>
    <xf numFmtId="44" fontId="3" fillId="0" borderId="22" xfId="0" applyNumberFormat="1" applyFont="1" applyBorder="1"/>
    <xf numFmtId="164" fontId="3" fillId="0" borderId="22" xfId="2" applyNumberFormat="1" applyFont="1" applyBorder="1"/>
    <xf numFmtId="169" fontId="3" fillId="0" borderId="22" xfId="1" applyNumberFormat="1" applyFont="1" applyBorder="1" applyAlignment="1">
      <alignment horizontal="center" vertical="center"/>
    </xf>
    <xf numFmtId="44" fontId="3" fillId="0" borderId="22" xfId="2" applyFont="1" applyBorder="1"/>
    <xf numFmtId="44" fontId="3" fillId="0" borderId="23" xfId="2" applyFont="1" applyBorder="1"/>
    <xf numFmtId="4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9" fontId="3" fillId="0" borderId="5" xfId="1" applyNumberFormat="1" applyFont="1" applyBorder="1" applyAlignment="1">
      <alignment horizontal="center"/>
    </xf>
    <xf numFmtId="169" fontId="3" fillId="0" borderId="1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0"/>
  <sheetViews>
    <sheetView topLeftCell="A4" zoomScaleNormal="100" workbookViewId="0">
      <selection activeCell="T9" sqref="T9"/>
    </sheetView>
  </sheetViews>
  <sheetFormatPr defaultRowHeight="15" x14ac:dyDescent="0.2"/>
  <cols>
    <col min="1" max="1" width="1.42578125" style="1" customWidth="1"/>
    <col min="2" max="2" width="26.42578125" style="1" customWidth="1"/>
    <col min="3" max="3" width="9.7109375" style="1" bestFit="1" customWidth="1"/>
    <col min="4" max="4" width="13.7109375" style="1" bestFit="1" customWidth="1"/>
    <col min="5" max="7" width="9.140625" style="1"/>
    <col min="8" max="8" width="9.7109375" style="1" bestFit="1" customWidth="1"/>
    <col min="9" max="9" width="13.7109375" style="1" bestFit="1" customWidth="1"/>
    <col min="10" max="14" width="9.140625" style="1"/>
    <col min="15" max="15" width="27.28515625" style="1" customWidth="1"/>
    <col min="16" max="16" width="12" style="1" customWidth="1"/>
    <col min="17" max="17" width="9.7109375" style="1" bestFit="1" customWidth="1"/>
    <col min="18" max="20" width="9.85546875" style="1" customWidth="1"/>
    <col min="21" max="21" width="11.28515625" style="1" customWidth="1"/>
    <col min="22" max="22" width="10.85546875" style="1" customWidth="1"/>
    <col min="23" max="23" width="13.140625" style="1" customWidth="1"/>
    <col min="24" max="16384" width="9.140625" style="1"/>
  </cols>
  <sheetData>
    <row r="2" spans="2:23" ht="15.75" thickBot="1" x14ac:dyDescent="0.25"/>
    <row r="3" spans="2:23" ht="16.5" thickBot="1" x14ac:dyDescent="0.3">
      <c r="O3" s="13" t="s">
        <v>46</v>
      </c>
      <c r="P3" s="14" t="s">
        <v>45</v>
      </c>
      <c r="Q3" s="60" t="s">
        <v>42</v>
      </c>
      <c r="R3" s="60"/>
      <c r="S3" s="60"/>
      <c r="T3" s="60"/>
      <c r="U3" s="60"/>
      <c r="V3" s="60"/>
      <c r="W3" s="61"/>
    </row>
    <row r="4" spans="2:23" ht="15.75" x14ac:dyDescent="0.25">
      <c r="C4" s="1" t="s">
        <v>1</v>
      </c>
      <c r="H4" s="1" t="s">
        <v>2</v>
      </c>
      <c r="O4" s="12" t="s">
        <v>41</v>
      </c>
      <c r="P4" s="12" t="s">
        <v>47</v>
      </c>
      <c r="Q4" s="8">
        <v>250</v>
      </c>
      <c r="R4" s="8">
        <v>500</v>
      </c>
      <c r="S4" s="8">
        <v>750</v>
      </c>
      <c r="T4" s="8">
        <v>1000</v>
      </c>
      <c r="U4" s="8">
        <v>1250</v>
      </c>
      <c r="V4" s="8">
        <v>1500</v>
      </c>
      <c r="W4" s="8">
        <v>2000</v>
      </c>
    </row>
    <row r="5" spans="2:23" ht="15.75" x14ac:dyDescent="0.25">
      <c r="B5" s="1" t="s">
        <v>32</v>
      </c>
      <c r="C5" s="2">
        <v>11</v>
      </c>
      <c r="D5" s="1">
        <v>8.795E-2</v>
      </c>
      <c r="G5" s="7" t="s">
        <v>33</v>
      </c>
      <c r="H5" s="1">
        <v>17.5</v>
      </c>
      <c r="I5" s="1">
        <v>0.11711000000000001</v>
      </c>
      <c r="O5" s="9" t="str">
        <f>(B5)</f>
        <v>AEP - Kentucky Power</v>
      </c>
      <c r="P5" s="10">
        <f>(C5)</f>
        <v>11</v>
      </c>
      <c r="Q5" s="10">
        <f t="shared" ref="Q5:W5" si="0">($C$5+(Q4*$D$5))</f>
        <v>32.987499999999997</v>
      </c>
      <c r="R5" s="10">
        <f t="shared" si="0"/>
        <v>54.975000000000001</v>
      </c>
      <c r="S5" s="10">
        <f t="shared" si="0"/>
        <v>76.962500000000006</v>
      </c>
      <c r="T5" s="10">
        <f t="shared" si="0"/>
        <v>98.95</v>
      </c>
      <c r="U5" s="10">
        <f t="shared" si="0"/>
        <v>120.9375</v>
      </c>
      <c r="V5" s="10">
        <f t="shared" si="0"/>
        <v>142.92500000000001</v>
      </c>
      <c r="W5" s="10">
        <f t="shared" si="0"/>
        <v>186.9</v>
      </c>
    </row>
    <row r="6" spans="2:23" ht="15.75" x14ac:dyDescent="0.25">
      <c r="G6" s="7" t="s">
        <v>34</v>
      </c>
      <c r="I6" s="1">
        <v>7.2669999999999998E-2</v>
      </c>
      <c r="O6" s="9" t="str">
        <f>(B7)</f>
        <v>Big Sandy</v>
      </c>
      <c r="P6" s="9">
        <f>(C7)</f>
        <v>15</v>
      </c>
      <c r="Q6" s="9">
        <f t="shared" ref="Q6:W6" si="1">($C$7+(Q4*$D$7))</f>
        <v>37.25</v>
      </c>
      <c r="R6" s="9">
        <f t="shared" si="1"/>
        <v>59.5</v>
      </c>
      <c r="S6" s="9">
        <f t="shared" si="1"/>
        <v>81.75</v>
      </c>
      <c r="T6" s="9">
        <f t="shared" si="1"/>
        <v>104</v>
      </c>
      <c r="U6" s="9">
        <f t="shared" si="1"/>
        <v>126.25</v>
      </c>
      <c r="V6" s="9">
        <f t="shared" si="1"/>
        <v>148.5</v>
      </c>
      <c r="W6" s="9">
        <f t="shared" si="1"/>
        <v>193</v>
      </c>
    </row>
    <row r="7" spans="2:23" ht="15.75" x14ac:dyDescent="0.25">
      <c r="B7" s="1" t="s">
        <v>0</v>
      </c>
      <c r="C7" s="2">
        <v>15</v>
      </c>
      <c r="D7" s="3">
        <v>8.8999999999999996E-2</v>
      </c>
      <c r="H7" s="2">
        <v>24.64</v>
      </c>
      <c r="I7" s="3">
        <v>7.8799999999999995E-2</v>
      </c>
      <c r="O7" s="9" t="str">
        <f t="shared" ref="O7:P8" si="2">(B8)</f>
        <v>Blue Grass</v>
      </c>
      <c r="P7" s="9">
        <f t="shared" si="2"/>
        <v>14</v>
      </c>
      <c r="Q7" s="9">
        <f t="shared" ref="Q7:W7" si="3">($C$8+(Q4*$D$8))</f>
        <v>35.827500000000001</v>
      </c>
      <c r="R7" s="9">
        <f t="shared" si="3"/>
        <v>57.655000000000001</v>
      </c>
      <c r="S7" s="9">
        <f t="shared" si="3"/>
        <v>79.482500000000002</v>
      </c>
      <c r="T7" s="9">
        <f t="shared" si="3"/>
        <v>101.31</v>
      </c>
      <c r="U7" s="9">
        <f t="shared" si="3"/>
        <v>123.1375</v>
      </c>
      <c r="V7" s="9">
        <f t="shared" si="3"/>
        <v>144.965</v>
      </c>
      <c r="W7" s="9">
        <f t="shared" si="3"/>
        <v>188.62</v>
      </c>
    </row>
    <row r="8" spans="2:23" ht="15.75" x14ac:dyDescent="0.25">
      <c r="B8" s="1" t="s">
        <v>3</v>
      </c>
      <c r="C8" s="4">
        <v>14</v>
      </c>
      <c r="D8" s="5">
        <v>8.7309999999999999E-2</v>
      </c>
      <c r="G8" s="1" t="s">
        <v>6</v>
      </c>
      <c r="H8" s="1">
        <v>32.5</v>
      </c>
      <c r="I8" s="1">
        <v>8.5750000000000007E-2</v>
      </c>
      <c r="K8" s="1">
        <v>7.78</v>
      </c>
      <c r="L8" s="1" t="s">
        <v>4</v>
      </c>
      <c r="O8" s="9" t="str">
        <f t="shared" si="2"/>
        <v>Clark</v>
      </c>
      <c r="P8" s="9">
        <f t="shared" si="2"/>
        <v>12.43</v>
      </c>
      <c r="Q8" s="9">
        <f t="shared" ref="Q8:W8" si="4">($C$9+(Q4*$D$9))</f>
        <v>35.536249999999995</v>
      </c>
      <c r="R8" s="9">
        <f t="shared" si="4"/>
        <v>58.642499999999998</v>
      </c>
      <c r="S8" s="9">
        <f t="shared" si="4"/>
        <v>81.748750000000001</v>
      </c>
      <c r="T8" s="9">
        <f t="shared" si="4"/>
        <v>104.85499999999999</v>
      </c>
      <c r="U8" s="9">
        <f t="shared" si="4"/>
        <v>127.96124999999998</v>
      </c>
      <c r="V8" s="9">
        <f t="shared" si="4"/>
        <v>151.0675</v>
      </c>
      <c r="W8" s="9">
        <f t="shared" si="4"/>
        <v>197.28</v>
      </c>
    </row>
    <row r="9" spans="2:23" ht="15.75" x14ac:dyDescent="0.25">
      <c r="B9" s="1" t="s">
        <v>5</v>
      </c>
      <c r="C9" s="1">
        <v>12.43</v>
      </c>
      <c r="D9" s="1">
        <v>9.2424999999999993E-2</v>
      </c>
      <c r="G9" s="1" t="s">
        <v>7</v>
      </c>
      <c r="H9" s="1">
        <v>25.33</v>
      </c>
      <c r="I9" s="1">
        <v>9.8849999999999993E-2</v>
      </c>
      <c r="O9" s="9" t="str">
        <f>(B11)</f>
        <v>Cumberland Valley</v>
      </c>
      <c r="P9" s="9">
        <f>(C11)</f>
        <v>8.73</v>
      </c>
      <c r="Q9" s="9">
        <f>($C$11+(Q4*$D$11))</f>
        <v>30.137499999999999</v>
      </c>
      <c r="R9" s="9">
        <f t="shared" ref="R9:V9" si="5">($C$11+(R4*$D$11))</f>
        <v>51.545000000000002</v>
      </c>
      <c r="S9" s="9">
        <f t="shared" ref="S9" si="6">($C$11+(S4*$D$11))</f>
        <v>72.952500000000001</v>
      </c>
      <c r="T9" s="9">
        <f t="shared" si="5"/>
        <v>94.36</v>
      </c>
      <c r="U9" s="9">
        <f t="shared" ref="U9" si="7">($C$11+(U4*$D$11))</f>
        <v>115.7675</v>
      </c>
      <c r="V9" s="9">
        <f t="shared" si="5"/>
        <v>137.17499999999998</v>
      </c>
      <c r="W9" s="9">
        <f>($C$11+(W4*$D$11))</f>
        <v>179.98999999999998</v>
      </c>
    </row>
    <row r="10" spans="2:23" ht="15.75" x14ac:dyDescent="0.25">
      <c r="H10" s="1">
        <v>50.14</v>
      </c>
      <c r="O10" s="9" t="str">
        <f>(B13)</f>
        <v>Duke</v>
      </c>
      <c r="P10" s="9">
        <f>(C13)</f>
        <v>4.5</v>
      </c>
      <c r="Q10" s="9">
        <f t="shared" ref="Q10:W10" si="8">($C$13+(Q4*$D$13))</f>
        <v>24.684000000000001</v>
      </c>
      <c r="R10" s="9">
        <f t="shared" si="8"/>
        <v>44.868000000000002</v>
      </c>
      <c r="S10" s="9">
        <f t="shared" si="8"/>
        <v>65.051999999999992</v>
      </c>
      <c r="T10" s="9">
        <f t="shared" si="8"/>
        <v>85.236000000000004</v>
      </c>
      <c r="U10" s="9">
        <f t="shared" si="8"/>
        <v>105.42</v>
      </c>
      <c r="V10" s="9">
        <f t="shared" si="8"/>
        <v>125.604</v>
      </c>
      <c r="W10" s="9">
        <f t="shared" si="8"/>
        <v>165.97200000000001</v>
      </c>
    </row>
    <row r="11" spans="2:23" ht="15.75" x14ac:dyDescent="0.25">
      <c r="B11" s="1" t="s">
        <v>8</v>
      </c>
      <c r="C11" s="1">
        <v>8.73</v>
      </c>
      <c r="D11" s="1">
        <v>8.5629999999999998E-2</v>
      </c>
      <c r="G11" s="7" t="s">
        <v>9</v>
      </c>
      <c r="H11" s="1">
        <v>8.9600000000000009</v>
      </c>
      <c r="I11" s="1">
        <v>9.5189999999999997E-2</v>
      </c>
      <c r="K11" s="1">
        <v>4.22</v>
      </c>
      <c r="L11" s="1" t="s">
        <v>11</v>
      </c>
      <c r="O11" s="9" t="str">
        <f>(B14)</f>
        <v>Farmers</v>
      </c>
      <c r="P11" s="9">
        <f>(C14)</f>
        <v>9.35</v>
      </c>
      <c r="Q11" s="9">
        <f t="shared" ref="Q11:W11" si="9">($C$14+(Q4*$D$14))</f>
        <v>31.587499999999999</v>
      </c>
      <c r="R11" s="9">
        <f t="shared" si="9"/>
        <v>53.825000000000003</v>
      </c>
      <c r="S11" s="9">
        <f t="shared" si="9"/>
        <v>76.0625</v>
      </c>
      <c r="T11" s="9">
        <f t="shared" si="9"/>
        <v>98.3</v>
      </c>
      <c r="U11" s="9">
        <f t="shared" si="9"/>
        <v>120.53749999999999</v>
      </c>
      <c r="V11" s="9">
        <f t="shared" si="9"/>
        <v>142.77500000000001</v>
      </c>
      <c r="W11" s="9">
        <f t="shared" si="9"/>
        <v>187.25</v>
      </c>
    </row>
    <row r="12" spans="2:23" ht="15.75" x14ac:dyDescent="0.25">
      <c r="G12" s="7" t="s">
        <v>10</v>
      </c>
      <c r="I12" s="6">
        <v>8.8800000000000004E-2</v>
      </c>
      <c r="O12" s="9" t="str">
        <f t="shared" ref="O12:P18" si="10">(B15)</f>
        <v>Fleming-Mason</v>
      </c>
      <c r="P12" s="9">
        <f>(C15)</f>
        <v>15</v>
      </c>
      <c r="Q12" s="9">
        <f t="shared" ref="Q12:W12" si="11">($C$15+(Q4*$D$15))</f>
        <v>36.077500000000001</v>
      </c>
      <c r="R12" s="9">
        <f t="shared" si="11"/>
        <v>57.155000000000001</v>
      </c>
      <c r="S12" s="9">
        <f t="shared" si="11"/>
        <v>78.232499999999987</v>
      </c>
      <c r="T12" s="9">
        <f t="shared" si="11"/>
        <v>99.31</v>
      </c>
      <c r="U12" s="9">
        <f t="shared" si="11"/>
        <v>120.38749999999999</v>
      </c>
      <c r="V12" s="9">
        <f t="shared" si="11"/>
        <v>141.46499999999997</v>
      </c>
      <c r="W12" s="9">
        <f t="shared" si="11"/>
        <v>183.62</v>
      </c>
    </row>
    <row r="13" spans="2:23" ht="15.75" x14ac:dyDescent="0.25">
      <c r="B13" s="1" t="s">
        <v>12</v>
      </c>
      <c r="C13" s="4">
        <v>4.5</v>
      </c>
      <c r="D13" s="1">
        <v>8.0736000000000002E-2</v>
      </c>
      <c r="O13" s="9" t="str">
        <f t="shared" si="10"/>
        <v>Grayson</v>
      </c>
      <c r="P13" s="9">
        <f t="shared" si="10"/>
        <v>15</v>
      </c>
      <c r="Q13" s="9">
        <f t="shared" ref="Q13:W13" si="12">($C$16+(Q4*$D$16))</f>
        <v>42.275000000000006</v>
      </c>
      <c r="R13" s="9">
        <f t="shared" si="12"/>
        <v>69.550000000000011</v>
      </c>
      <c r="S13" s="9">
        <f t="shared" si="12"/>
        <v>96.825000000000003</v>
      </c>
      <c r="T13" s="9">
        <f t="shared" si="12"/>
        <v>124.10000000000001</v>
      </c>
      <c r="U13" s="9">
        <f t="shared" si="12"/>
        <v>151.375</v>
      </c>
      <c r="V13" s="9">
        <f t="shared" si="12"/>
        <v>178.65</v>
      </c>
      <c r="W13" s="9">
        <f t="shared" si="12"/>
        <v>233.20000000000002</v>
      </c>
    </row>
    <row r="14" spans="2:23" ht="15.75" x14ac:dyDescent="0.25">
      <c r="B14" s="1" t="s">
        <v>13</v>
      </c>
      <c r="C14" s="4">
        <v>9.35</v>
      </c>
      <c r="D14" s="1">
        <v>8.8950000000000001E-2</v>
      </c>
      <c r="H14" s="1">
        <v>11.42</v>
      </c>
      <c r="I14" s="1">
        <v>8.4239999999999995E-2</v>
      </c>
      <c r="O14" s="9" t="str">
        <f t="shared" si="10"/>
        <v>Inter-County</v>
      </c>
      <c r="P14" s="9">
        <f t="shared" si="10"/>
        <v>8.9700000000000006</v>
      </c>
      <c r="Q14" s="9">
        <f t="shared" ref="Q14:W14" si="13">($C$17+(Q4*$D$17))</f>
        <v>32.522500000000001</v>
      </c>
      <c r="R14" s="9">
        <f t="shared" si="13"/>
        <v>56.075000000000003</v>
      </c>
      <c r="S14" s="9">
        <f t="shared" si="13"/>
        <v>79.627499999999998</v>
      </c>
      <c r="T14" s="9">
        <f t="shared" si="13"/>
        <v>103.18</v>
      </c>
      <c r="U14" s="9">
        <f t="shared" si="13"/>
        <v>126.7325</v>
      </c>
      <c r="V14" s="9">
        <f t="shared" si="13"/>
        <v>150.285</v>
      </c>
      <c r="W14" s="9">
        <f t="shared" si="13"/>
        <v>197.39000000000001</v>
      </c>
    </row>
    <row r="15" spans="2:23" ht="15.75" x14ac:dyDescent="0.25">
      <c r="B15" s="1" t="s">
        <v>14</v>
      </c>
      <c r="C15" s="4">
        <v>15</v>
      </c>
      <c r="D15" s="1">
        <v>8.4309999999999996E-2</v>
      </c>
      <c r="G15" s="7" t="s">
        <v>15</v>
      </c>
      <c r="H15" s="4">
        <v>15</v>
      </c>
      <c r="I15" s="1">
        <v>8.4309999999999996E-2</v>
      </c>
      <c r="O15" s="9" t="str">
        <f t="shared" si="10"/>
        <v>Jackson Energy</v>
      </c>
      <c r="P15" s="9">
        <f t="shared" si="10"/>
        <v>16.440000000000001</v>
      </c>
      <c r="Q15" s="9">
        <f t="shared" ref="Q15:W15" si="14">($C$18+(Q4*$D$18))</f>
        <v>41.0625</v>
      </c>
      <c r="R15" s="9">
        <f t="shared" si="14"/>
        <v>65.685000000000002</v>
      </c>
      <c r="S15" s="9">
        <f t="shared" si="14"/>
        <v>90.30749999999999</v>
      </c>
      <c r="T15" s="9">
        <f t="shared" si="14"/>
        <v>114.92999999999999</v>
      </c>
      <c r="U15" s="9">
        <f t="shared" si="14"/>
        <v>139.55250000000001</v>
      </c>
      <c r="V15" s="9">
        <f t="shared" si="14"/>
        <v>164.17499999999998</v>
      </c>
      <c r="W15" s="9">
        <f t="shared" si="14"/>
        <v>213.42</v>
      </c>
    </row>
    <row r="16" spans="2:23" ht="15.75" x14ac:dyDescent="0.25">
      <c r="B16" s="1" t="s">
        <v>16</v>
      </c>
      <c r="C16" s="4">
        <v>15</v>
      </c>
      <c r="D16" s="6">
        <v>0.1091</v>
      </c>
      <c r="H16" s="4">
        <v>27.5</v>
      </c>
      <c r="I16" s="1">
        <v>0.10696</v>
      </c>
      <c r="O16" s="9" t="str">
        <f t="shared" si="10"/>
        <v>Jackson Purchase</v>
      </c>
      <c r="P16" s="9">
        <f t="shared" si="10"/>
        <v>12.45</v>
      </c>
      <c r="Q16" s="9">
        <f t="shared" ref="Q16:W16" si="15">($C$19+(Q4*$D$19))</f>
        <v>37.644999999999996</v>
      </c>
      <c r="R16" s="9">
        <f t="shared" si="15"/>
        <v>62.84</v>
      </c>
      <c r="S16" s="9">
        <f t="shared" si="15"/>
        <v>88.034999999999997</v>
      </c>
      <c r="T16" s="9">
        <f t="shared" si="15"/>
        <v>113.23</v>
      </c>
      <c r="U16" s="9">
        <f t="shared" si="15"/>
        <v>138.42499999999998</v>
      </c>
      <c r="V16" s="9">
        <f t="shared" si="15"/>
        <v>163.61999999999998</v>
      </c>
      <c r="W16" s="9">
        <f t="shared" si="15"/>
        <v>214.01</v>
      </c>
    </row>
    <row r="17" spans="2:24" ht="15.75" x14ac:dyDescent="0.25">
      <c r="B17" s="1" t="s">
        <v>17</v>
      </c>
      <c r="C17" s="1">
        <v>8.9700000000000006</v>
      </c>
      <c r="D17" s="1">
        <v>9.4210000000000002E-2</v>
      </c>
      <c r="H17" s="1">
        <v>6.28</v>
      </c>
      <c r="I17" s="1">
        <v>8.9380000000000001E-2</v>
      </c>
      <c r="K17" s="1">
        <v>4.54</v>
      </c>
      <c r="L17" s="1" t="s">
        <v>4</v>
      </c>
      <c r="O17" s="9" t="str">
        <f t="shared" si="10"/>
        <v>Kenergy</v>
      </c>
      <c r="P17" s="9">
        <f t="shared" si="10"/>
        <v>18.5</v>
      </c>
      <c r="Q17" s="9">
        <f t="shared" ref="Q17:W17" si="16">($C$20+(Q4*$D$20))</f>
        <v>44.010499999999993</v>
      </c>
      <c r="R17" s="9">
        <f t="shared" si="16"/>
        <v>69.520999999999987</v>
      </c>
      <c r="S17" s="9">
        <f t="shared" si="16"/>
        <v>95.031499999999994</v>
      </c>
      <c r="T17" s="9">
        <f t="shared" si="16"/>
        <v>120.54199999999999</v>
      </c>
      <c r="U17" s="9">
        <f t="shared" si="16"/>
        <v>146.05250000000001</v>
      </c>
      <c r="V17" s="9">
        <f t="shared" si="16"/>
        <v>171.56299999999999</v>
      </c>
      <c r="W17" s="9">
        <f t="shared" si="16"/>
        <v>222.58399999999997</v>
      </c>
    </row>
    <row r="18" spans="2:24" ht="15.75" x14ac:dyDescent="0.25">
      <c r="B18" s="1" t="s">
        <v>18</v>
      </c>
      <c r="C18" s="1">
        <v>16.440000000000001</v>
      </c>
      <c r="D18" s="1">
        <v>9.8489999999999994E-2</v>
      </c>
      <c r="H18" s="1">
        <v>39.47</v>
      </c>
      <c r="I18" s="1">
        <v>8.8090000000000002E-2</v>
      </c>
      <c r="O18" s="9" t="str">
        <f t="shared" si="10"/>
        <v>Kentucky Utilities</v>
      </c>
      <c r="P18" s="9">
        <f t="shared" si="10"/>
        <v>10.75</v>
      </c>
      <c r="Q18" s="9">
        <f t="shared" ref="Q18:W18" si="17">($C$21+(Q4*$D$21))</f>
        <v>32.924999999999997</v>
      </c>
      <c r="R18" s="9">
        <f t="shared" si="17"/>
        <v>55.1</v>
      </c>
      <c r="S18" s="9">
        <f t="shared" si="17"/>
        <v>77.275000000000006</v>
      </c>
      <c r="T18" s="9">
        <f t="shared" si="17"/>
        <v>99.45</v>
      </c>
      <c r="U18" s="9">
        <f t="shared" si="17"/>
        <v>121.625</v>
      </c>
      <c r="V18" s="9">
        <f t="shared" si="17"/>
        <v>143.80000000000001</v>
      </c>
      <c r="W18" s="9">
        <f t="shared" si="17"/>
        <v>188.15</v>
      </c>
    </row>
    <row r="19" spans="2:24" ht="15.75" x14ac:dyDescent="0.25">
      <c r="B19" s="1" t="s">
        <v>19</v>
      </c>
      <c r="C19" s="1">
        <v>12.45</v>
      </c>
      <c r="D19" s="1">
        <v>0.10077999999999999</v>
      </c>
      <c r="G19" s="1" t="s">
        <v>6</v>
      </c>
      <c r="H19" s="1">
        <v>13.86</v>
      </c>
      <c r="I19" s="1">
        <v>0.102176</v>
      </c>
      <c r="O19" s="9" t="str">
        <f>(B23)</f>
        <v>Licking Valley</v>
      </c>
      <c r="P19" s="9">
        <f>(C23)</f>
        <v>9.32</v>
      </c>
      <c r="Q19" s="9">
        <f t="shared" ref="Q19:W19" si="18">($C$23+(Q4*$D$23))</f>
        <v>32.707499999999996</v>
      </c>
      <c r="R19" s="9">
        <f t="shared" si="18"/>
        <v>56.094999999999999</v>
      </c>
      <c r="S19" s="9">
        <f t="shared" si="18"/>
        <v>79.482499999999987</v>
      </c>
      <c r="T19" s="9">
        <f t="shared" si="18"/>
        <v>102.87</v>
      </c>
      <c r="U19" s="9">
        <f t="shared" si="18"/>
        <v>126.25749999999999</v>
      </c>
      <c r="V19" s="9">
        <f t="shared" si="18"/>
        <v>149.64499999999998</v>
      </c>
      <c r="W19" s="9">
        <f t="shared" si="18"/>
        <v>196.42</v>
      </c>
    </row>
    <row r="20" spans="2:24" ht="15.75" x14ac:dyDescent="0.25">
      <c r="B20" s="1" t="s">
        <v>20</v>
      </c>
      <c r="C20" s="1">
        <v>18.5</v>
      </c>
      <c r="D20" s="1">
        <v>0.10204199999999999</v>
      </c>
      <c r="G20" s="1" t="s">
        <v>6</v>
      </c>
      <c r="H20" s="1">
        <v>22.1</v>
      </c>
      <c r="I20" s="1">
        <v>0.100842</v>
      </c>
      <c r="O20" s="9" t="str">
        <f>(B24)</f>
        <v>Louisville Gas &amp; Electric</v>
      </c>
      <c r="P20" s="9">
        <f>(C24)</f>
        <v>10.75</v>
      </c>
      <c r="Q20" s="9">
        <f t="shared" ref="Q20:W20" si="19">($C$24+(Q4*$D$24))</f>
        <v>32.347499999999997</v>
      </c>
      <c r="R20" s="9">
        <f t="shared" si="19"/>
        <v>53.945</v>
      </c>
      <c r="S20" s="9">
        <f t="shared" si="19"/>
        <v>75.54249999999999</v>
      </c>
      <c r="T20" s="9">
        <f t="shared" si="19"/>
        <v>97.14</v>
      </c>
      <c r="U20" s="9">
        <f t="shared" si="19"/>
        <v>118.7375</v>
      </c>
      <c r="V20" s="9">
        <f t="shared" si="19"/>
        <v>140.33499999999998</v>
      </c>
      <c r="W20" s="9">
        <f t="shared" si="19"/>
        <v>183.53</v>
      </c>
    </row>
    <row r="21" spans="2:24" ht="15.75" x14ac:dyDescent="0.25">
      <c r="B21" s="1" t="s">
        <v>21</v>
      </c>
      <c r="C21" s="1">
        <v>10.75</v>
      </c>
      <c r="D21" s="6">
        <v>8.8700000000000001E-2</v>
      </c>
      <c r="G21" s="1" t="s">
        <v>6</v>
      </c>
      <c r="H21" s="4">
        <v>25</v>
      </c>
      <c r="I21" s="1">
        <v>0.10426000000000001</v>
      </c>
      <c r="O21" s="9" t="str">
        <f>(B26)</f>
        <v>Meade County</v>
      </c>
      <c r="P21" s="9">
        <f>(C26)</f>
        <v>17.16</v>
      </c>
      <c r="Q21" s="9">
        <f t="shared" ref="Q21:W21" si="20">($C$26+(Q4*$D$26))</f>
        <v>41.576250000000002</v>
      </c>
      <c r="R21" s="9">
        <f t="shared" si="20"/>
        <v>65.992500000000007</v>
      </c>
      <c r="S21" s="9">
        <f t="shared" si="20"/>
        <v>90.408749999999998</v>
      </c>
      <c r="T21" s="9">
        <f t="shared" si="20"/>
        <v>114.825</v>
      </c>
      <c r="U21" s="9">
        <f t="shared" si="20"/>
        <v>139.24125000000001</v>
      </c>
      <c r="V21" s="9">
        <f t="shared" si="20"/>
        <v>163.6575</v>
      </c>
      <c r="W21" s="9">
        <f t="shared" si="20"/>
        <v>212.49</v>
      </c>
    </row>
    <row r="22" spans="2:24" ht="15.75" x14ac:dyDescent="0.25">
      <c r="G22" s="1" t="s">
        <v>7</v>
      </c>
      <c r="H22" s="4">
        <v>40</v>
      </c>
      <c r="O22" s="9" t="str">
        <f>(B28)</f>
        <v>Nolin</v>
      </c>
      <c r="P22" s="9">
        <f>(C28)</f>
        <v>9.0399999999999991</v>
      </c>
      <c r="Q22" s="9">
        <f t="shared" ref="Q22:W22" si="21">($C$28+(Q4*$D$28))</f>
        <v>30.535</v>
      </c>
      <c r="R22" s="9">
        <f t="shared" si="21"/>
        <v>52.03</v>
      </c>
      <c r="S22" s="9">
        <f t="shared" si="21"/>
        <v>73.525000000000006</v>
      </c>
      <c r="T22" s="9">
        <f t="shared" si="21"/>
        <v>95.02000000000001</v>
      </c>
      <c r="U22" s="9">
        <f t="shared" si="21"/>
        <v>116.51499999999999</v>
      </c>
      <c r="V22" s="9">
        <f t="shared" si="21"/>
        <v>138.01</v>
      </c>
      <c r="W22" s="9">
        <f t="shared" si="21"/>
        <v>181</v>
      </c>
    </row>
    <row r="23" spans="2:24" ht="15.75" x14ac:dyDescent="0.25">
      <c r="B23" s="1" t="s">
        <v>40</v>
      </c>
      <c r="C23" s="1">
        <v>9.32</v>
      </c>
      <c r="D23" s="1">
        <v>9.3549999999999994E-2</v>
      </c>
      <c r="H23" s="1">
        <v>20.71</v>
      </c>
      <c r="I23" s="1">
        <v>8.2820000000000005E-2</v>
      </c>
      <c r="K23" s="1" t="s">
        <v>23</v>
      </c>
      <c r="O23" s="9" t="str">
        <f t="shared" ref="O23:P25" si="22">(B29)</f>
        <v>Owen Electric</v>
      </c>
      <c r="P23" s="9">
        <f t="shared" si="22"/>
        <v>20</v>
      </c>
      <c r="Q23" s="9">
        <f t="shared" ref="Q23:W23" si="23">($C$29+(Q4*$D$29))</f>
        <v>41.227499999999999</v>
      </c>
      <c r="R23" s="9">
        <f t="shared" si="23"/>
        <v>62.454999999999998</v>
      </c>
      <c r="S23" s="9">
        <f t="shared" si="23"/>
        <v>83.682500000000005</v>
      </c>
      <c r="T23" s="9">
        <f t="shared" si="23"/>
        <v>104.91</v>
      </c>
      <c r="U23" s="9">
        <f t="shared" si="23"/>
        <v>126.1375</v>
      </c>
      <c r="V23" s="9">
        <f t="shared" si="23"/>
        <v>147.36500000000001</v>
      </c>
      <c r="W23" s="9">
        <f t="shared" si="23"/>
        <v>189.82</v>
      </c>
    </row>
    <row r="24" spans="2:24" ht="15.75" x14ac:dyDescent="0.25">
      <c r="B24" s="1" t="s">
        <v>22</v>
      </c>
      <c r="C24" s="1">
        <v>10.75</v>
      </c>
      <c r="D24" s="1">
        <v>8.6389999999999995E-2</v>
      </c>
      <c r="G24" s="1" t="s">
        <v>6</v>
      </c>
      <c r="H24" s="4">
        <v>25</v>
      </c>
      <c r="I24" s="6">
        <v>9.6500000000000002E-2</v>
      </c>
      <c r="O24" s="9" t="str">
        <f t="shared" si="22"/>
        <v>Salt River</v>
      </c>
      <c r="P24" s="9">
        <f t="shared" si="22"/>
        <v>8.84</v>
      </c>
      <c r="Q24" s="9">
        <f t="shared" ref="Q24:W24" si="24">($C$30+(Q4*$D$30))</f>
        <v>28.72</v>
      </c>
      <c r="R24" s="9">
        <f t="shared" si="24"/>
        <v>48.599999999999994</v>
      </c>
      <c r="S24" s="11">
        <f t="shared" si="24"/>
        <v>68.47999999999999</v>
      </c>
      <c r="T24" s="11">
        <f t="shared" si="24"/>
        <v>88.36</v>
      </c>
      <c r="U24" s="11">
        <f t="shared" si="24"/>
        <v>108.24</v>
      </c>
      <c r="V24" s="11">
        <f t="shared" si="24"/>
        <v>128.11999999999998</v>
      </c>
      <c r="W24" s="11">
        <f t="shared" si="24"/>
        <v>167.88</v>
      </c>
    </row>
    <row r="25" spans="2:24" ht="15.75" x14ac:dyDescent="0.25">
      <c r="G25" s="1" t="s">
        <v>7</v>
      </c>
      <c r="H25" s="4">
        <v>40</v>
      </c>
      <c r="O25" s="9" t="str">
        <f t="shared" si="22"/>
        <v>Shelby Energy</v>
      </c>
      <c r="P25" s="9">
        <f t="shared" si="22"/>
        <v>10.14</v>
      </c>
      <c r="Q25" s="9">
        <f t="shared" ref="Q25:W25" si="25">($C$31+(Q4*$D$31))</f>
        <v>32.292500000000004</v>
      </c>
      <c r="R25" s="9">
        <f t="shared" si="25"/>
        <v>54.445</v>
      </c>
      <c r="S25" s="9">
        <f t="shared" si="25"/>
        <v>76.597499999999997</v>
      </c>
      <c r="T25" s="9">
        <f t="shared" si="25"/>
        <v>98.75</v>
      </c>
      <c r="U25" s="9">
        <f t="shared" si="25"/>
        <v>120.90249999999999</v>
      </c>
      <c r="V25" s="9">
        <f t="shared" si="25"/>
        <v>143.05500000000001</v>
      </c>
      <c r="W25" s="9">
        <f t="shared" si="25"/>
        <v>187.36</v>
      </c>
    </row>
    <row r="26" spans="2:24" ht="15.75" x14ac:dyDescent="0.25">
      <c r="B26" s="1" t="s">
        <v>24</v>
      </c>
      <c r="C26" s="1">
        <f>0.572*30</f>
        <v>17.16</v>
      </c>
      <c r="D26" s="1">
        <v>9.7665000000000002E-2</v>
      </c>
      <c r="G26" s="1">
        <v>0.81599999999999995</v>
      </c>
      <c r="H26" s="1">
        <v>0.104294</v>
      </c>
      <c r="O26" s="9" t="str">
        <f>(B33)</f>
        <v>South Kentucky</v>
      </c>
      <c r="P26" s="9">
        <f>(C33)</f>
        <v>12.82</v>
      </c>
      <c r="Q26" s="9">
        <f t="shared" ref="Q26:W26" si="26">($C$33+(Q4*$D$33))</f>
        <v>34.177500000000002</v>
      </c>
      <c r="R26" s="9">
        <f t="shared" si="26"/>
        <v>55.535000000000004</v>
      </c>
      <c r="S26" s="9">
        <f t="shared" si="26"/>
        <v>76.892500000000013</v>
      </c>
      <c r="T26" s="9">
        <f t="shared" si="26"/>
        <v>98.25</v>
      </c>
      <c r="U26" s="9">
        <f t="shared" si="26"/>
        <v>119.60750000000002</v>
      </c>
      <c r="V26" s="9">
        <f t="shared" si="26"/>
        <v>140.965</v>
      </c>
      <c r="W26" s="9">
        <f t="shared" si="26"/>
        <v>183.68</v>
      </c>
    </row>
    <row r="27" spans="2:24" ht="15.75" x14ac:dyDescent="0.25">
      <c r="C27" s="1" t="s">
        <v>25</v>
      </c>
      <c r="G27" s="1" t="s">
        <v>25</v>
      </c>
      <c r="O27" s="9" t="str">
        <f>(B34)</f>
        <v>Taylor County</v>
      </c>
      <c r="P27" s="9">
        <f>(C34)</f>
        <v>9.82</v>
      </c>
      <c r="Q27" s="11">
        <f t="shared" ref="Q27:W27" si="27">($C$34+(Q4*$D$34))</f>
        <v>30.369999999999997</v>
      </c>
      <c r="R27" s="11">
        <f t="shared" si="27"/>
        <v>50.919999999999995</v>
      </c>
      <c r="S27" s="11">
        <f t="shared" si="27"/>
        <v>71.47</v>
      </c>
      <c r="T27" s="11">
        <f t="shared" si="27"/>
        <v>92.019999999999982</v>
      </c>
      <c r="U27" s="11">
        <f t="shared" si="27"/>
        <v>112.57</v>
      </c>
      <c r="V27" s="11">
        <f t="shared" si="27"/>
        <v>133.12</v>
      </c>
      <c r="W27" s="11">
        <f t="shared" si="27"/>
        <v>174.21999999999997</v>
      </c>
    </row>
    <row r="28" spans="2:24" ht="15.75" x14ac:dyDescent="0.25">
      <c r="B28" s="1" t="s">
        <v>26</v>
      </c>
      <c r="C28" s="1">
        <v>9.0399999999999991</v>
      </c>
      <c r="D28" s="1">
        <v>8.5980000000000001E-2</v>
      </c>
      <c r="H28" s="1">
        <v>16.82</v>
      </c>
      <c r="I28" s="1">
        <v>9.2740000000000003E-2</v>
      </c>
      <c r="O28" s="15" t="str">
        <f>(B36)</f>
        <v>Warren</v>
      </c>
      <c r="P28" s="15">
        <f>(C36)</f>
        <v>18.8</v>
      </c>
      <c r="Q28" s="16">
        <f t="shared" ref="Q28:W28" si="28">($C$36+(Q4*$D$36))</f>
        <v>36.730000000000004</v>
      </c>
      <c r="R28" s="16">
        <f t="shared" si="28"/>
        <v>54.66</v>
      </c>
      <c r="S28" s="16">
        <f t="shared" si="28"/>
        <v>72.59</v>
      </c>
      <c r="T28" s="16">
        <f t="shared" si="28"/>
        <v>90.52</v>
      </c>
      <c r="U28" s="16">
        <f t="shared" si="28"/>
        <v>108.45</v>
      </c>
      <c r="V28" s="16">
        <f t="shared" si="28"/>
        <v>126.38000000000001</v>
      </c>
      <c r="W28" s="16">
        <f t="shared" si="28"/>
        <v>162.24</v>
      </c>
    </row>
    <row r="29" spans="2:24" ht="15.75" x14ac:dyDescent="0.25">
      <c r="B29" s="1" t="s">
        <v>27</v>
      </c>
      <c r="C29" s="4">
        <v>20</v>
      </c>
      <c r="D29" s="1">
        <v>8.4909999999999999E-2</v>
      </c>
      <c r="H29" s="1">
        <v>25</v>
      </c>
      <c r="I29" s="1">
        <v>8.634E-2</v>
      </c>
      <c r="O29" s="11" t="s">
        <v>49</v>
      </c>
      <c r="P29" s="9">
        <v>18</v>
      </c>
      <c r="Q29" s="19">
        <f t="shared" ref="Q29:W29" si="29">($C$40+($D$40*Q4))</f>
        <v>42.767499999999998</v>
      </c>
      <c r="R29" s="19">
        <f t="shared" si="29"/>
        <v>67.534999999999997</v>
      </c>
      <c r="S29" s="19">
        <f t="shared" si="29"/>
        <v>92.302500000000009</v>
      </c>
      <c r="T29" s="19">
        <f t="shared" si="29"/>
        <v>117.07000000000001</v>
      </c>
      <c r="U29" s="19">
        <f t="shared" si="29"/>
        <v>141.83750000000001</v>
      </c>
      <c r="V29" s="19">
        <f t="shared" si="29"/>
        <v>166.60500000000002</v>
      </c>
      <c r="W29" s="19">
        <f t="shared" si="29"/>
        <v>216.14000000000001</v>
      </c>
      <c r="X29" s="18"/>
    </row>
    <row r="30" spans="2:24" ht="15.75" x14ac:dyDescent="0.25">
      <c r="B30" s="1" t="s">
        <v>28</v>
      </c>
      <c r="C30" s="4">
        <v>8.84</v>
      </c>
      <c r="D30" s="1">
        <v>7.9519999999999993E-2</v>
      </c>
      <c r="G30" s="1" t="s">
        <v>23</v>
      </c>
      <c r="H30" s="1">
        <v>11.89</v>
      </c>
      <c r="I30" s="1">
        <v>8.6120000000000002E-2</v>
      </c>
      <c r="O30" s="20">
        <v>42566</v>
      </c>
      <c r="P30" s="17"/>
      <c r="Q30" s="17"/>
      <c r="R30" s="17"/>
      <c r="S30" s="17"/>
      <c r="T30" s="17"/>
      <c r="U30" s="17"/>
      <c r="V30" s="17"/>
      <c r="W30" s="17" t="s">
        <v>43</v>
      </c>
    </row>
    <row r="31" spans="2:24" x14ac:dyDescent="0.2">
      <c r="B31" s="1" t="s">
        <v>29</v>
      </c>
      <c r="C31" s="4">
        <v>10.14</v>
      </c>
      <c r="D31" s="1">
        <v>8.8609999999999994E-2</v>
      </c>
      <c r="G31" s="1" t="s">
        <v>6</v>
      </c>
      <c r="H31" s="1">
        <v>13.03</v>
      </c>
      <c r="I31" s="1">
        <v>9.0200000000000002E-2</v>
      </c>
      <c r="O31" s="1">
        <f t="shared" ref="O31" si="30">(B32)</f>
        <v>0</v>
      </c>
    </row>
    <row r="32" spans="2:24" x14ac:dyDescent="0.2">
      <c r="C32" s="4"/>
      <c r="G32" s="1" t="s">
        <v>7</v>
      </c>
      <c r="H32" s="1">
        <v>33.880000000000003</v>
      </c>
      <c r="I32" s="1" t="s">
        <v>30</v>
      </c>
    </row>
    <row r="33" spans="2:10" x14ac:dyDescent="0.2">
      <c r="B33" s="1" t="s">
        <v>44</v>
      </c>
      <c r="C33" s="4">
        <v>12.82</v>
      </c>
      <c r="D33" s="1">
        <v>8.5430000000000006E-2</v>
      </c>
      <c r="H33" s="1">
        <v>23.79</v>
      </c>
      <c r="I33" s="1">
        <v>9.7180000000000002E-2</v>
      </c>
    </row>
    <row r="34" spans="2:10" x14ac:dyDescent="0.2">
      <c r="B34" s="1" t="s">
        <v>31</v>
      </c>
      <c r="C34" s="4">
        <v>9.82</v>
      </c>
      <c r="D34" s="1">
        <v>8.2199999999999995E-2</v>
      </c>
      <c r="H34" s="4">
        <v>10</v>
      </c>
      <c r="I34" s="1">
        <v>8.2369999999999999E-2</v>
      </c>
    </row>
    <row r="36" spans="2:10" x14ac:dyDescent="0.2">
      <c r="B36" s="1" t="s">
        <v>35</v>
      </c>
      <c r="C36" s="1">
        <v>18.8</v>
      </c>
      <c r="D36" s="1">
        <v>7.1720000000000006E-2</v>
      </c>
      <c r="E36" s="1" t="s">
        <v>36</v>
      </c>
      <c r="H36" s="1">
        <v>20.399999999999999</v>
      </c>
      <c r="I36" s="1">
        <v>8.0680000000000002E-2</v>
      </c>
      <c r="J36" s="1" t="s">
        <v>36</v>
      </c>
    </row>
    <row r="37" spans="2:10" x14ac:dyDescent="0.2">
      <c r="D37" s="1">
        <v>6.8599999999999994E-2</v>
      </c>
      <c r="E37" s="1" t="s">
        <v>37</v>
      </c>
      <c r="I37" s="1">
        <v>7.7619999999999995E-2</v>
      </c>
      <c r="J37" s="1" t="s">
        <v>37</v>
      </c>
    </row>
    <row r="38" spans="2:10" x14ac:dyDescent="0.2">
      <c r="D38" s="1">
        <v>6.6780000000000006E-2</v>
      </c>
      <c r="E38" s="1" t="s">
        <v>38</v>
      </c>
      <c r="I38" s="1">
        <v>7.571E-2</v>
      </c>
      <c r="J38" s="1" t="s">
        <v>38</v>
      </c>
    </row>
    <row r="39" spans="2:10" x14ac:dyDescent="0.2">
      <c r="C39" s="1" t="s">
        <v>39</v>
      </c>
      <c r="D39" s="1">
        <v>2.3740000000000001E-2</v>
      </c>
    </row>
    <row r="40" spans="2:10" x14ac:dyDescent="0.2">
      <c r="B40" s="1" t="s">
        <v>48</v>
      </c>
      <c r="C40" s="1">
        <v>18</v>
      </c>
      <c r="D40" s="1">
        <v>9.9070000000000005E-2</v>
      </c>
      <c r="G40" s="1">
        <v>25</v>
      </c>
      <c r="H40" s="1">
        <v>0.10778</v>
      </c>
    </row>
  </sheetData>
  <mergeCells count="1">
    <mergeCell ref="Q3:W3"/>
  </mergeCells>
  <printOptions horizontalCentered="1" verticalCentered="1"/>
  <pageMargins left="0.7" right="0.7" top="0.75" bottom="0.75" header="0.3" footer="0.3"/>
  <pageSetup scale="10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0"/>
  <sheetViews>
    <sheetView topLeftCell="G1" zoomScaleNormal="100" workbookViewId="0">
      <selection activeCell="Y5" sqref="Y5"/>
    </sheetView>
  </sheetViews>
  <sheetFormatPr defaultRowHeight="15" x14ac:dyDescent="0.2"/>
  <cols>
    <col min="1" max="1" width="1.42578125" style="1" customWidth="1"/>
    <col min="2" max="2" width="26.42578125" style="1" customWidth="1"/>
    <col min="3" max="3" width="9.7109375" style="1" bestFit="1" customWidth="1"/>
    <col min="4" max="4" width="13.7109375" style="1" bestFit="1" customWidth="1"/>
    <col min="5" max="7" width="9.140625" style="1"/>
    <col min="8" max="8" width="9.7109375" style="1" bestFit="1" customWidth="1"/>
    <col min="9" max="9" width="13.7109375" style="1" bestFit="1" customWidth="1"/>
    <col min="10" max="14" width="9.140625" style="1"/>
    <col min="15" max="15" width="27.28515625" style="1" customWidth="1"/>
    <col min="16" max="16" width="12" style="1" customWidth="1"/>
    <col min="17" max="17" width="9.7109375" style="1" bestFit="1" customWidth="1"/>
    <col min="18" max="18" width="9.85546875" style="1" customWidth="1"/>
    <col min="19" max="19" width="11" style="1" customWidth="1"/>
    <col min="20" max="20" width="10.85546875" style="1" customWidth="1"/>
    <col min="21" max="21" width="11.28515625" style="1" customWidth="1"/>
    <col min="22" max="22" width="10.85546875" style="1" customWidth="1"/>
    <col min="23" max="23" width="13.140625" style="1" customWidth="1"/>
    <col min="24" max="16384" width="9.140625" style="1"/>
  </cols>
  <sheetData>
    <row r="2" spans="2:23" ht="15.75" thickBot="1" x14ac:dyDescent="0.25"/>
    <row r="3" spans="2:23" ht="16.5" thickBot="1" x14ac:dyDescent="0.3">
      <c r="O3" s="13" t="s">
        <v>2</v>
      </c>
      <c r="P3" s="14" t="s">
        <v>45</v>
      </c>
      <c r="Q3" s="60" t="s">
        <v>42</v>
      </c>
      <c r="R3" s="60"/>
      <c r="S3" s="60"/>
      <c r="T3" s="60"/>
      <c r="U3" s="60"/>
      <c r="V3" s="60"/>
      <c r="W3" s="61"/>
    </row>
    <row r="4" spans="2:23" ht="15.75" x14ac:dyDescent="0.25">
      <c r="C4" s="1" t="s">
        <v>1</v>
      </c>
      <c r="H4" s="1" t="s">
        <v>2</v>
      </c>
      <c r="O4" s="12" t="s">
        <v>41</v>
      </c>
      <c r="P4" s="12" t="s">
        <v>47</v>
      </c>
      <c r="Q4" s="8">
        <v>250</v>
      </c>
      <c r="R4" s="8">
        <v>500</v>
      </c>
      <c r="S4" s="8">
        <v>750</v>
      </c>
      <c r="T4" s="8">
        <v>1000</v>
      </c>
      <c r="U4" s="8">
        <v>1250</v>
      </c>
      <c r="V4" s="8">
        <v>1500</v>
      </c>
      <c r="W4" s="8">
        <v>2000</v>
      </c>
    </row>
    <row r="5" spans="2:23" ht="15.75" x14ac:dyDescent="0.25">
      <c r="B5" s="1" t="s">
        <v>32</v>
      </c>
      <c r="C5" s="2">
        <v>11</v>
      </c>
      <c r="D5" s="1">
        <v>8.795E-2</v>
      </c>
      <c r="G5" s="7" t="s">
        <v>33</v>
      </c>
      <c r="H5" s="1">
        <v>17.5</v>
      </c>
      <c r="I5" s="1">
        <v>0.11711000000000001</v>
      </c>
      <c r="O5" s="9" t="str">
        <f>(B5)</f>
        <v>AEP - Kentucky Power</v>
      </c>
      <c r="P5" s="10">
        <f>(H5)</f>
        <v>17.5</v>
      </c>
      <c r="Q5" s="10">
        <f>($H$5+(Q4*$I$5))</f>
        <v>46.777500000000003</v>
      </c>
      <c r="R5" s="10">
        <f t="shared" ref="R5" si="0">($H$5+(R4*$I$5))</f>
        <v>76.055000000000007</v>
      </c>
      <c r="S5" s="10">
        <f>($R$5+($I$6*(S4-500)))</f>
        <v>94.222500000000011</v>
      </c>
      <c r="T5" s="10">
        <f>($R$5+($I$6*(T4-500)))</f>
        <v>112.39000000000001</v>
      </c>
      <c r="U5" s="10">
        <f>($R$5+($I$6*(U4-500)))</f>
        <v>130.5575</v>
      </c>
      <c r="V5" s="10">
        <f>($R$5+($I$6*(V4-500)))</f>
        <v>148.72500000000002</v>
      </c>
      <c r="W5" s="10">
        <f>($R$5+($I$6*(W4-500)))</f>
        <v>185.06</v>
      </c>
    </row>
    <row r="6" spans="2:23" ht="15.75" x14ac:dyDescent="0.25">
      <c r="G6" s="7" t="s">
        <v>34</v>
      </c>
      <c r="I6" s="1">
        <v>7.2669999999999998E-2</v>
      </c>
      <c r="O6" s="9" t="str">
        <f>(B7)</f>
        <v>Big Sandy</v>
      </c>
      <c r="P6" s="9">
        <f>(H7)</f>
        <v>24.64</v>
      </c>
      <c r="Q6" s="9">
        <f>($H$7+(Q4*$I$7))</f>
        <v>44.34</v>
      </c>
      <c r="R6" s="9">
        <f t="shared" ref="R6:W6" si="1">($H$7+(R4*$I$7))</f>
        <v>64.039999999999992</v>
      </c>
      <c r="S6" s="9">
        <f t="shared" si="1"/>
        <v>83.74</v>
      </c>
      <c r="T6" s="9">
        <f t="shared" si="1"/>
        <v>103.44</v>
      </c>
      <c r="U6" s="9">
        <f t="shared" si="1"/>
        <v>123.14</v>
      </c>
      <c r="V6" s="9">
        <f t="shared" si="1"/>
        <v>142.83999999999997</v>
      </c>
      <c r="W6" s="9">
        <f t="shared" si="1"/>
        <v>182.24</v>
      </c>
    </row>
    <row r="7" spans="2:23" ht="15.75" x14ac:dyDescent="0.25">
      <c r="B7" s="1" t="s">
        <v>0</v>
      </c>
      <c r="C7" s="2">
        <v>15</v>
      </c>
      <c r="D7" s="3">
        <v>8.8999999999999996E-2</v>
      </c>
      <c r="H7" s="2">
        <v>24.64</v>
      </c>
      <c r="I7" s="3">
        <v>7.8799999999999995E-2</v>
      </c>
      <c r="O7" s="9" t="str">
        <f t="shared" ref="O7:O8" si="2">(B8)</f>
        <v>Blue Grass</v>
      </c>
      <c r="P7" s="9">
        <f>(H8)</f>
        <v>32.5</v>
      </c>
      <c r="Q7" s="9">
        <f>($H$8+(Q4*$I$8))</f>
        <v>53.9375</v>
      </c>
      <c r="R7" s="9">
        <f t="shared" ref="R7:W7" si="3">($H$8+(R4*$I$8))</f>
        <v>75.375</v>
      </c>
      <c r="S7" s="9">
        <f t="shared" si="3"/>
        <v>96.8125</v>
      </c>
      <c r="T7" s="9">
        <f t="shared" si="3"/>
        <v>118.25</v>
      </c>
      <c r="U7" s="9">
        <f t="shared" si="3"/>
        <v>139.6875</v>
      </c>
      <c r="V7" s="9">
        <f t="shared" si="3"/>
        <v>161.125</v>
      </c>
      <c r="W7" s="9">
        <f t="shared" si="3"/>
        <v>204</v>
      </c>
    </row>
    <row r="8" spans="2:23" ht="15.75" x14ac:dyDescent="0.25">
      <c r="B8" s="1" t="s">
        <v>3</v>
      </c>
      <c r="C8" s="4">
        <v>14</v>
      </c>
      <c r="D8" s="5">
        <v>8.7309999999999999E-2</v>
      </c>
      <c r="G8" s="1" t="s">
        <v>6</v>
      </c>
      <c r="H8" s="1">
        <v>32.5</v>
      </c>
      <c r="I8" s="1">
        <v>8.5750000000000007E-2</v>
      </c>
      <c r="K8" s="1">
        <v>7.78</v>
      </c>
      <c r="L8" s="1" t="s">
        <v>4</v>
      </c>
      <c r="O8" s="9" t="str">
        <f t="shared" si="2"/>
        <v>Clark</v>
      </c>
      <c r="P8" s="9">
        <f>(H9)</f>
        <v>25.33</v>
      </c>
      <c r="Q8" s="9">
        <f>($H$9+(Q4*$I$9))</f>
        <v>50.042499999999997</v>
      </c>
      <c r="R8" s="9">
        <f t="shared" ref="R8:W8" si="4">($H$9+(R4*$I$9))</f>
        <v>74.754999999999995</v>
      </c>
      <c r="S8" s="9">
        <f t="shared" si="4"/>
        <v>99.467499999999987</v>
      </c>
      <c r="T8" s="9">
        <f t="shared" si="4"/>
        <v>124.17999999999999</v>
      </c>
      <c r="U8" s="9">
        <f t="shared" si="4"/>
        <v>148.89249999999998</v>
      </c>
      <c r="V8" s="9">
        <f t="shared" si="4"/>
        <v>173.60499999999996</v>
      </c>
      <c r="W8" s="9">
        <f t="shared" si="4"/>
        <v>223.02999999999997</v>
      </c>
    </row>
    <row r="9" spans="2:23" ht="15.75" x14ac:dyDescent="0.25">
      <c r="B9" s="1" t="s">
        <v>5</v>
      </c>
      <c r="C9" s="1">
        <v>12.43</v>
      </c>
      <c r="D9" s="1">
        <v>9.2424999999999993E-2</v>
      </c>
      <c r="G9" s="1" t="s">
        <v>7</v>
      </c>
      <c r="H9" s="1">
        <v>25.33</v>
      </c>
      <c r="I9" s="1">
        <v>9.8849999999999993E-2</v>
      </c>
      <c r="O9" s="9" t="str">
        <f>(B11)</f>
        <v>Cumberland Valley</v>
      </c>
      <c r="P9" s="9">
        <f>(H11)</f>
        <v>8.9600000000000009</v>
      </c>
      <c r="Q9" s="9">
        <f>($H$11+(Q4*$I$11))</f>
        <v>32.7575</v>
      </c>
      <c r="R9" s="9">
        <f t="shared" ref="R9:W9" si="5">($H$11+(R4*$I$11))</f>
        <v>56.555</v>
      </c>
      <c r="S9" s="9">
        <f t="shared" si="5"/>
        <v>80.352499999999992</v>
      </c>
      <c r="T9" s="9">
        <f t="shared" si="5"/>
        <v>104.15</v>
      </c>
      <c r="U9" s="9">
        <f t="shared" si="5"/>
        <v>127.94749999999999</v>
      </c>
      <c r="V9" s="9">
        <f t="shared" si="5"/>
        <v>151.745</v>
      </c>
      <c r="W9" s="9">
        <f t="shared" si="5"/>
        <v>199.34</v>
      </c>
    </row>
    <row r="10" spans="2:23" ht="15.75" x14ac:dyDescent="0.25">
      <c r="H10" s="1">
        <v>50.14</v>
      </c>
      <c r="O10" s="9" t="str">
        <f>(B13)</f>
        <v>Duke</v>
      </c>
      <c r="P10" s="9">
        <f>(H13)</f>
        <v>7.5</v>
      </c>
      <c r="Q10" s="9">
        <f t="shared" ref="Q10:W10" si="6">($H$13+(Q4*$I$13))</f>
        <v>29.231249999999999</v>
      </c>
      <c r="R10" s="9">
        <f t="shared" si="6"/>
        <v>50.962499999999999</v>
      </c>
      <c r="S10" s="9">
        <f t="shared" si="6"/>
        <v>72.693750000000009</v>
      </c>
      <c r="T10" s="9">
        <f t="shared" si="6"/>
        <v>94.424999999999997</v>
      </c>
      <c r="U10" s="9">
        <f t="shared" si="6"/>
        <v>116.15625</v>
      </c>
      <c r="V10" s="9">
        <f t="shared" si="6"/>
        <v>137.88750000000002</v>
      </c>
      <c r="W10" s="9">
        <f t="shared" si="6"/>
        <v>181.35</v>
      </c>
    </row>
    <row r="11" spans="2:23" ht="15.75" x14ac:dyDescent="0.25">
      <c r="B11" s="1" t="s">
        <v>8</v>
      </c>
      <c r="C11" s="1">
        <v>8.73</v>
      </c>
      <c r="D11" s="1">
        <v>8.5629999999999998E-2</v>
      </c>
      <c r="G11" s="7" t="s">
        <v>9</v>
      </c>
      <c r="H11" s="1">
        <v>8.9600000000000009</v>
      </c>
      <c r="I11" s="1">
        <v>9.5189999999999997E-2</v>
      </c>
      <c r="K11" s="1">
        <v>4.22</v>
      </c>
      <c r="L11" s="1" t="s">
        <v>11</v>
      </c>
      <c r="O11" s="9" t="str">
        <f>(B14)</f>
        <v>Farmers</v>
      </c>
      <c r="P11" s="9">
        <f>(H14)</f>
        <v>11.42</v>
      </c>
      <c r="Q11" s="9">
        <f t="shared" ref="Q11:W11" si="7">($H$14+(Q4*$I$14))</f>
        <v>32.479999999999997</v>
      </c>
      <c r="R11" s="9">
        <f t="shared" si="7"/>
        <v>53.54</v>
      </c>
      <c r="S11" s="9">
        <f t="shared" si="7"/>
        <v>74.599999999999994</v>
      </c>
      <c r="T11" s="9">
        <f t="shared" si="7"/>
        <v>95.66</v>
      </c>
      <c r="U11" s="9">
        <f t="shared" si="7"/>
        <v>116.72</v>
      </c>
      <c r="V11" s="9">
        <f t="shared" si="7"/>
        <v>137.78</v>
      </c>
      <c r="W11" s="9">
        <f t="shared" si="7"/>
        <v>179.89999999999998</v>
      </c>
    </row>
    <row r="12" spans="2:23" ht="15.75" x14ac:dyDescent="0.25">
      <c r="G12" s="7" t="s">
        <v>10</v>
      </c>
      <c r="I12" s="6">
        <v>8.8800000000000004E-2</v>
      </c>
      <c r="O12" s="9" t="str">
        <f t="shared" ref="O12:O18" si="8">(B15)</f>
        <v>Fleming-Mason</v>
      </c>
      <c r="P12" s="9">
        <f t="shared" ref="P12:P18" si="9">(H15)</f>
        <v>15</v>
      </c>
      <c r="Q12" s="9">
        <f t="shared" ref="Q12:W12" si="10">($H$15+(Q4*$I$15))</f>
        <v>36.077500000000001</v>
      </c>
      <c r="R12" s="9">
        <f t="shared" si="10"/>
        <v>57.155000000000001</v>
      </c>
      <c r="S12" s="9">
        <f t="shared" si="10"/>
        <v>78.232499999999987</v>
      </c>
      <c r="T12" s="9">
        <f t="shared" si="10"/>
        <v>99.31</v>
      </c>
      <c r="U12" s="9">
        <f t="shared" si="10"/>
        <v>120.38749999999999</v>
      </c>
      <c r="V12" s="9">
        <f t="shared" si="10"/>
        <v>141.46499999999997</v>
      </c>
      <c r="W12" s="9">
        <f t="shared" si="10"/>
        <v>183.62</v>
      </c>
    </row>
    <row r="13" spans="2:23" ht="15.75" x14ac:dyDescent="0.25">
      <c r="B13" s="1" t="s">
        <v>12</v>
      </c>
      <c r="C13" s="4">
        <v>4.5</v>
      </c>
      <c r="D13" s="1">
        <v>8.0736000000000002E-2</v>
      </c>
      <c r="H13" s="1">
        <v>7.5</v>
      </c>
      <c r="I13" s="1">
        <v>8.6925000000000002E-2</v>
      </c>
      <c r="O13" s="9" t="str">
        <f t="shared" si="8"/>
        <v>Grayson</v>
      </c>
      <c r="P13" s="9">
        <f t="shared" si="9"/>
        <v>27.5</v>
      </c>
      <c r="Q13" s="9">
        <f t="shared" ref="Q13:W13" si="11">($H$16+(Q4*$I$16))</f>
        <v>54.239999999999995</v>
      </c>
      <c r="R13" s="9">
        <f t="shared" si="11"/>
        <v>80.97999999999999</v>
      </c>
      <c r="S13" s="9">
        <f t="shared" si="11"/>
        <v>107.72</v>
      </c>
      <c r="T13" s="9">
        <f t="shared" si="11"/>
        <v>134.45999999999998</v>
      </c>
      <c r="U13" s="9">
        <f t="shared" si="11"/>
        <v>161.19999999999999</v>
      </c>
      <c r="V13" s="9">
        <f t="shared" si="11"/>
        <v>187.94</v>
      </c>
      <c r="W13" s="9">
        <f t="shared" si="11"/>
        <v>241.42</v>
      </c>
    </row>
    <row r="14" spans="2:23" ht="15.75" x14ac:dyDescent="0.25">
      <c r="B14" s="1" t="s">
        <v>13</v>
      </c>
      <c r="C14" s="4">
        <v>9.35</v>
      </c>
      <c r="D14" s="1">
        <v>8.8950000000000001E-2</v>
      </c>
      <c r="H14" s="1">
        <v>11.42</v>
      </c>
      <c r="I14" s="1">
        <v>8.4239999999999995E-2</v>
      </c>
      <c r="O14" s="9" t="str">
        <f t="shared" si="8"/>
        <v>Inter-County</v>
      </c>
      <c r="P14" s="9">
        <f t="shared" si="9"/>
        <v>6.28</v>
      </c>
      <c r="Q14" s="9">
        <f t="shared" ref="Q14:W14" si="12">($H$17+(Q4*$I$17))</f>
        <v>28.625</v>
      </c>
      <c r="R14" s="9">
        <f t="shared" si="12"/>
        <v>50.97</v>
      </c>
      <c r="S14" s="9">
        <f t="shared" si="12"/>
        <v>73.314999999999998</v>
      </c>
      <c r="T14" s="9">
        <f t="shared" si="12"/>
        <v>95.66</v>
      </c>
      <c r="U14" s="9">
        <f t="shared" si="12"/>
        <v>118.005</v>
      </c>
      <c r="V14" s="9">
        <f t="shared" si="12"/>
        <v>140.35</v>
      </c>
      <c r="W14" s="9">
        <f t="shared" si="12"/>
        <v>185.04</v>
      </c>
    </row>
    <row r="15" spans="2:23" ht="15.75" x14ac:dyDescent="0.25">
      <c r="B15" s="1" t="s">
        <v>14</v>
      </c>
      <c r="C15" s="4">
        <v>15</v>
      </c>
      <c r="D15" s="1">
        <v>8.4309999999999996E-2</v>
      </c>
      <c r="G15" s="7" t="s">
        <v>15</v>
      </c>
      <c r="H15" s="4">
        <v>15</v>
      </c>
      <c r="I15" s="1">
        <v>8.4309999999999996E-2</v>
      </c>
      <c r="O15" s="9" t="str">
        <f t="shared" si="8"/>
        <v>Jackson Energy</v>
      </c>
      <c r="P15" s="9">
        <f t="shared" si="9"/>
        <v>39.47</v>
      </c>
      <c r="Q15" s="9">
        <f t="shared" ref="Q15:W15" si="13">($H$18+(Q4*$I$18))</f>
        <v>61.4925</v>
      </c>
      <c r="R15" s="9">
        <f t="shared" si="13"/>
        <v>83.515000000000001</v>
      </c>
      <c r="S15" s="9">
        <f t="shared" si="13"/>
        <v>105.53749999999999</v>
      </c>
      <c r="T15" s="9">
        <f t="shared" si="13"/>
        <v>127.56</v>
      </c>
      <c r="U15" s="9">
        <f t="shared" si="13"/>
        <v>149.58249999999998</v>
      </c>
      <c r="V15" s="9">
        <f t="shared" si="13"/>
        <v>171.60499999999999</v>
      </c>
      <c r="W15" s="9">
        <f t="shared" si="13"/>
        <v>215.65</v>
      </c>
    </row>
    <row r="16" spans="2:23" ht="15.75" x14ac:dyDescent="0.25">
      <c r="B16" s="1" t="s">
        <v>16</v>
      </c>
      <c r="C16" s="4">
        <v>15</v>
      </c>
      <c r="D16" s="6">
        <v>0.1091</v>
      </c>
      <c r="H16" s="4">
        <v>27.5</v>
      </c>
      <c r="I16" s="1">
        <v>0.10696</v>
      </c>
      <c r="O16" s="9" t="str">
        <f t="shared" si="8"/>
        <v>Jackson Purchase</v>
      </c>
      <c r="P16" s="9">
        <f t="shared" si="9"/>
        <v>13.86</v>
      </c>
      <c r="Q16" s="9">
        <f t="shared" ref="Q16:W16" si="14">($H$19+(Q4*$I$19))</f>
        <v>39.403999999999996</v>
      </c>
      <c r="R16" s="9">
        <f t="shared" si="14"/>
        <v>64.948000000000008</v>
      </c>
      <c r="S16" s="9">
        <f t="shared" si="14"/>
        <v>90.492000000000004</v>
      </c>
      <c r="T16" s="9">
        <f t="shared" si="14"/>
        <v>116.036</v>
      </c>
      <c r="U16" s="9">
        <f t="shared" si="14"/>
        <v>141.57999999999998</v>
      </c>
      <c r="V16" s="9">
        <f t="shared" si="14"/>
        <v>167.12400000000002</v>
      </c>
      <c r="W16" s="9">
        <f t="shared" si="14"/>
        <v>218.21199999999999</v>
      </c>
    </row>
    <row r="17" spans="2:24" ht="15.75" x14ac:dyDescent="0.25">
      <c r="B17" s="1" t="s">
        <v>17</v>
      </c>
      <c r="C17" s="1">
        <v>8.9700000000000006</v>
      </c>
      <c r="D17" s="1">
        <v>9.4210000000000002E-2</v>
      </c>
      <c r="H17" s="1">
        <v>6.28</v>
      </c>
      <c r="I17" s="1">
        <v>8.9380000000000001E-2</v>
      </c>
      <c r="K17" s="1">
        <v>4.54</v>
      </c>
      <c r="L17" s="1" t="s">
        <v>4</v>
      </c>
      <c r="O17" s="9" t="str">
        <f t="shared" si="8"/>
        <v>Kenergy</v>
      </c>
      <c r="P17" s="9">
        <f t="shared" si="9"/>
        <v>22.1</v>
      </c>
      <c r="Q17" s="9">
        <f t="shared" ref="Q17:W17" si="15">($H$20+(Q4*$I$20))</f>
        <v>47.310500000000005</v>
      </c>
      <c r="R17" s="9">
        <f t="shared" si="15"/>
        <v>72.521000000000001</v>
      </c>
      <c r="S17" s="9">
        <f t="shared" si="15"/>
        <v>97.731500000000011</v>
      </c>
      <c r="T17" s="9">
        <f t="shared" si="15"/>
        <v>122.94200000000001</v>
      </c>
      <c r="U17" s="9">
        <f t="shared" si="15"/>
        <v>148.1525</v>
      </c>
      <c r="V17" s="9">
        <f t="shared" si="15"/>
        <v>173.363</v>
      </c>
      <c r="W17" s="9">
        <f t="shared" si="15"/>
        <v>223.78399999999999</v>
      </c>
    </row>
    <row r="18" spans="2:24" ht="15.75" x14ac:dyDescent="0.25">
      <c r="B18" s="1" t="s">
        <v>18</v>
      </c>
      <c r="C18" s="1">
        <v>16.440000000000001</v>
      </c>
      <c r="D18" s="1">
        <v>9.8489999999999994E-2</v>
      </c>
      <c r="H18" s="1">
        <v>39.47</v>
      </c>
      <c r="I18" s="1">
        <v>8.8090000000000002E-2</v>
      </c>
      <c r="O18" s="9" t="str">
        <f t="shared" si="8"/>
        <v>Kentucky Utilities</v>
      </c>
      <c r="P18" s="9">
        <f t="shared" si="9"/>
        <v>25</v>
      </c>
      <c r="Q18" s="9">
        <f t="shared" ref="Q18:W18" si="16">($H$21+(Q4*$I$21))</f>
        <v>51.064999999999998</v>
      </c>
      <c r="R18" s="9">
        <f t="shared" si="16"/>
        <v>77.13</v>
      </c>
      <c r="S18" s="9">
        <f t="shared" si="16"/>
        <v>103.19500000000001</v>
      </c>
      <c r="T18" s="9">
        <f t="shared" si="16"/>
        <v>129.26</v>
      </c>
      <c r="U18" s="9">
        <f t="shared" si="16"/>
        <v>155.32500000000002</v>
      </c>
      <c r="V18" s="9">
        <f t="shared" si="16"/>
        <v>181.39000000000001</v>
      </c>
      <c r="W18" s="9">
        <f t="shared" si="16"/>
        <v>233.52</v>
      </c>
    </row>
    <row r="19" spans="2:24" ht="15.75" x14ac:dyDescent="0.25">
      <c r="B19" s="1" t="s">
        <v>19</v>
      </c>
      <c r="C19" s="1">
        <v>12.45</v>
      </c>
      <c r="D19" s="1">
        <v>0.10077999999999999</v>
      </c>
      <c r="G19" s="1" t="s">
        <v>6</v>
      </c>
      <c r="H19" s="1">
        <v>13.86</v>
      </c>
      <c r="I19" s="1">
        <v>0.102176</v>
      </c>
      <c r="O19" s="9" t="str">
        <f>(B23)</f>
        <v>Licking Valley</v>
      </c>
      <c r="P19" s="9">
        <f>(H23)</f>
        <v>20.71</v>
      </c>
      <c r="Q19" s="9">
        <f t="shared" ref="Q19:W19" si="17">($H$23+(Q4*$I$23))</f>
        <v>41.415000000000006</v>
      </c>
      <c r="R19" s="9">
        <f t="shared" si="17"/>
        <v>62.120000000000005</v>
      </c>
      <c r="S19" s="9">
        <f t="shared" si="17"/>
        <v>82.825000000000003</v>
      </c>
      <c r="T19" s="9">
        <f t="shared" si="17"/>
        <v>103.53</v>
      </c>
      <c r="U19" s="9">
        <f t="shared" si="17"/>
        <v>124.23500000000001</v>
      </c>
      <c r="V19" s="9">
        <f t="shared" si="17"/>
        <v>144.94</v>
      </c>
      <c r="W19" s="9">
        <f t="shared" si="17"/>
        <v>186.35000000000002</v>
      </c>
    </row>
    <row r="20" spans="2:24" ht="15.75" x14ac:dyDescent="0.25">
      <c r="B20" s="1" t="s">
        <v>20</v>
      </c>
      <c r="C20" s="1">
        <v>18.5</v>
      </c>
      <c r="D20" s="1">
        <v>0.10204199999999999</v>
      </c>
      <c r="G20" s="1" t="s">
        <v>6</v>
      </c>
      <c r="H20" s="1">
        <v>22.1</v>
      </c>
      <c r="I20" s="1">
        <v>0.100842</v>
      </c>
      <c r="O20" s="9" t="str">
        <f>(B24)</f>
        <v>Louisville Gas &amp; Electric</v>
      </c>
      <c r="P20" s="9">
        <f>(H24)</f>
        <v>25</v>
      </c>
      <c r="Q20" s="9">
        <f t="shared" ref="Q20:W20" si="18">($H$24+(Q4*$I$24))</f>
        <v>49.125</v>
      </c>
      <c r="R20" s="9">
        <f t="shared" si="18"/>
        <v>73.25</v>
      </c>
      <c r="S20" s="9">
        <f t="shared" si="18"/>
        <v>97.375</v>
      </c>
      <c r="T20" s="9">
        <f t="shared" si="18"/>
        <v>121.5</v>
      </c>
      <c r="U20" s="9">
        <f t="shared" si="18"/>
        <v>145.625</v>
      </c>
      <c r="V20" s="9">
        <f t="shared" si="18"/>
        <v>169.75</v>
      </c>
      <c r="W20" s="9">
        <f t="shared" si="18"/>
        <v>218</v>
      </c>
    </row>
    <row r="21" spans="2:24" ht="15.75" x14ac:dyDescent="0.25">
      <c r="B21" s="1" t="s">
        <v>21</v>
      </c>
      <c r="C21" s="1">
        <v>10.75</v>
      </c>
      <c r="D21" s="6">
        <v>8.8700000000000001E-2</v>
      </c>
      <c r="G21" s="1" t="s">
        <v>6</v>
      </c>
      <c r="H21" s="4">
        <v>25</v>
      </c>
      <c r="I21" s="1">
        <v>0.10426000000000001</v>
      </c>
      <c r="O21" s="9" t="str">
        <f>(B26)</f>
        <v>Meade County</v>
      </c>
      <c r="P21" s="9">
        <f>(H26)</f>
        <v>24.479999999999997</v>
      </c>
      <c r="Q21" s="9">
        <f t="shared" ref="Q21:W21" si="19">($H$26+(Q4*$I$26))</f>
        <v>50.5535</v>
      </c>
      <c r="R21" s="9">
        <f t="shared" si="19"/>
        <v>76.626999999999995</v>
      </c>
      <c r="S21" s="9">
        <f t="shared" si="19"/>
        <v>102.70050000000001</v>
      </c>
      <c r="T21" s="9">
        <f t="shared" si="19"/>
        <v>128.774</v>
      </c>
      <c r="U21" s="9">
        <f t="shared" si="19"/>
        <v>154.8475</v>
      </c>
      <c r="V21" s="9">
        <f t="shared" si="19"/>
        <v>180.92099999999999</v>
      </c>
      <c r="W21" s="9">
        <f t="shared" si="19"/>
        <v>233.06799999999998</v>
      </c>
    </row>
    <row r="22" spans="2:24" ht="15.75" x14ac:dyDescent="0.25">
      <c r="G22" s="1" t="s">
        <v>7</v>
      </c>
      <c r="H22" s="4">
        <v>40</v>
      </c>
      <c r="O22" s="9" t="str">
        <f>(B28)</f>
        <v>Nolin</v>
      </c>
      <c r="P22" s="9">
        <f>(H28)</f>
        <v>16.82</v>
      </c>
      <c r="Q22" s="9">
        <f t="shared" ref="Q22:W22" si="20">($H$28+(Q4*$I$28))</f>
        <v>40.005000000000003</v>
      </c>
      <c r="R22" s="9">
        <f t="shared" si="20"/>
        <v>63.190000000000005</v>
      </c>
      <c r="S22" s="9">
        <f t="shared" si="20"/>
        <v>86.375</v>
      </c>
      <c r="T22" s="9">
        <f t="shared" si="20"/>
        <v>109.56</v>
      </c>
      <c r="U22" s="9">
        <f t="shared" si="20"/>
        <v>132.745</v>
      </c>
      <c r="V22" s="9">
        <f t="shared" si="20"/>
        <v>155.93</v>
      </c>
      <c r="W22" s="9">
        <f t="shared" si="20"/>
        <v>202.3</v>
      </c>
    </row>
    <row r="23" spans="2:24" ht="15.75" x14ac:dyDescent="0.25">
      <c r="B23" s="1" t="s">
        <v>40</v>
      </c>
      <c r="C23" s="1">
        <v>9.32</v>
      </c>
      <c r="D23" s="1">
        <v>9.3549999999999994E-2</v>
      </c>
      <c r="H23" s="1">
        <v>20.71</v>
      </c>
      <c r="I23" s="1">
        <v>8.2820000000000005E-2</v>
      </c>
      <c r="K23" s="1" t="s">
        <v>23</v>
      </c>
      <c r="O23" s="9" t="str">
        <f t="shared" ref="O23:O25" si="21">(B29)</f>
        <v>Owen Electric</v>
      </c>
      <c r="P23" s="9">
        <f>(H29)</f>
        <v>25</v>
      </c>
      <c r="Q23" s="9">
        <f t="shared" ref="Q23:W23" si="22">($H$29+(Q4*$I$29))</f>
        <v>46.585000000000001</v>
      </c>
      <c r="R23" s="9">
        <f t="shared" si="22"/>
        <v>68.17</v>
      </c>
      <c r="S23" s="9">
        <f t="shared" si="22"/>
        <v>89.754999999999995</v>
      </c>
      <c r="T23" s="9">
        <f t="shared" si="22"/>
        <v>111.34</v>
      </c>
      <c r="U23" s="9">
        <f t="shared" si="22"/>
        <v>132.92500000000001</v>
      </c>
      <c r="V23" s="9">
        <f t="shared" si="22"/>
        <v>154.51</v>
      </c>
      <c r="W23" s="9">
        <f t="shared" si="22"/>
        <v>197.68</v>
      </c>
    </row>
    <row r="24" spans="2:24" ht="15.75" x14ac:dyDescent="0.25">
      <c r="B24" s="1" t="s">
        <v>22</v>
      </c>
      <c r="C24" s="1">
        <v>10.75</v>
      </c>
      <c r="D24" s="1">
        <v>8.6389999999999995E-2</v>
      </c>
      <c r="G24" s="1" t="s">
        <v>6</v>
      </c>
      <c r="H24" s="4">
        <v>25</v>
      </c>
      <c r="I24" s="6">
        <v>9.6500000000000002E-2</v>
      </c>
      <c r="O24" s="9" t="str">
        <f t="shared" si="21"/>
        <v>Salt River</v>
      </c>
      <c r="P24" s="9">
        <f>(H30)</f>
        <v>11.89</v>
      </c>
      <c r="Q24" s="9">
        <f t="shared" ref="Q24:W24" si="23">($H$30+(Q4*$I$30))</f>
        <v>33.42</v>
      </c>
      <c r="R24" s="9">
        <f t="shared" si="23"/>
        <v>54.95</v>
      </c>
      <c r="S24" s="9">
        <f t="shared" si="23"/>
        <v>76.48</v>
      </c>
      <c r="T24" s="9">
        <f t="shared" si="23"/>
        <v>98.01</v>
      </c>
      <c r="U24" s="9">
        <f t="shared" si="23"/>
        <v>119.54</v>
      </c>
      <c r="V24" s="9">
        <f t="shared" si="23"/>
        <v>141.07</v>
      </c>
      <c r="W24" s="9">
        <f t="shared" si="23"/>
        <v>184.13</v>
      </c>
    </row>
    <row r="25" spans="2:24" ht="15.75" x14ac:dyDescent="0.25">
      <c r="G25" s="1" t="s">
        <v>7</v>
      </c>
      <c r="H25" s="4">
        <v>40</v>
      </c>
      <c r="O25" s="9" t="str">
        <f t="shared" si="21"/>
        <v>Shelby Energy</v>
      </c>
      <c r="P25" s="9">
        <f>(H31)</f>
        <v>13.03</v>
      </c>
      <c r="Q25" s="9">
        <f t="shared" ref="Q25:W25" si="24">($H$31+(Q4*$I$31))</f>
        <v>35.58</v>
      </c>
      <c r="R25" s="9">
        <f t="shared" si="24"/>
        <v>58.13</v>
      </c>
      <c r="S25" s="9">
        <f t="shared" si="24"/>
        <v>80.680000000000007</v>
      </c>
      <c r="T25" s="9">
        <f t="shared" si="24"/>
        <v>103.23</v>
      </c>
      <c r="U25" s="9">
        <f t="shared" si="24"/>
        <v>125.78</v>
      </c>
      <c r="V25" s="9">
        <f t="shared" si="24"/>
        <v>148.33000000000001</v>
      </c>
      <c r="W25" s="9">
        <f t="shared" si="24"/>
        <v>193.43</v>
      </c>
    </row>
    <row r="26" spans="2:24" ht="15.75" x14ac:dyDescent="0.25">
      <c r="B26" s="1" t="s">
        <v>24</v>
      </c>
      <c r="C26" s="1">
        <f>0.572*30</f>
        <v>17.16</v>
      </c>
      <c r="D26" s="1">
        <v>9.7665000000000002E-2</v>
      </c>
      <c r="H26" s="1">
        <f>(0.816*30)</f>
        <v>24.479999999999997</v>
      </c>
      <c r="I26" s="1">
        <v>0.104294</v>
      </c>
      <c r="O26" s="9" t="str">
        <f>(B33)</f>
        <v>South Kentucky</v>
      </c>
      <c r="P26" s="9">
        <f>(H33)</f>
        <v>23.79</v>
      </c>
      <c r="Q26" s="9">
        <f t="shared" ref="Q26:W26" si="25">($H$33+(Q4*$I$33))</f>
        <v>48.085000000000001</v>
      </c>
      <c r="R26" s="9">
        <f t="shared" si="25"/>
        <v>72.38</v>
      </c>
      <c r="S26" s="9">
        <f t="shared" si="25"/>
        <v>96.675000000000011</v>
      </c>
      <c r="T26" s="9">
        <f t="shared" si="25"/>
        <v>120.97</v>
      </c>
      <c r="U26" s="9">
        <f t="shared" si="25"/>
        <v>145.26500000000001</v>
      </c>
      <c r="V26" s="9">
        <f t="shared" si="25"/>
        <v>169.56</v>
      </c>
      <c r="W26" s="9">
        <f t="shared" si="25"/>
        <v>218.15</v>
      </c>
    </row>
    <row r="27" spans="2:24" ht="15.75" x14ac:dyDescent="0.25">
      <c r="C27" s="1" t="s">
        <v>25</v>
      </c>
      <c r="G27" s="1" t="s">
        <v>25</v>
      </c>
      <c r="O27" s="9" t="str">
        <f>(B34)</f>
        <v>Taylor County</v>
      </c>
      <c r="P27" s="9">
        <f>(H34)</f>
        <v>10</v>
      </c>
      <c r="Q27" s="9">
        <f t="shared" ref="Q27:W27" si="26">($H$34+(Q4*$I$34))</f>
        <v>30.592500000000001</v>
      </c>
      <c r="R27" s="9">
        <f t="shared" si="26"/>
        <v>51.185000000000002</v>
      </c>
      <c r="S27" s="9">
        <f t="shared" si="26"/>
        <v>71.777500000000003</v>
      </c>
      <c r="T27" s="9">
        <f t="shared" si="26"/>
        <v>92.37</v>
      </c>
      <c r="U27" s="9">
        <f t="shared" si="26"/>
        <v>112.96249999999999</v>
      </c>
      <c r="V27" s="9">
        <f t="shared" si="26"/>
        <v>133.55500000000001</v>
      </c>
      <c r="W27" s="9">
        <f t="shared" si="26"/>
        <v>174.74</v>
      </c>
    </row>
    <row r="28" spans="2:24" ht="15.75" x14ac:dyDescent="0.25">
      <c r="B28" s="1" t="s">
        <v>26</v>
      </c>
      <c r="C28" s="1">
        <v>9.0399999999999991</v>
      </c>
      <c r="D28" s="1">
        <v>8.5980000000000001E-2</v>
      </c>
      <c r="H28" s="1">
        <v>16.82</v>
      </c>
      <c r="I28" s="1">
        <v>9.2740000000000003E-2</v>
      </c>
      <c r="O28" s="15" t="str">
        <f>(B36)</f>
        <v>Warren</v>
      </c>
      <c r="P28" s="15">
        <f>(H36)</f>
        <v>20.399999999999999</v>
      </c>
      <c r="Q28" s="16">
        <f t="shared" ref="Q28:W28" si="27">($H$36+(Q4*$I$36))</f>
        <v>40.57</v>
      </c>
      <c r="R28" s="16">
        <f t="shared" si="27"/>
        <v>60.74</v>
      </c>
      <c r="S28" s="16">
        <f t="shared" si="27"/>
        <v>80.91</v>
      </c>
      <c r="T28" s="16">
        <f t="shared" si="27"/>
        <v>101.08000000000001</v>
      </c>
      <c r="U28" s="16">
        <f t="shared" si="27"/>
        <v>121.25</v>
      </c>
      <c r="V28" s="16">
        <f t="shared" si="27"/>
        <v>141.41999999999999</v>
      </c>
      <c r="W28" s="16">
        <f t="shared" si="27"/>
        <v>181.76000000000002</v>
      </c>
    </row>
    <row r="29" spans="2:24" ht="15.75" x14ac:dyDescent="0.25">
      <c r="B29" s="1" t="s">
        <v>27</v>
      </c>
      <c r="C29" s="4">
        <v>20</v>
      </c>
      <c r="D29" s="1">
        <v>8.4909999999999999E-2</v>
      </c>
      <c r="H29" s="1">
        <v>25</v>
      </c>
      <c r="I29" s="1">
        <v>8.634E-2</v>
      </c>
      <c r="O29" s="11" t="s">
        <v>49</v>
      </c>
      <c r="P29" s="9">
        <f>(H40)</f>
        <v>25</v>
      </c>
      <c r="Q29" s="19">
        <f t="shared" ref="Q29:W29" si="28">($H$40+($I$40*Q4))</f>
        <v>51.945</v>
      </c>
      <c r="R29" s="19">
        <f t="shared" si="28"/>
        <v>78.89</v>
      </c>
      <c r="S29" s="19">
        <f t="shared" si="28"/>
        <v>105.83499999999999</v>
      </c>
      <c r="T29" s="19">
        <f t="shared" si="28"/>
        <v>132.78</v>
      </c>
      <c r="U29" s="19">
        <f t="shared" si="28"/>
        <v>159.72499999999999</v>
      </c>
      <c r="V29" s="19">
        <f t="shared" si="28"/>
        <v>186.67</v>
      </c>
      <c r="W29" s="19">
        <f t="shared" si="28"/>
        <v>240.56</v>
      </c>
      <c r="X29" s="18"/>
    </row>
    <row r="30" spans="2:24" ht="15.75" x14ac:dyDescent="0.25">
      <c r="B30" s="1" t="s">
        <v>28</v>
      </c>
      <c r="C30" s="4">
        <v>8.84</v>
      </c>
      <c r="D30" s="1">
        <v>7.9519999999999993E-2</v>
      </c>
      <c r="G30" s="1" t="s">
        <v>23</v>
      </c>
      <c r="H30" s="1">
        <v>11.89</v>
      </c>
      <c r="I30" s="1">
        <v>8.6120000000000002E-2</v>
      </c>
      <c r="O30" s="20">
        <v>42566</v>
      </c>
      <c r="P30" s="17"/>
      <c r="Q30" s="17"/>
      <c r="R30" s="17"/>
      <c r="S30" s="17"/>
      <c r="T30" s="17"/>
      <c r="U30" s="17"/>
      <c r="V30" s="17"/>
      <c r="W30" s="17" t="s">
        <v>43</v>
      </c>
    </row>
    <row r="31" spans="2:24" x14ac:dyDescent="0.2">
      <c r="B31" s="1" t="s">
        <v>29</v>
      </c>
      <c r="C31" s="4">
        <v>10.14</v>
      </c>
      <c r="D31" s="1">
        <v>8.8609999999999994E-2</v>
      </c>
      <c r="G31" s="1" t="s">
        <v>6</v>
      </c>
      <c r="H31" s="1">
        <v>13.03</v>
      </c>
      <c r="I31" s="1">
        <v>9.0200000000000002E-2</v>
      </c>
      <c r="O31" s="1">
        <f t="shared" ref="O31" si="29">(B32)</f>
        <v>0</v>
      </c>
    </row>
    <row r="32" spans="2:24" x14ac:dyDescent="0.2">
      <c r="C32" s="4"/>
      <c r="G32" s="1" t="s">
        <v>7</v>
      </c>
      <c r="H32" s="1">
        <v>33.880000000000003</v>
      </c>
      <c r="I32" s="1" t="s">
        <v>30</v>
      </c>
    </row>
    <row r="33" spans="2:10" x14ac:dyDescent="0.2">
      <c r="B33" s="1" t="s">
        <v>44</v>
      </c>
      <c r="C33" s="4">
        <v>12.82</v>
      </c>
      <c r="D33" s="1">
        <v>8.5430000000000006E-2</v>
      </c>
      <c r="H33" s="1">
        <v>23.79</v>
      </c>
      <c r="I33" s="1">
        <v>9.7180000000000002E-2</v>
      </c>
    </row>
    <row r="34" spans="2:10" x14ac:dyDescent="0.2">
      <c r="B34" s="1" t="s">
        <v>31</v>
      </c>
      <c r="C34" s="4">
        <v>9.82</v>
      </c>
      <c r="D34" s="1">
        <v>8.2199999999999995E-2</v>
      </c>
      <c r="H34" s="4">
        <v>10</v>
      </c>
      <c r="I34" s="1">
        <v>8.2369999999999999E-2</v>
      </c>
    </row>
    <row r="36" spans="2:10" x14ac:dyDescent="0.2">
      <c r="B36" s="1" t="s">
        <v>35</v>
      </c>
      <c r="C36" s="1">
        <v>18.8</v>
      </c>
      <c r="D36" s="1">
        <v>7.1720000000000006E-2</v>
      </c>
      <c r="E36" s="1" t="s">
        <v>36</v>
      </c>
      <c r="H36" s="1">
        <v>20.399999999999999</v>
      </c>
      <c r="I36" s="1">
        <v>8.0680000000000002E-2</v>
      </c>
      <c r="J36" s="1" t="s">
        <v>36</v>
      </c>
    </row>
    <row r="37" spans="2:10" x14ac:dyDescent="0.2">
      <c r="D37" s="1">
        <v>6.8599999999999994E-2</v>
      </c>
      <c r="E37" s="1" t="s">
        <v>37</v>
      </c>
      <c r="I37" s="1">
        <v>7.7619999999999995E-2</v>
      </c>
      <c r="J37" s="1" t="s">
        <v>37</v>
      </c>
    </row>
    <row r="38" spans="2:10" x14ac:dyDescent="0.2">
      <c r="D38" s="1">
        <v>6.6780000000000006E-2</v>
      </c>
      <c r="E38" s="1" t="s">
        <v>38</v>
      </c>
      <c r="I38" s="1">
        <v>7.571E-2</v>
      </c>
      <c r="J38" s="1" t="s">
        <v>38</v>
      </c>
    </row>
    <row r="39" spans="2:10" x14ac:dyDescent="0.2">
      <c r="C39" s="1" t="s">
        <v>39</v>
      </c>
      <c r="D39" s="1">
        <v>2.3740000000000001E-2</v>
      </c>
    </row>
    <row r="40" spans="2:10" x14ac:dyDescent="0.2">
      <c r="B40" s="1" t="s">
        <v>48</v>
      </c>
      <c r="C40" s="1">
        <v>18</v>
      </c>
      <c r="D40" s="1">
        <v>9.9070000000000005E-2</v>
      </c>
      <c r="H40" s="1">
        <v>25</v>
      </c>
      <c r="I40" s="1">
        <v>0.10778</v>
      </c>
    </row>
  </sheetData>
  <mergeCells count="1">
    <mergeCell ref="Q3:W3"/>
  </mergeCells>
  <printOptions horizontalCentered="1" verticalCentered="1"/>
  <pageMargins left="0.7" right="0.7" top="0.75" bottom="0.75" header="0.3" footer="0.3"/>
  <pageSetup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tabSelected="1" topLeftCell="B1" zoomScaleNormal="100" workbookViewId="0">
      <selection activeCell="C2" sqref="C2"/>
    </sheetView>
  </sheetViews>
  <sheetFormatPr defaultRowHeight="15.75" x14ac:dyDescent="0.25"/>
  <cols>
    <col min="1" max="1" width="1.42578125" style="1" customWidth="1"/>
    <col min="2" max="2" width="26.42578125" style="1" customWidth="1"/>
    <col min="3" max="3" width="9.7109375" style="1" bestFit="1" customWidth="1"/>
    <col min="4" max="4" width="13.7109375" style="1" bestFit="1" customWidth="1"/>
    <col min="5" max="6" width="9.140625" style="1"/>
    <col min="7" max="7" width="27.28515625" style="1" customWidth="1"/>
    <col min="8" max="8" width="12" style="1" customWidth="1"/>
    <col min="9" max="9" width="9.7109375" style="1" bestFit="1" customWidth="1"/>
    <col min="10" max="11" width="9.85546875" style="1" customWidth="1"/>
    <col min="12" max="12" width="11.140625" style="1" customWidth="1"/>
    <col min="13" max="13" width="11.28515625" style="1" customWidth="1"/>
    <col min="14" max="15" width="10.85546875" style="1" customWidth="1"/>
    <col min="16" max="16" width="13.140625" style="1" customWidth="1"/>
    <col min="17" max="18" width="11.85546875" style="22" customWidth="1"/>
    <col min="19" max="16384" width="9.140625" style="1"/>
  </cols>
  <sheetData>
    <row r="2" spans="2:18" ht="16.5" thickBot="1" x14ac:dyDescent="0.3"/>
    <row r="3" spans="2:18" ht="16.5" thickBot="1" x14ac:dyDescent="0.3">
      <c r="G3" s="13" t="s">
        <v>46</v>
      </c>
      <c r="H3" s="14" t="s">
        <v>45</v>
      </c>
      <c r="I3" s="60" t="s">
        <v>42</v>
      </c>
      <c r="J3" s="60"/>
      <c r="K3" s="60"/>
      <c r="L3" s="60"/>
      <c r="M3" s="60"/>
      <c r="N3" s="60"/>
      <c r="O3" s="60"/>
      <c r="P3" s="61"/>
    </row>
    <row r="4" spans="2:18" x14ac:dyDescent="0.25">
      <c r="C4" s="1" t="s">
        <v>1</v>
      </c>
      <c r="G4" s="12" t="s">
        <v>41</v>
      </c>
      <c r="H4" s="12" t="s">
        <v>47</v>
      </c>
      <c r="I4" s="8">
        <v>250</v>
      </c>
      <c r="J4" s="8">
        <v>500</v>
      </c>
      <c r="K4" s="8">
        <v>750</v>
      </c>
      <c r="L4" s="8">
        <v>1000</v>
      </c>
      <c r="M4" s="8">
        <v>1250</v>
      </c>
      <c r="N4" s="8">
        <v>1500</v>
      </c>
      <c r="O4" s="8">
        <v>1750</v>
      </c>
      <c r="P4" s="8">
        <v>2000</v>
      </c>
      <c r="Q4" s="11">
        <v>2500</v>
      </c>
      <c r="R4" s="11">
        <v>3000</v>
      </c>
    </row>
    <row r="5" spans="2:18" x14ac:dyDescent="0.25">
      <c r="B5" s="1" t="s">
        <v>32</v>
      </c>
      <c r="C5" s="2">
        <v>11</v>
      </c>
      <c r="D5" s="1">
        <v>8.795E-2</v>
      </c>
      <c r="G5" s="9" t="str">
        <f>(B5)</f>
        <v>AEP - Kentucky Power</v>
      </c>
      <c r="H5" s="10">
        <f>(C5)</f>
        <v>11</v>
      </c>
      <c r="I5" s="10">
        <f>($C$5+(I4*$D$5))</f>
        <v>32.987499999999997</v>
      </c>
      <c r="J5" s="10">
        <f t="shared" ref="J5:R5" si="0">($C$5+(J4*$D$5))</f>
        <v>54.975000000000001</v>
      </c>
      <c r="K5" s="10">
        <f t="shared" si="0"/>
        <v>76.962500000000006</v>
      </c>
      <c r="L5" s="10">
        <f t="shared" si="0"/>
        <v>98.95</v>
      </c>
      <c r="M5" s="10">
        <f t="shared" si="0"/>
        <v>120.9375</v>
      </c>
      <c r="N5" s="10">
        <f t="shared" si="0"/>
        <v>142.92500000000001</v>
      </c>
      <c r="O5" s="10">
        <f t="shared" si="0"/>
        <v>164.91249999999999</v>
      </c>
      <c r="P5" s="10">
        <f t="shared" si="0"/>
        <v>186.9</v>
      </c>
      <c r="Q5" s="10">
        <f t="shared" si="0"/>
        <v>230.875</v>
      </c>
      <c r="R5" s="10">
        <f t="shared" si="0"/>
        <v>274.85000000000002</v>
      </c>
    </row>
    <row r="6" spans="2:18" x14ac:dyDescent="0.25">
      <c r="G6" s="9" t="str">
        <f t="shared" ref="G6:H8" si="1">(B7)</f>
        <v>Big Sandy</v>
      </c>
      <c r="H6" s="9">
        <f t="shared" si="1"/>
        <v>15</v>
      </c>
      <c r="I6" s="9">
        <f t="shared" ref="I6:N6" si="2">($C$7+(I4*$D$7))</f>
        <v>37.25</v>
      </c>
      <c r="J6" s="9">
        <f t="shared" si="2"/>
        <v>59.5</v>
      </c>
      <c r="K6" s="9">
        <f t="shared" si="2"/>
        <v>81.75</v>
      </c>
      <c r="L6" s="9">
        <f t="shared" si="2"/>
        <v>104</v>
      </c>
      <c r="M6" s="9">
        <f t="shared" si="2"/>
        <v>126.25</v>
      </c>
      <c r="N6" s="9">
        <f t="shared" si="2"/>
        <v>148.5</v>
      </c>
      <c r="O6" s="9">
        <f t="shared" ref="O6:R6" si="3">($C$7+(O4*$D$7))</f>
        <v>170.75</v>
      </c>
      <c r="P6" s="9">
        <f t="shared" si="3"/>
        <v>193</v>
      </c>
      <c r="Q6" s="9">
        <f t="shared" si="3"/>
        <v>237.5</v>
      </c>
      <c r="R6" s="9">
        <f t="shared" si="3"/>
        <v>282</v>
      </c>
    </row>
    <row r="7" spans="2:18" x14ac:dyDescent="0.25">
      <c r="B7" s="1" t="s">
        <v>0</v>
      </c>
      <c r="C7" s="2">
        <v>15</v>
      </c>
      <c r="D7" s="3">
        <v>8.8999999999999996E-2</v>
      </c>
      <c r="G7" s="9" t="str">
        <f t="shared" si="1"/>
        <v>Blue Grass</v>
      </c>
      <c r="H7" s="9">
        <f t="shared" si="1"/>
        <v>14</v>
      </c>
      <c r="I7" s="9">
        <f t="shared" ref="I7:N7" si="4">($C$8+(I4*$D$8))</f>
        <v>35.827500000000001</v>
      </c>
      <c r="J7" s="9">
        <f t="shared" si="4"/>
        <v>57.655000000000001</v>
      </c>
      <c r="K7" s="9">
        <f t="shared" si="4"/>
        <v>79.482500000000002</v>
      </c>
      <c r="L7" s="9">
        <f t="shared" si="4"/>
        <v>101.31</v>
      </c>
      <c r="M7" s="9">
        <f t="shared" si="4"/>
        <v>123.1375</v>
      </c>
      <c r="N7" s="9">
        <f t="shared" si="4"/>
        <v>144.965</v>
      </c>
      <c r="O7" s="9">
        <f t="shared" ref="O7:R7" si="5">($C$8+(O4*$D$8))</f>
        <v>166.79249999999999</v>
      </c>
      <c r="P7" s="9">
        <f t="shared" si="5"/>
        <v>188.62</v>
      </c>
      <c r="Q7" s="9">
        <f t="shared" si="5"/>
        <v>232.27500000000001</v>
      </c>
      <c r="R7" s="9">
        <f t="shared" si="5"/>
        <v>275.93</v>
      </c>
    </row>
    <row r="8" spans="2:18" x14ac:dyDescent="0.25">
      <c r="B8" s="1" t="s">
        <v>3</v>
      </c>
      <c r="C8" s="4">
        <v>14</v>
      </c>
      <c r="D8" s="5">
        <v>8.7309999999999999E-2</v>
      </c>
      <c r="G8" s="9" t="str">
        <f t="shared" si="1"/>
        <v>Clark</v>
      </c>
      <c r="H8" s="9">
        <f t="shared" si="1"/>
        <v>12.43</v>
      </c>
      <c r="I8" s="9">
        <f t="shared" ref="I8:N8" si="6">($C$9+(I4*$D$9))</f>
        <v>35.536249999999995</v>
      </c>
      <c r="J8" s="9">
        <f t="shared" si="6"/>
        <v>58.642499999999998</v>
      </c>
      <c r="K8" s="9">
        <f t="shared" si="6"/>
        <v>81.748750000000001</v>
      </c>
      <c r="L8" s="9">
        <f t="shared" si="6"/>
        <v>104.85499999999999</v>
      </c>
      <c r="M8" s="9">
        <f t="shared" si="6"/>
        <v>127.96124999999998</v>
      </c>
      <c r="N8" s="9">
        <f t="shared" si="6"/>
        <v>151.0675</v>
      </c>
      <c r="O8" s="9">
        <f t="shared" ref="O8:R8" si="7">($C$9+(O4*$D$9))</f>
        <v>174.17374999999998</v>
      </c>
      <c r="P8" s="9">
        <f t="shared" si="7"/>
        <v>197.28</v>
      </c>
      <c r="Q8" s="9">
        <f t="shared" si="7"/>
        <v>243.49249999999998</v>
      </c>
      <c r="R8" s="9">
        <f t="shared" si="7"/>
        <v>289.70499999999998</v>
      </c>
    </row>
    <row r="9" spans="2:18" x14ac:dyDescent="0.25">
      <c r="B9" s="1" t="s">
        <v>5</v>
      </c>
      <c r="C9" s="1">
        <v>12.43</v>
      </c>
      <c r="D9" s="1">
        <v>9.2424999999999993E-2</v>
      </c>
      <c r="G9" s="9" t="str">
        <f>(B12)</f>
        <v>Cumberland Valley</v>
      </c>
      <c r="H9" s="9">
        <f>(C12)</f>
        <v>8.73</v>
      </c>
      <c r="I9" s="9">
        <f>($C$12+(I4*$D$12))</f>
        <v>30.137499999999999</v>
      </c>
      <c r="J9" s="9">
        <f t="shared" ref="J9:N9" si="8">($C$12+(J4*$D$12))</f>
        <v>51.545000000000002</v>
      </c>
      <c r="K9" s="9">
        <f t="shared" si="8"/>
        <v>72.952500000000001</v>
      </c>
      <c r="L9" s="9">
        <f t="shared" si="8"/>
        <v>94.36</v>
      </c>
      <c r="M9" s="9">
        <f t="shared" si="8"/>
        <v>115.7675</v>
      </c>
      <c r="N9" s="9">
        <f t="shared" si="8"/>
        <v>137.17499999999998</v>
      </c>
      <c r="O9" s="9">
        <f t="shared" ref="O9:R9" si="9">($C$12+(O4*$D$12))</f>
        <v>158.58249999999998</v>
      </c>
      <c r="P9" s="9">
        <f t="shared" si="9"/>
        <v>179.98999999999998</v>
      </c>
      <c r="Q9" s="9">
        <f t="shared" si="9"/>
        <v>222.80499999999998</v>
      </c>
      <c r="R9" s="9">
        <f t="shared" si="9"/>
        <v>265.62</v>
      </c>
    </row>
    <row r="10" spans="2:18" x14ac:dyDescent="0.25">
      <c r="G10" s="9" t="s">
        <v>68</v>
      </c>
      <c r="H10" s="9">
        <v>14.1</v>
      </c>
      <c r="I10" s="9">
        <f>($C$11+($D$11*I4))</f>
        <v>35.69</v>
      </c>
      <c r="J10" s="9">
        <f t="shared" ref="J10:R10" si="10">($C$11+($D$11*J4))</f>
        <v>57.28</v>
      </c>
      <c r="K10" s="9">
        <f t="shared" si="10"/>
        <v>78.87</v>
      </c>
      <c r="L10" s="9">
        <f t="shared" si="10"/>
        <v>100.46</v>
      </c>
      <c r="M10" s="9">
        <f t="shared" si="10"/>
        <v>122.05</v>
      </c>
      <c r="N10" s="9">
        <f t="shared" si="10"/>
        <v>143.64000000000001</v>
      </c>
      <c r="O10" s="9">
        <f t="shared" si="10"/>
        <v>165.23000000000002</v>
      </c>
      <c r="P10" s="9">
        <f t="shared" si="10"/>
        <v>186.82</v>
      </c>
      <c r="Q10" s="9">
        <f t="shared" si="10"/>
        <v>230</v>
      </c>
      <c r="R10" s="9">
        <f t="shared" si="10"/>
        <v>273.18000000000006</v>
      </c>
    </row>
    <row r="11" spans="2:18" x14ac:dyDescent="0.25">
      <c r="C11" s="1">
        <v>14.1</v>
      </c>
      <c r="D11" s="1">
        <v>8.6360000000000006E-2</v>
      </c>
      <c r="G11" s="9" t="str">
        <f t="shared" ref="G11:G19" si="11">(B14)</f>
        <v>Duke</v>
      </c>
      <c r="H11" s="9">
        <f t="shared" ref="H11:H19" si="12">(C14)</f>
        <v>4.5</v>
      </c>
      <c r="I11" s="9">
        <f>($C$14+(I4*$D$14))</f>
        <v>24.684000000000001</v>
      </c>
      <c r="J11" s="9">
        <f t="shared" ref="J11:N11" si="13">($C$14+(J4*$D$14))</f>
        <v>44.868000000000002</v>
      </c>
      <c r="K11" s="9">
        <f t="shared" si="13"/>
        <v>65.051999999999992</v>
      </c>
      <c r="L11" s="9">
        <f t="shared" si="13"/>
        <v>85.236000000000004</v>
      </c>
      <c r="M11" s="9">
        <f t="shared" si="13"/>
        <v>105.42</v>
      </c>
      <c r="N11" s="9">
        <f t="shared" si="13"/>
        <v>125.604</v>
      </c>
      <c r="O11" s="9">
        <f t="shared" ref="O11:R11" si="14">($C$14+(O4*$D$14))</f>
        <v>145.78800000000001</v>
      </c>
      <c r="P11" s="9">
        <f t="shared" si="14"/>
        <v>165.97200000000001</v>
      </c>
      <c r="Q11" s="9">
        <f t="shared" si="14"/>
        <v>206.34</v>
      </c>
      <c r="R11" s="9">
        <f t="shared" si="14"/>
        <v>246.708</v>
      </c>
    </row>
    <row r="12" spans="2:18" x14ac:dyDescent="0.25">
      <c r="B12" s="1" t="s">
        <v>8</v>
      </c>
      <c r="C12" s="1">
        <v>8.73</v>
      </c>
      <c r="D12" s="1">
        <v>8.5629999999999998E-2</v>
      </c>
      <c r="G12" s="9" t="str">
        <f t="shared" si="11"/>
        <v>Farmers</v>
      </c>
      <c r="H12" s="9">
        <f t="shared" si="12"/>
        <v>9.35</v>
      </c>
      <c r="I12" s="9">
        <f t="shared" ref="I12:N12" si="15">($C$15+(I4*$D$15))</f>
        <v>31.587499999999999</v>
      </c>
      <c r="J12" s="9">
        <f t="shared" si="15"/>
        <v>53.825000000000003</v>
      </c>
      <c r="K12" s="9">
        <f t="shared" si="15"/>
        <v>76.0625</v>
      </c>
      <c r="L12" s="9">
        <f t="shared" si="15"/>
        <v>98.3</v>
      </c>
      <c r="M12" s="9">
        <f t="shared" si="15"/>
        <v>120.53749999999999</v>
      </c>
      <c r="N12" s="9">
        <f t="shared" si="15"/>
        <v>142.77500000000001</v>
      </c>
      <c r="O12" s="9">
        <f t="shared" ref="O12:R12" si="16">($C$15+(O4*$D$15))</f>
        <v>165.01249999999999</v>
      </c>
      <c r="P12" s="9">
        <f t="shared" si="16"/>
        <v>187.25</v>
      </c>
      <c r="Q12" s="9">
        <f t="shared" si="16"/>
        <v>231.72499999999999</v>
      </c>
      <c r="R12" s="9">
        <f t="shared" si="16"/>
        <v>276.20000000000005</v>
      </c>
    </row>
    <row r="13" spans="2:18" x14ac:dyDescent="0.25">
      <c r="G13" s="9" t="str">
        <f t="shared" si="11"/>
        <v>Fleming-Mason</v>
      </c>
      <c r="H13" s="9">
        <f t="shared" si="12"/>
        <v>15</v>
      </c>
      <c r="I13" s="9">
        <f t="shared" ref="I13:N13" si="17">($C$16+(I4*$D$16))</f>
        <v>36.077500000000001</v>
      </c>
      <c r="J13" s="9">
        <f t="shared" si="17"/>
        <v>57.155000000000001</v>
      </c>
      <c r="K13" s="9">
        <f t="shared" si="17"/>
        <v>78.232499999999987</v>
      </c>
      <c r="L13" s="9">
        <f t="shared" si="17"/>
        <v>99.31</v>
      </c>
      <c r="M13" s="9">
        <f t="shared" si="17"/>
        <v>120.38749999999999</v>
      </c>
      <c r="N13" s="9">
        <f t="shared" si="17"/>
        <v>141.46499999999997</v>
      </c>
      <c r="O13" s="9">
        <f t="shared" ref="O13:R13" si="18">($C$16+(O4*$D$16))</f>
        <v>162.54249999999999</v>
      </c>
      <c r="P13" s="9">
        <f t="shared" si="18"/>
        <v>183.62</v>
      </c>
      <c r="Q13" s="9">
        <f t="shared" si="18"/>
        <v>225.77499999999998</v>
      </c>
      <c r="R13" s="9">
        <f t="shared" si="18"/>
        <v>267.92999999999995</v>
      </c>
    </row>
    <row r="14" spans="2:18" x14ac:dyDescent="0.25">
      <c r="B14" s="1" t="s">
        <v>12</v>
      </c>
      <c r="C14" s="4">
        <v>4.5</v>
      </c>
      <c r="D14" s="1">
        <v>8.0736000000000002E-2</v>
      </c>
      <c r="G14" s="9" t="str">
        <f t="shared" si="11"/>
        <v>Grayson</v>
      </c>
      <c r="H14" s="9">
        <f t="shared" si="12"/>
        <v>15</v>
      </c>
      <c r="I14" s="9">
        <f t="shared" ref="I14:N14" si="19">($C$17+(I4*$D$17))</f>
        <v>42.275000000000006</v>
      </c>
      <c r="J14" s="9">
        <f t="shared" si="19"/>
        <v>69.550000000000011</v>
      </c>
      <c r="K14" s="9">
        <f t="shared" si="19"/>
        <v>96.825000000000003</v>
      </c>
      <c r="L14" s="9">
        <f t="shared" si="19"/>
        <v>124.10000000000001</v>
      </c>
      <c r="M14" s="9">
        <f t="shared" si="19"/>
        <v>151.375</v>
      </c>
      <c r="N14" s="9">
        <f t="shared" si="19"/>
        <v>178.65</v>
      </c>
      <c r="O14" s="9">
        <f t="shared" ref="O14:R14" si="20">($C$17+(O4*$D$17))</f>
        <v>205.92500000000001</v>
      </c>
      <c r="P14" s="9">
        <f t="shared" si="20"/>
        <v>233.20000000000002</v>
      </c>
      <c r="Q14" s="9">
        <f t="shared" si="20"/>
        <v>287.75</v>
      </c>
      <c r="R14" s="9">
        <f t="shared" si="20"/>
        <v>342.3</v>
      </c>
    </row>
    <row r="15" spans="2:18" x14ac:dyDescent="0.25">
      <c r="B15" s="1" t="s">
        <v>13</v>
      </c>
      <c r="C15" s="4">
        <v>9.35</v>
      </c>
      <c r="D15" s="1">
        <v>8.8950000000000001E-2</v>
      </c>
      <c r="G15" s="9" t="str">
        <f t="shared" si="11"/>
        <v>Inter-County</v>
      </c>
      <c r="H15" s="9">
        <f t="shared" si="12"/>
        <v>8.9700000000000006</v>
      </c>
      <c r="I15" s="9">
        <f t="shared" ref="I15:N15" si="21">($C$18+(I4*$D$18))</f>
        <v>32.522500000000001</v>
      </c>
      <c r="J15" s="9">
        <f t="shared" si="21"/>
        <v>56.075000000000003</v>
      </c>
      <c r="K15" s="9">
        <f t="shared" si="21"/>
        <v>79.627499999999998</v>
      </c>
      <c r="L15" s="9">
        <f t="shared" si="21"/>
        <v>103.18</v>
      </c>
      <c r="M15" s="9">
        <f t="shared" si="21"/>
        <v>126.7325</v>
      </c>
      <c r="N15" s="9">
        <f t="shared" si="21"/>
        <v>150.285</v>
      </c>
      <c r="O15" s="9">
        <f t="shared" ref="O15:R15" si="22">($C$18+(O4*$D$18))</f>
        <v>173.83750000000001</v>
      </c>
      <c r="P15" s="9">
        <f t="shared" si="22"/>
        <v>197.39000000000001</v>
      </c>
      <c r="Q15" s="9">
        <f t="shared" si="22"/>
        <v>244.495</v>
      </c>
      <c r="R15" s="9">
        <f t="shared" si="22"/>
        <v>291.60000000000002</v>
      </c>
    </row>
    <row r="16" spans="2:18" x14ac:dyDescent="0.25">
      <c r="B16" s="1" t="s">
        <v>14</v>
      </c>
      <c r="C16" s="4">
        <v>15</v>
      </c>
      <c r="D16" s="1">
        <v>8.4309999999999996E-2</v>
      </c>
      <c r="G16" s="9" t="str">
        <f t="shared" si="11"/>
        <v>Jackson Energy</v>
      </c>
      <c r="H16" s="9">
        <f t="shared" si="12"/>
        <v>16.440000000000001</v>
      </c>
      <c r="I16" s="9">
        <f t="shared" ref="I16:N16" si="23">($C$19+(I4*$D$19))</f>
        <v>41.0625</v>
      </c>
      <c r="J16" s="9">
        <f t="shared" si="23"/>
        <v>65.685000000000002</v>
      </c>
      <c r="K16" s="9">
        <f t="shared" si="23"/>
        <v>90.30749999999999</v>
      </c>
      <c r="L16" s="9">
        <f t="shared" si="23"/>
        <v>114.92999999999999</v>
      </c>
      <c r="M16" s="9">
        <f t="shared" si="23"/>
        <v>139.55250000000001</v>
      </c>
      <c r="N16" s="9">
        <f t="shared" si="23"/>
        <v>164.17499999999998</v>
      </c>
      <c r="O16" s="9">
        <f t="shared" ref="O16:R16" si="24">($C$19+(O4*$D$19))</f>
        <v>188.79749999999999</v>
      </c>
      <c r="P16" s="9">
        <f t="shared" si="24"/>
        <v>213.42</v>
      </c>
      <c r="Q16" s="9">
        <f t="shared" si="24"/>
        <v>262.66500000000002</v>
      </c>
      <c r="R16" s="9">
        <f t="shared" si="24"/>
        <v>311.90999999999997</v>
      </c>
    </row>
    <row r="17" spans="2:18" x14ac:dyDescent="0.25">
      <c r="B17" s="1" t="s">
        <v>16</v>
      </c>
      <c r="C17" s="4">
        <v>15</v>
      </c>
      <c r="D17" s="6">
        <v>0.1091</v>
      </c>
      <c r="G17" s="9" t="str">
        <f t="shared" si="11"/>
        <v>Jackson Purchase</v>
      </c>
      <c r="H17" s="9">
        <f t="shared" si="12"/>
        <v>12.45</v>
      </c>
      <c r="I17" s="9">
        <f t="shared" ref="I17:N17" si="25">($C$20+(I4*$D$20))</f>
        <v>37.644999999999996</v>
      </c>
      <c r="J17" s="9">
        <f t="shared" si="25"/>
        <v>62.84</v>
      </c>
      <c r="K17" s="9">
        <f t="shared" si="25"/>
        <v>88.034999999999997</v>
      </c>
      <c r="L17" s="9">
        <f t="shared" si="25"/>
        <v>113.23</v>
      </c>
      <c r="M17" s="9">
        <f t="shared" si="25"/>
        <v>138.42499999999998</v>
      </c>
      <c r="N17" s="9">
        <f t="shared" si="25"/>
        <v>163.61999999999998</v>
      </c>
      <c r="O17" s="9">
        <f t="shared" ref="O17:R17" si="26">($C$20+(O4*$D$20))</f>
        <v>188.81499999999997</v>
      </c>
      <c r="P17" s="9">
        <f t="shared" si="26"/>
        <v>214.01</v>
      </c>
      <c r="Q17" s="9">
        <f t="shared" si="26"/>
        <v>264.39999999999998</v>
      </c>
      <c r="R17" s="9">
        <f t="shared" si="26"/>
        <v>314.78999999999996</v>
      </c>
    </row>
    <row r="18" spans="2:18" x14ac:dyDescent="0.25">
      <c r="B18" s="1" t="s">
        <v>17</v>
      </c>
      <c r="C18" s="1">
        <v>8.9700000000000006</v>
      </c>
      <c r="D18" s="1">
        <v>9.4210000000000002E-2</v>
      </c>
      <c r="G18" s="9" t="str">
        <f t="shared" si="11"/>
        <v>Kenergy</v>
      </c>
      <c r="H18" s="9">
        <f t="shared" si="12"/>
        <v>18.5</v>
      </c>
      <c r="I18" s="9">
        <f t="shared" ref="I18:N18" si="27">($C$21+(I4*$D$21))</f>
        <v>44.010499999999993</v>
      </c>
      <c r="J18" s="9">
        <f t="shared" si="27"/>
        <v>69.520999999999987</v>
      </c>
      <c r="K18" s="9">
        <f t="shared" si="27"/>
        <v>95.031499999999994</v>
      </c>
      <c r="L18" s="9">
        <f t="shared" si="27"/>
        <v>120.54199999999999</v>
      </c>
      <c r="M18" s="9">
        <f t="shared" si="27"/>
        <v>146.05250000000001</v>
      </c>
      <c r="N18" s="9">
        <f t="shared" si="27"/>
        <v>171.56299999999999</v>
      </c>
      <c r="O18" s="9">
        <f t="shared" ref="O18:R18" si="28">($C$21+(O4*$D$21))</f>
        <v>197.0735</v>
      </c>
      <c r="P18" s="9">
        <f t="shared" si="28"/>
        <v>222.58399999999997</v>
      </c>
      <c r="Q18" s="9">
        <f t="shared" si="28"/>
        <v>273.60500000000002</v>
      </c>
      <c r="R18" s="9">
        <f t="shared" si="28"/>
        <v>324.62599999999998</v>
      </c>
    </row>
    <row r="19" spans="2:18" x14ac:dyDescent="0.25">
      <c r="B19" s="1" t="s">
        <v>18</v>
      </c>
      <c r="C19" s="1">
        <v>16.440000000000001</v>
      </c>
      <c r="D19" s="1">
        <v>9.8489999999999994E-2</v>
      </c>
      <c r="G19" s="9" t="str">
        <f t="shared" si="11"/>
        <v>Kentucky Utilities</v>
      </c>
      <c r="H19" s="9">
        <f t="shared" si="12"/>
        <v>10.75</v>
      </c>
      <c r="I19" s="9">
        <f t="shared" ref="I19:N19" si="29">($C$22+(I4*$D$22))</f>
        <v>32.924999999999997</v>
      </c>
      <c r="J19" s="9">
        <f t="shared" si="29"/>
        <v>55.1</v>
      </c>
      <c r="K19" s="9">
        <f t="shared" si="29"/>
        <v>77.275000000000006</v>
      </c>
      <c r="L19" s="9">
        <f t="shared" si="29"/>
        <v>99.45</v>
      </c>
      <c r="M19" s="9">
        <f t="shared" si="29"/>
        <v>121.625</v>
      </c>
      <c r="N19" s="9">
        <f t="shared" si="29"/>
        <v>143.80000000000001</v>
      </c>
      <c r="O19" s="9">
        <f t="shared" ref="O19:R19" si="30">($C$22+(O4*$D$22))</f>
        <v>165.97499999999999</v>
      </c>
      <c r="P19" s="9">
        <f t="shared" si="30"/>
        <v>188.15</v>
      </c>
      <c r="Q19" s="9">
        <f t="shared" si="30"/>
        <v>232.5</v>
      </c>
      <c r="R19" s="9">
        <f t="shared" si="30"/>
        <v>276.85000000000002</v>
      </c>
    </row>
    <row r="20" spans="2:18" x14ac:dyDescent="0.25">
      <c r="B20" s="1" t="s">
        <v>19</v>
      </c>
      <c r="C20" s="1">
        <v>12.45</v>
      </c>
      <c r="D20" s="1">
        <v>0.10077999999999999</v>
      </c>
      <c r="G20" s="9" t="str">
        <f>(B24)</f>
        <v>Licking Valley</v>
      </c>
      <c r="H20" s="9">
        <f>(C24)</f>
        <v>9.32</v>
      </c>
      <c r="I20" s="9">
        <f t="shared" ref="I20:N20" si="31">($C$24+(I4*$D$24))</f>
        <v>32.707499999999996</v>
      </c>
      <c r="J20" s="9">
        <f t="shared" si="31"/>
        <v>56.094999999999999</v>
      </c>
      <c r="K20" s="9">
        <f t="shared" si="31"/>
        <v>79.482499999999987</v>
      </c>
      <c r="L20" s="9">
        <f t="shared" si="31"/>
        <v>102.87</v>
      </c>
      <c r="M20" s="9">
        <f t="shared" si="31"/>
        <v>126.25749999999999</v>
      </c>
      <c r="N20" s="9">
        <f t="shared" si="31"/>
        <v>149.64499999999998</v>
      </c>
      <c r="O20" s="9">
        <f t="shared" ref="O20:R20" si="32">($C$24+(O4*$D$24))</f>
        <v>173.03249999999997</v>
      </c>
      <c r="P20" s="9">
        <f t="shared" si="32"/>
        <v>196.42</v>
      </c>
      <c r="Q20" s="9">
        <f t="shared" si="32"/>
        <v>243.19499999999996</v>
      </c>
      <c r="R20" s="9">
        <f t="shared" si="32"/>
        <v>289.96999999999997</v>
      </c>
    </row>
    <row r="21" spans="2:18" x14ac:dyDescent="0.25">
      <c r="B21" s="1" t="s">
        <v>20</v>
      </c>
      <c r="C21" s="1">
        <v>18.5</v>
      </c>
      <c r="D21" s="1">
        <v>0.10204199999999999</v>
      </c>
      <c r="G21" s="9" t="str">
        <f>(B26)</f>
        <v>Louisville Gas &amp; Electric</v>
      </c>
      <c r="H21" s="9">
        <f>(C26)</f>
        <v>10.75</v>
      </c>
      <c r="I21" s="9">
        <f t="shared" ref="I21:N21" si="33">($C$26+(I4*$D$26))</f>
        <v>32.347499999999997</v>
      </c>
      <c r="J21" s="9">
        <f t="shared" si="33"/>
        <v>53.945</v>
      </c>
      <c r="K21" s="9">
        <f t="shared" si="33"/>
        <v>75.54249999999999</v>
      </c>
      <c r="L21" s="9">
        <f t="shared" si="33"/>
        <v>97.14</v>
      </c>
      <c r="M21" s="9">
        <f t="shared" si="33"/>
        <v>118.7375</v>
      </c>
      <c r="N21" s="9">
        <f t="shared" si="33"/>
        <v>140.33499999999998</v>
      </c>
      <c r="O21" s="9">
        <f t="shared" ref="O21:R21" si="34">($C$26+(O4*$D$26))</f>
        <v>161.9325</v>
      </c>
      <c r="P21" s="9">
        <f t="shared" si="34"/>
        <v>183.53</v>
      </c>
      <c r="Q21" s="9">
        <f t="shared" si="34"/>
        <v>226.72499999999999</v>
      </c>
      <c r="R21" s="9">
        <f t="shared" si="34"/>
        <v>269.91999999999996</v>
      </c>
    </row>
    <row r="22" spans="2:18" x14ac:dyDescent="0.25">
      <c r="B22" s="1" t="s">
        <v>21</v>
      </c>
      <c r="C22" s="1">
        <v>10.75</v>
      </c>
      <c r="D22" s="6">
        <v>8.8700000000000001E-2</v>
      </c>
      <c r="G22" s="9" t="str">
        <f>(B28)</f>
        <v>Meade County</v>
      </c>
      <c r="H22" s="9">
        <f>(C28)</f>
        <v>17.16</v>
      </c>
      <c r="I22" s="9">
        <f t="shared" ref="I22:N22" si="35">($C$28+(I4*$D$28))</f>
        <v>41.576250000000002</v>
      </c>
      <c r="J22" s="9">
        <f t="shared" si="35"/>
        <v>65.992500000000007</v>
      </c>
      <c r="K22" s="9">
        <f t="shared" si="35"/>
        <v>90.408749999999998</v>
      </c>
      <c r="L22" s="9">
        <f t="shared" si="35"/>
        <v>114.825</v>
      </c>
      <c r="M22" s="9">
        <f t="shared" si="35"/>
        <v>139.24125000000001</v>
      </c>
      <c r="N22" s="9">
        <f t="shared" si="35"/>
        <v>163.6575</v>
      </c>
      <c r="O22" s="9">
        <f t="shared" ref="O22:R22" si="36">($C$28+(O4*$D$28))</f>
        <v>188.07374999999999</v>
      </c>
      <c r="P22" s="9">
        <f t="shared" si="36"/>
        <v>212.49</v>
      </c>
      <c r="Q22" s="9">
        <f t="shared" si="36"/>
        <v>261.32249999999999</v>
      </c>
      <c r="R22" s="9">
        <f t="shared" si="36"/>
        <v>310.15500000000003</v>
      </c>
    </row>
    <row r="23" spans="2:18" x14ac:dyDescent="0.25">
      <c r="G23" s="9" t="str">
        <f>(B30)</f>
        <v>Nolin</v>
      </c>
      <c r="H23" s="9">
        <f>(C30)</f>
        <v>9.0399999999999991</v>
      </c>
      <c r="I23" s="9">
        <f t="shared" ref="I23:N23" si="37">($C$30+(I4*$D$30))</f>
        <v>30.535</v>
      </c>
      <c r="J23" s="9">
        <f t="shared" si="37"/>
        <v>52.03</v>
      </c>
      <c r="K23" s="9">
        <f t="shared" si="37"/>
        <v>73.525000000000006</v>
      </c>
      <c r="L23" s="9">
        <f t="shared" si="37"/>
        <v>95.02000000000001</v>
      </c>
      <c r="M23" s="9">
        <f t="shared" si="37"/>
        <v>116.51499999999999</v>
      </c>
      <c r="N23" s="9">
        <f t="shared" si="37"/>
        <v>138.01</v>
      </c>
      <c r="O23" s="9">
        <f t="shared" ref="O23:R23" si="38">($C$30+(O4*$D$30))</f>
        <v>159.505</v>
      </c>
      <c r="P23" s="9">
        <f t="shared" si="38"/>
        <v>181</v>
      </c>
      <c r="Q23" s="9">
        <f t="shared" si="38"/>
        <v>223.98999999999998</v>
      </c>
      <c r="R23" s="9">
        <f t="shared" si="38"/>
        <v>266.98</v>
      </c>
    </row>
    <row r="24" spans="2:18" x14ac:dyDescent="0.25">
      <c r="B24" s="1" t="s">
        <v>40</v>
      </c>
      <c r="C24" s="1">
        <v>9.32</v>
      </c>
      <c r="D24" s="1">
        <v>9.3549999999999994E-2</v>
      </c>
      <c r="G24" s="9" t="str">
        <f t="shared" ref="G24:H27" si="39">(B32)</f>
        <v>Owen Electric</v>
      </c>
      <c r="H24" s="9">
        <f t="shared" si="39"/>
        <v>20</v>
      </c>
      <c r="I24" s="9">
        <f t="shared" ref="I24:N24" si="40">($C$32+(I4*$D$32))</f>
        <v>41.227499999999999</v>
      </c>
      <c r="J24" s="9">
        <f t="shared" si="40"/>
        <v>62.454999999999998</v>
      </c>
      <c r="K24" s="9">
        <f t="shared" si="40"/>
        <v>83.682500000000005</v>
      </c>
      <c r="L24" s="9">
        <f t="shared" si="40"/>
        <v>104.91</v>
      </c>
      <c r="M24" s="9">
        <f t="shared" si="40"/>
        <v>126.1375</v>
      </c>
      <c r="N24" s="9">
        <f t="shared" si="40"/>
        <v>147.36500000000001</v>
      </c>
      <c r="O24" s="9">
        <f t="shared" ref="O24:R24" si="41">($C$32+(O4*$D$32))</f>
        <v>168.5925</v>
      </c>
      <c r="P24" s="9">
        <f t="shared" si="41"/>
        <v>189.82</v>
      </c>
      <c r="Q24" s="9">
        <f t="shared" si="41"/>
        <v>232.27500000000001</v>
      </c>
      <c r="R24" s="9">
        <f t="shared" si="41"/>
        <v>274.73</v>
      </c>
    </row>
    <row r="25" spans="2:18" x14ac:dyDescent="0.25">
      <c r="G25" s="9" t="str">
        <f t="shared" si="39"/>
        <v>Pennyrile</v>
      </c>
      <c r="H25" s="9">
        <f t="shared" si="39"/>
        <v>18.399999999999999</v>
      </c>
      <c r="I25" s="9">
        <f t="shared" ref="I25:N25" si="42">($C$33+(I4*$D$33))</f>
        <v>39.765000000000001</v>
      </c>
      <c r="J25" s="9">
        <f t="shared" si="42"/>
        <v>61.129999999999995</v>
      </c>
      <c r="K25" s="9">
        <f t="shared" si="42"/>
        <v>82.495000000000005</v>
      </c>
      <c r="L25" s="9">
        <f t="shared" si="42"/>
        <v>103.85999999999999</v>
      </c>
      <c r="M25" s="9">
        <f t="shared" si="42"/>
        <v>125.22499999999999</v>
      </c>
      <c r="N25" s="9">
        <f t="shared" si="42"/>
        <v>146.59</v>
      </c>
      <c r="O25" s="9">
        <f t="shared" ref="O25:R25" si="43">($C$33+(O4*$D$33))</f>
        <v>167.95499999999998</v>
      </c>
      <c r="P25" s="9">
        <f t="shared" si="43"/>
        <v>189.32</v>
      </c>
      <c r="Q25" s="9">
        <f t="shared" si="43"/>
        <v>232.04999999999998</v>
      </c>
      <c r="R25" s="9">
        <f t="shared" si="43"/>
        <v>274.77999999999997</v>
      </c>
    </row>
    <row r="26" spans="2:18" x14ac:dyDescent="0.25">
      <c r="B26" s="1" t="s">
        <v>22</v>
      </c>
      <c r="C26" s="1">
        <v>10.75</v>
      </c>
      <c r="D26" s="1">
        <v>8.6389999999999995E-2</v>
      </c>
      <c r="G26" s="9" t="str">
        <f t="shared" si="39"/>
        <v>Salt River</v>
      </c>
      <c r="H26" s="9">
        <f t="shared" si="39"/>
        <v>8.84</v>
      </c>
      <c r="I26" s="9">
        <f t="shared" ref="I26:N26" si="44">($C$34+(I4*$D$34))</f>
        <v>28.72</v>
      </c>
      <c r="J26" s="9">
        <f t="shared" si="44"/>
        <v>48.599999999999994</v>
      </c>
      <c r="K26" s="11">
        <f t="shared" si="44"/>
        <v>68.47999999999999</v>
      </c>
      <c r="L26" s="11">
        <f t="shared" si="44"/>
        <v>88.36</v>
      </c>
      <c r="M26" s="11">
        <f t="shared" si="44"/>
        <v>108.24</v>
      </c>
      <c r="N26" s="9">
        <f t="shared" si="44"/>
        <v>128.11999999999998</v>
      </c>
      <c r="O26" s="9">
        <f t="shared" ref="O26:R26" si="45">($C$34+(O4*$D$34))</f>
        <v>148</v>
      </c>
      <c r="P26" s="9">
        <f t="shared" si="45"/>
        <v>167.88</v>
      </c>
      <c r="Q26" s="9">
        <f t="shared" si="45"/>
        <v>207.64</v>
      </c>
      <c r="R26" s="9">
        <f t="shared" si="45"/>
        <v>247.39999999999998</v>
      </c>
    </row>
    <row r="27" spans="2:18" x14ac:dyDescent="0.25">
      <c r="G27" s="9" t="str">
        <f t="shared" si="39"/>
        <v>Shelby Energy</v>
      </c>
      <c r="H27" s="9">
        <f t="shared" si="39"/>
        <v>10.14</v>
      </c>
      <c r="I27" s="9">
        <f t="shared" ref="I27:N27" si="46">($C$35+(I4*$D$35))</f>
        <v>32.292500000000004</v>
      </c>
      <c r="J27" s="9">
        <f t="shared" si="46"/>
        <v>54.445</v>
      </c>
      <c r="K27" s="9">
        <f t="shared" si="46"/>
        <v>76.597499999999997</v>
      </c>
      <c r="L27" s="9">
        <f t="shared" si="46"/>
        <v>98.75</v>
      </c>
      <c r="M27" s="9">
        <f t="shared" si="46"/>
        <v>120.90249999999999</v>
      </c>
      <c r="N27" s="9">
        <f t="shared" si="46"/>
        <v>143.05500000000001</v>
      </c>
      <c r="O27" s="9">
        <f t="shared" ref="O27:R27" si="47">($C$35+(O4*$D$35))</f>
        <v>165.20749999999998</v>
      </c>
      <c r="P27" s="9">
        <f t="shared" si="47"/>
        <v>187.36</v>
      </c>
      <c r="Q27" s="9">
        <f t="shared" si="47"/>
        <v>231.66499999999996</v>
      </c>
      <c r="R27" s="9">
        <f t="shared" si="47"/>
        <v>275.96999999999997</v>
      </c>
    </row>
    <row r="28" spans="2:18" x14ac:dyDescent="0.25">
      <c r="B28" s="1" t="s">
        <v>24</v>
      </c>
      <c r="C28" s="1">
        <f>0.572*30</f>
        <v>17.16</v>
      </c>
      <c r="D28" s="1">
        <v>9.7665000000000002E-2</v>
      </c>
      <c r="G28" s="9" t="str">
        <f>(B37)</f>
        <v>South Kentucky</v>
      </c>
      <c r="H28" s="9">
        <f>(C37)</f>
        <v>12.82</v>
      </c>
      <c r="I28" s="9">
        <f t="shared" ref="I28:N28" si="48">($C$37+(I4*$D$37))</f>
        <v>34.177500000000002</v>
      </c>
      <c r="J28" s="9">
        <f t="shared" si="48"/>
        <v>55.535000000000004</v>
      </c>
      <c r="K28" s="9">
        <f t="shared" si="48"/>
        <v>76.892500000000013</v>
      </c>
      <c r="L28" s="9">
        <f t="shared" si="48"/>
        <v>98.25</v>
      </c>
      <c r="M28" s="9">
        <f t="shared" si="48"/>
        <v>119.60750000000002</v>
      </c>
      <c r="N28" s="9">
        <f t="shared" si="48"/>
        <v>140.965</v>
      </c>
      <c r="O28" s="9">
        <f t="shared" ref="O28:R28" si="49">($C$37+(O4*$D$37))</f>
        <v>162.32249999999999</v>
      </c>
      <c r="P28" s="9">
        <f t="shared" si="49"/>
        <v>183.68</v>
      </c>
      <c r="Q28" s="9">
        <f t="shared" si="49"/>
        <v>226.39500000000001</v>
      </c>
      <c r="R28" s="9">
        <f t="shared" si="49"/>
        <v>269.11</v>
      </c>
    </row>
    <row r="29" spans="2:18" x14ac:dyDescent="0.25">
      <c r="C29" s="1" t="s">
        <v>25</v>
      </c>
      <c r="G29" s="9" t="str">
        <f>(B38)</f>
        <v>Taylor County</v>
      </c>
      <c r="H29" s="9">
        <f>(C38)</f>
        <v>9.82</v>
      </c>
      <c r="I29" s="11">
        <f t="shared" ref="I29:N29" si="50">($C$38+(I4*$D$38))</f>
        <v>30.369999999999997</v>
      </c>
      <c r="J29" s="11">
        <f t="shared" si="50"/>
        <v>50.919999999999995</v>
      </c>
      <c r="K29" s="11">
        <f t="shared" si="50"/>
        <v>71.47</v>
      </c>
      <c r="L29" s="11">
        <f t="shared" si="50"/>
        <v>92.019999999999982</v>
      </c>
      <c r="M29" s="11">
        <f t="shared" si="50"/>
        <v>112.57</v>
      </c>
      <c r="N29" s="9">
        <f t="shared" si="50"/>
        <v>133.12</v>
      </c>
      <c r="O29" s="9">
        <f t="shared" ref="O29:R29" si="51">($C$38+(O4*$D$38))</f>
        <v>153.66999999999999</v>
      </c>
      <c r="P29" s="9">
        <f t="shared" si="51"/>
        <v>174.21999999999997</v>
      </c>
      <c r="Q29" s="9">
        <f t="shared" si="51"/>
        <v>215.32</v>
      </c>
      <c r="R29" s="9">
        <f t="shared" si="51"/>
        <v>256.42</v>
      </c>
    </row>
    <row r="30" spans="2:18" x14ac:dyDescent="0.25">
      <c r="B30" s="1" t="s">
        <v>26</v>
      </c>
      <c r="C30" s="1">
        <v>9.0399999999999991</v>
      </c>
      <c r="D30" s="1">
        <v>8.5980000000000001E-2</v>
      </c>
      <c r="G30" s="15" t="str">
        <f>(B40)</f>
        <v>Warren</v>
      </c>
      <c r="H30" s="15">
        <f>(C40)</f>
        <v>18.8</v>
      </c>
      <c r="I30" s="16">
        <f t="shared" ref="I30:N30" si="52">($C$40+(I4*$D$40))</f>
        <v>36.730000000000004</v>
      </c>
      <c r="J30" s="16">
        <f t="shared" si="52"/>
        <v>54.66</v>
      </c>
      <c r="K30" s="16">
        <f t="shared" si="52"/>
        <v>72.59</v>
      </c>
      <c r="L30" s="16">
        <f t="shared" si="52"/>
        <v>90.52</v>
      </c>
      <c r="M30" s="16">
        <f t="shared" si="52"/>
        <v>108.45</v>
      </c>
      <c r="N30" s="15">
        <f t="shared" si="52"/>
        <v>126.38000000000001</v>
      </c>
      <c r="O30" s="15">
        <f t="shared" ref="O30:R30" si="53">($C$40+(O4*$D$40))</f>
        <v>144.31</v>
      </c>
      <c r="P30" s="15">
        <f t="shared" si="53"/>
        <v>162.24</v>
      </c>
      <c r="Q30" s="15">
        <f t="shared" si="53"/>
        <v>198.10000000000002</v>
      </c>
      <c r="R30" s="15">
        <f t="shared" si="53"/>
        <v>233.96000000000004</v>
      </c>
    </row>
    <row r="31" spans="2:18" x14ac:dyDescent="0.25">
      <c r="G31" s="15" t="str">
        <f>(B44)</f>
        <v>West Kentucky</v>
      </c>
      <c r="H31" s="15">
        <f>(C44)</f>
        <v>23.4</v>
      </c>
      <c r="I31" s="15">
        <f t="shared" ref="I31:N31" si="54">($C$44+(I4*$D$44))</f>
        <v>48.724999999999994</v>
      </c>
      <c r="J31" s="15">
        <f t="shared" si="54"/>
        <v>74.05</v>
      </c>
      <c r="K31" s="15">
        <f t="shared" si="54"/>
        <v>99.375</v>
      </c>
      <c r="L31" s="15">
        <f t="shared" si="54"/>
        <v>124.69999999999999</v>
      </c>
      <c r="M31" s="15">
        <f t="shared" si="54"/>
        <v>150.02500000000001</v>
      </c>
      <c r="N31" s="15">
        <f t="shared" si="54"/>
        <v>175.35</v>
      </c>
      <c r="O31" s="15">
        <f t="shared" ref="O31:R31" si="55">($C$44+(O4*$D$44))</f>
        <v>200.67500000000001</v>
      </c>
      <c r="P31" s="15">
        <f t="shared" si="55"/>
        <v>226</v>
      </c>
      <c r="Q31" s="15">
        <f t="shared" si="55"/>
        <v>276.64999999999998</v>
      </c>
      <c r="R31" s="15">
        <f t="shared" si="55"/>
        <v>327.29999999999995</v>
      </c>
    </row>
    <row r="32" spans="2:18" x14ac:dyDescent="0.25">
      <c r="B32" s="1" t="s">
        <v>27</v>
      </c>
      <c r="C32" s="4">
        <v>20</v>
      </c>
      <c r="D32" s="1">
        <v>8.4909999999999999E-2</v>
      </c>
      <c r="G32" s="11" t="s">
        <v>49</v>
      </c>
      <c r="H32" s="9">
        <v>18</v>
      </c>
      <c r="I32" s="19">
        <f t="shared" ref="I32:N32" si="56">($C$45+($D$45*I4))</f>
        <v>42.767499999999998</v>
      </c>
      <c r="J32" s="19">
        <f t="shared" si="56"/>
        <v>67.534999999999997</v>
      </c>
      <c r="K32" s="19">
        <f t="shared" si="56"/>
        <v>92.302500000000009</v>
      </c>
      <c r="L32" s="19">
        <f t="shared" si="56"/>
        <v>117.07000000000001</v>
      </c>
      <c r="M32" s="19">
        <f t="shared" si="56"/>
        <v>141.83750000000001</v>
      </c>
      <c r="N32" s="19">
        <f t="shared" si="56"/>
        <v>166.60500000000002</v>
      </c>
      <c r="O32" s="19">
        <f t="shared" ref="O32:R32" si="57">($C$45+($D$45*O4))</f>
        <v>191.3725</v>
      </c>
      <c r="P32" s="19">
        <f t="shared" si="57"/>
        <v>216.14000000000001</v>
      </c>
      <c r="Q32" s="19">
        <f t="shared" si="57"/>
        <v>265.67500000000001</v>
      </c>
      <c r="R32" s="19">
        <f t="shared" si="57"/>
        <v>315.21000000000004</v>
      </c>
    </row>
    <row r="33" spans="2:18" x14ac:dyDescent="0.25">
      <c r="B33" s="1" t="s">
        <v>50</v>
      </c>
      <c r="C33" s="4">
        <v>18.399999999999999</v>
      </c>
      <c r="D33" s="1">
        <v>8.5459999999999994E-2</v>
      </c>
      <c r="G33" s="17" t="s">
        <v>52</v>
      </c>
      <c r="H33" s="21">
        <f>AVERAGE(H11:H32,H5:H9)</f>
        <v>13.281851851851853</v>
      </c>
      <c r="I33" s="21">
        <f t="shared" ref="I33:R33" si="58">AVERAGE(I11:I32,I5:I9)</f>
        <v>35.795166666666674</v>
      </c>
      <c r="J33" s="21">
        <f t="shared" si="58"/>
        <v>58.308481481481493</v>
      </c>
      <c r="K33" s="21">
        <f t="shared" si="58"/>
        <v>80.821796296296299</v>
      </c>
      <c r="L33" s="21">
        <f t="shared" si="58"/>
        <v>103.33511111111112</v>
      </c>
      <c r="M33" s="21">
        <f t="shared" si="58"/>
        <v>125.84842592592592</v>
      </c>
      <c r="N33" s="21">
        <f t="shared" si="58"/>
        <v>148.36174074074074</v>
      </c>
      <c r="O33" s="21">
        <f t="shared" si="58"/>
        <v>170.87505555555558</v>
      </c>
      <c r="P33" s="21">
        <f t="shared" si="58"/>
        <v>193.38837037037035</v>
      </c>
      <c r="Q33" s="21">
        <f t="shared" si="58"/>
        <v>238.41500000000002</v>
      </c>
      <c r="R33" s="21">
        <f t="shared" si="58"/>
        <v>283.44162962962963</v>
      </c>
    </row>
    <row r="34" spans="2:18" x14ac:dyDescent="0.25">
      <c r="B34" s="1" t="s">
        <v>28</v>
      </c>
      <c r="C34" s="4">
        <v>8.84</v>
      </c>
      <c r="D34" s="1">
        <v>7.9519999999999993E-2</v>
      </c>
      <c r="G34" s="11" t="s">
        <v>53</v>
      </c>
      <c r="H34" s="59">
        <f>MEDIAN(H11:H32,H5:H9)</f>
        <v>12.45</v>
      </c>
      <c r="I34" s="59">
        <f t="shared" ref="I34:R34" si="59">MEDIAN(I11:I32,I5:I9)</f>
        <v>35.536249999999995</v>
      </c>
      <c r="J34" s="59">
        <f t="shared" si="59"/>
        <v>56.094999999999999</v>
      </c>
      <c r="K34" s="59">
        <f t="shared" si="59"/>
        <v>79.482499999999987</v>
      </c>
      <c r="L34" s="59">
        <f t="shared" si="59"/>
        <v>101.31</v>
      </c>
      <c r="M34" s="59">
        <f t="shared" si="59"/>
        <v>123.1375</v>
      </c>
      <c r="N34" s="59">
        <f t="shared" si="59"/>
        <v>144.965</v>
      </c>
      <c r="O34" s="59">
        <f t="shared" si="59"/>
        <v>166.79249999999999</v>
      </c>
      <c r="P34" s="59">
        <f t="shared" si="59"/>
        <v>188.62</v>
      </c>
      <c r="Q34" s="59">
        <f t="shared" si="59"/>
        <v>232.27500000000001</v>
      </c>
      <c r="R34" s="59">
        <f t="shared" si="59"/>
        <v>275.96999999999997</v>
      </c>
    </row>
    <row r="35" spans="2:18" x14ac:dyDescent="0.25">
      <c r="B35" s="1" t="s">
        <v>29</v>
      </c>
      <c r="C35" s="4">
        <v>10.14</v>
      </c>
      <c r="D35" s="1">
        <v>8.8609999999999994E-2</v>
      </c>
      <c r="G35" s="20">
        <v>42582</v>
      </c>
      <c r="H35" s="17"/>
      <c r="I35" s="17"/>
      <c r="J35" s="17"/>
      <c r="K35" s="17"/>
      <c r="L35" s="17"/>
      <c r="M35" s="17"/>
      <c r="N35" s="17"/>
      <c r="O35" s="17"/>
      <c r="P35" s="17" t="s">
        <v>43</v>
      </c>
      <c r="Q35" s="11"/>
      <c r="R35" s="11"/>
    </row>
    <row r="36" spans="2:18" x14ac:dyDescent="0.25">
      <c r="C36" s="4"/>
    </row>
    <row r="37" spans="2:18" x14ac:dyDescent="0.25">
      <c r="B37" s="1" t="s">
        <v>44</v>
      </c>
      <c r="C37" s="4">
        <v>12.82</v>
      </c>
      <c r="D37" s="1">
        <v>8.5430000000000006E-2</v>
      </c>
    </row>
    <row r="38" spans="2:18" x14ac:dyDescent="0.25">
      <c r="B38" s="1" t="s">
        <v>31</v>
      </c>
      <c r="C38" s="4">
        <v>9.82</v>
      </c>
      <c r="D38" s="1">
        <v>8.2199999999999995E-2</v>
      </c>
    </row>
    <row r="40" spans="2:18" x14ac:dyDescent="0.25">
      <c r="B40" s="1" t="s">
        <v>35</v>
      </c>
      <c r="C40" s="1">
        <v>18.8</v>
      </c>
      <c r="D40" s="1">
        <v>7.1720000000000006E-2</v>
      </c>
      <c r="E40" s="1" t="s">
        <v>36</v>
      </c>
    </row>
    <row r="41" spans="2:18" x14ac:dyDescent="0.25">
      <c r="D41" s="1">
        <v>6.8599999999999994E-2</v>
      </c>
      <c r="E41" s="1" t="s">
        <v>37</v>
      </c>
    </row>
    <row r="42" spans="2:18" x14ac:dyDescent="0.25">
      <c r="D42" s="1">
        <v>6.6780000000000006E-2</v>
      </c>
      <c r="E42" s="1" t="s">
        <v>38</v>
      </c>
    </row>
    <row r="43" spans="2:18" x14ac:dyDescent="0.25">
      <c r="C43" s="1" t="s">
        <v>39</v>
      </c>
      <c r="D43" s="1">
        <v>2.3740000000000001E-2</v>
      </c>
    </row>
    <row r="44" spans="2:18" x14ac:dyDescent="0.25">
      <c r="B44" s="1" t="s">
        <v>51</v>
      </c>
      <c r="C44" s="1">
        <v>23.4</v>
      </c>
      <c r="D44" s="1">
        <v>0.1013</v>
      </c>
    </row>
    <row r="45" spans="2:18" x14ac:dyDescent="0.25">
      <c r="B45" s="1" t="s">
        <v>48</v>
      </c>
      <c r="C45" s="1">
        <v>18</v>
      </c>
      <c r="D45" s="1">
        <v>9.9070000000000005E-2</v>
      </c>
    </row>
  </sheetData>
  <mergeCells count="1">
    <mergeCell ref="I3:P3"/>
  </mergeCells>
  <printOptions horizontalCentered="1" verticalCentered="1"/>
  <pageMargins left="0.7" right="0.7" top="0.75" bottom="0.75" header="0.3" footer="0.3"/>
  <pageSetup scale="10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9" workbookViewId="0">
      <selection activeCell="L11" sqref="L11"/>
    </sheetView>
  </sheetViews>
  <sheetFormatPr defaultColWidth="10.7109375" defaultRowHeight="15.75" x14ac:dyDescent="0.25"/>
  <cols>
    <col min="1" max="1" width="3.5703125" style="23" customWidth="1"/>
    <col min="2" max="2" width="21" style="22" customWidth="1"/>
    <col min="3" max="3" width="12.140625" style="22" customWidth="1"/>
    <col min="4" max="4" width="13.7109375" style="22" customWidth="1"/>
    <col min="5" max="5" width="10.85546875" style="24" customWidth="1"/>
    <col min="6" max="6" width="13.42578125" style="22" customWidth="1"/>
    <col min="7" max="7" width="12" style="22" customWidth="1"/>
    <col min="8" max="16384" width="10.7109375" style="22"/>
  </cols>
  <sheetData>
    <row r="1" spans="1:7" x14ac:dyDescent="0.25">
      <c r="G1" s="27" t="s">
        <v>64</v>
      </c>
    </row>
    <row r="2" spans="1:7" x14ac:dyDescent="0.25">
      <c r="G2" s="27" t="s">
        <v>65</v>
      </c>
    </row>
    <row r="3" spans="1:7" x14ac:dyDescent="0.25">
      <c r="G3" s="27" t="s">
        <v>66</v>
      </c>
    </row>
    <row r="4" spans="1:7" x14ac:dyDescent="0.25">
      <c r="A4" s="64" t="s">
        <v>62</v>
      </c>
      <c r="B4" s="64"/>
      <c r="C4" s="64"/>
      <c r="D4" s="64"/>
      <c r="E4" s="64"/>
      <c r="F4" s="64"/>
      <c r="G4" s="64"/>
    </row>
    <row r="5" spans="1:7" x14ac:dyDescent="0.25">
      <c r="A5" s="64" t="s">
        <v>63</v>
      </c>
      <c r="B5" s="64"/>
      <c r="C5" s="64"/>
      <c r="D5" s="64"/>
      <c r="E5" s="64"/>
      <c r="F5" s="64"/>
      <c r="G5" s="64"/>
    </row>
    <row r="6" spans="1:7" x14ac:dyDescent="0.25">
      <c r="A6" s="64" t="s">
        <v>67</v>
      </c>
      <c r="B6" s="64"/>
      <c r="C6" s="64"/>
      <c r="D6" s="64"/>
      <c r="E6" s="64"/>
      <c r="F6" s="64"/>
      <c r="G6" s="64"/>
    </row>
    <row r="8" spans="1:7" ht="16.5" thickBot="1" x14ac:dyDescent="0.3"/>
    <row r="9" spans="1:7" ht="16.5" thickBot="1" x14ac:dyDescent="0.3">
      <c r="A9" s="38"/>
      <c r="B9" s="30"/>
      <c r="C9" s="30"/>
      <c r="D9" s="30"/>
      <c r="E9" s="62" t="s">
        <v>59</v>
      </c>
      <c r="F9" s="63"/>
      <c r="G9" s="30"/>
    </row>
    <row r="10" spans="1:7" x14ac:dyDescent="0.25">
      <c r="A10" s="32"/>
      <c r="B10" s="31"/>
      <c r="C10" s="31"/>
      <c r="D10" s="31"/>
      <c r="E10" s="34" t="s">
        <v>52</v>
      </c>
      <c r="F10" s="36" t="s">
        <v>57</v>
      </c>
      <c r="G10" s="32" t="s">
        <v>60</v>
      </c>
    </row>
    <row r="11" spans="1:7" x14ac:dyDescent="0.25">
      <c r="A11" s="32"/>
      <c r="B11" s="31"/>
      <c r="C11" s="32" t="s">
        <v>45</v>
      </c>
      <c r="D11" s="33" t="s">
        <v>55</v>
      </c>
      <c r="E11" s="35" t="s">
        <v>56</v>
      </c>
      <c r="F11" s="37" t="s">
        <v>52</v>
      </c>
      <c r="G11" s="32" t="s">
        <v>52</v>
      </c>
    </row>
    <row r="12" spans="1:7" ht="16.5" thickBot="1" x14ac:dyDescent="0.3">
      <c r="A12" s="39"/>
      <c r="B12" s="40" t="s">
        <v>54</v>
      </c>
      <c r="C12" s="39" t="s">
        <v>47</v>
      </c>
      <c r="D12" s="41" t="s">
        <v>47</v>
      </c>
      <c r="E12" s="42" t="s">
        <v>58</v>
      </c>
      <c r="F12" s="43" t="s">
        <v>56</v>
      </c>
      <c r="G12" s="39" t="s">
        <v>61</v>
      </c>
    </row>
    <row r="13" spans="1:7" x14ac:dyDescent="0.25">
      <c r="A13" s="44">
        <v>1</v>
      </c>
      <c r="B13" s="45" t="str">
        <f>('Sheet1 (3)'!G6)</f>
        <v>Big Sandy</v>
      </c>
      <c r="C13" s="46">
        <f>('Sheet1 (3)'!C7)</f>
        <v>15</v>
      </c>
      <c r="D13" s="47">
        <f>('Sheet1 (3)'!D7)</f>
        <v>8.8999999999999996E-2</v>
      </c>
      <c r="E13" s="48">
        <v>1038</v>
      </c>
      <c r="F13" s="46">
        <f>(C13+(D13*E13))</f>
        <v>107.38199999999999</v>
      </c>
      <c r="G13" s="49">
        <f>(C13+(D13*1228))</f>
        <v>124.292</v>
      </c>
    </row>
    <row r="14" spans="1:7" x14ac:dyDescent="0.25">
      <c r="A14" s="50">
        <f>(A13+1)</f>
        <v>2</v>
      </c>
      <c r="B14" s="25" t="str">
        <f>('Sheet1 (3)'!G7)</f>
        <v>Blue Grass</v>
      </c>
      <c r="C14" s="10">
        <f>('Sheet1 (3)'!C8)</f>
        <v>14</v>
      </c>
      <c r="D14" s="28">
        <f>('Sheet1 (3)'!D8)</f>
        <v>8.7309999999999999E-2</v>
      </c>
      <c r="E14" s="29">
        <v>1311</v>
      </c>
      <c r="F14" s="10">
        <f t="shared" ref="F14:F36" si="0">(C14+(D14*E14))</f>
        <v>128.46341000000001</v>
      </c>
      <c r="G14" s="51">
        <f t="shared" ref="G14:G38" si="1">(C14+(D14*1228))</f>
        <v>121.21668</v>
      </c>
    </row>
    <row r="15" spans="1:7" x14ac:dyDescent="0.25">
      <c r="A15" s="50">
        <f>(A14+1)</f>
        <v>3</v>
      </c>
      <c r="B15" s="25" t="str">
        <f>('Sheet1 (3)'!G8)</f>
        <v>Clark</v>
      </c>
      <c r="C15" s="10">
        <f>('Sheet1 (3)'!C9)</f>
        <v>12.43</v>
      </c>
      <c r="D15" s="28">
        <f>('Sheet1 (3)'!D9)</f>
        <v>9.2424999999999993E-2</v>
      </c>
      <c r="E15" s="29">
        <v>1203</v>
      </c>
      <c r="F15" s="10">
        <f t="shared" si="0"/>
        <v>123.61727499999998</v>
      </c>
      <c r="G15" s="51">
        <f t="shared" si="1"/>
        <v>125.92789999999999</v>
      </c>
    </row>
    <row r="16" spans="1:7" x14ac:dyDescent="0.25">
      <c r="A16" s="50">
        <f t="shared" ref="A16:A36" si="2">(A15+1)</f>
        <v>4</v>
      </c>
      <c r="B16" s="25" t="str">
        <f>('Sheet1 (3)'!G9)</f>
        <v>Cumberland Valley</v>
      </c>
      <c r="C16" s="10">
        <f>('Sheet1 (3)'!C12)</f>
        <v>8.73</v>
      </c>
      <c r="D16" s="28">
        <f>('Sheet1 (3)'!D12)</f>
        <v>8.5629999999999998E-2</v>
      </c>
      <c r="E16" s="29">
        <v>1228</v>
      </c>
      <c r="F16" s="10">
        <f t="shared" si="0"/>
        <v>113.88364</v>
      </c>
      <c r="G16" s="51">
        <f t="shared" si="1"/>
        <v>113.88364</v>
      </c>
    </row>
    <row r="17" spans="1:7" x14ac:dyDescent="0.25">
      <c r="A17" s="50">
        <f t="shared" si="2"/>
        <v>5</v>
      </c>
      <c r="B17" s="25" t="s">
        <v>8</v>
      </c>
      <c r="C17" s="10">
        <v>14.1</v>
      </c>
      <c r="D17" s="28">
        <v>8.6360000000000006E-2</v>
      </c>
      <c r="E17" s="29">
        <v>1228</v>
      </c>
      <c r="F17" s="10">
        <f t="shared" si="0"/>
        <v>120.15008</v>
      </c>
      <c r="G17" s="51">
        <f t="shared" si="1"/>
        <v>120.15008</v>
      </c>
    </row>
    <row r="18" spans="1:7" x14ac:dyDescent="0.25">
      <c r="A18" s="50">
        <f t="shared" si="2"/>
        <v>6</v>
      </c>
      <c r="B18" s="25" t="str">
        <f>('Sheet1 (3)'!G12)</f>
        <v>Farmers</v>
      </c>
      <c r="C18" s="10">
        <f>('Sheet1 (3)'!C15)</f>
        <v>9.35</v>
      </c>
      <c r="D18" s="28">
        <f>('Sheet1 (3)'!D15)</f>
        <v>8.8950000000000001E-2</v>
      </c>
      <c r="E18" s="29">
        <v>1140</v>
      </c>
      <c r="F18" s="10">
        <f t="shared" si="0"/>
        <v>110.753</v>
      </c>
      <c r="G18" s="51">
        <f t="shared" si="1"/>
        <v>118.58059999999999</v>
      </c>
    </row>
    <row r="19" spans="1:7" x14ac:dyDescent="0.25">
      <c r="A19" s="50">
        <f t="shared" si="2"/>
        <v>7</v>
      </c>
      <c r="B19" s="25" t="str">
        <f>('Sheet1 (3)'!G13)</f>
        <v>Fleming-Mason</v>
      </c>
      <c r="C19" s="10">
        <f>('Sheet1 (3)'!C16)</f>
        <v>15</v>
      </c>
      <c r="D19" s="28">
        <f>('Sheet1 (3)'!D16)</f>
        <v>8.4309999999999996E-2</v>
      </c>
      <c r="E19" s="29">
        <v>1107</v>
      </c>
      <c r="F19" s="10">
        <f t="shared" si="0"/>
        <v>108.33117</v>
      </c>
      <c r="G19" s="51">
        <f t="shared" si="1"/>
        <v>118.53268</v>
      </c>
    </row>
    <row r="20" spans="1:7" x14ac:dyDescent="0.25">
      <c r="A20" s="50">
        <f t="shared" si="2"/>
        <v>8</v>
      </c>
      <c r="B20" s="25" t="str">
        <f>('Sheet1 (3)'!G14)</f>
        <v>Grayson</v>
      </c>
      <c r="C20" s="10">
        <f>('Sheet1 (3)'!C17)</f>
        <v>15</v>
      </c>
      <c r="D20" s="28">
        <f>('Sheet1 (3)'!D17)</f>
        <v>0.1091</v>
      </c>
      <c r="E20" s="29">
        <v>1050</v>
      </c>
      <c r="F20" s="10">
        <f t="shared" si="0"/>
        <v>129.55500000000001</v>
      </c>
      <c r="G20" s="51">
        <f t="shared" si="1"/>
        <v>148.97480000000002</v>
      </c>
    </row>
    <row r="21" spans="1:7" x14ac:dyDescent="0.25">
      <c r="A21" s="50">
        <f t="shared" si="2"/>
        <v>9</v>
      </c>
      <c r="B21" s="25" t="str">
        <f>('Sheet1 (3)'!G15)</f>
        <v>Inter-County</v>
      </c>
      <c r="C21" s="10">
        <f>('Sheet1 (3)'!C18)</f>
        <v>8.9700000000000006</v>
      </c>
      <c r="D21" s="28">
        <f>('Sheet1 (3)'!D18)</f>
        <v>9.4210000000000002E-2</v>
      </c>
      <c r="E21" s="29">
        <v>1193</v>
      </c>
      <c r="F21" s="10">
        <f t="shared" si="0"/>
        <v>121.36253000000001</v>
      </c>
      <c r="G21" s="51">
        <f t="shared" si="1"/>
        <v>124.65988</v>
      </c>
    </row>
    <row r="22" spans="1:7" x14ac:dyDescent="0.25">
      <c r="A22" s="50">
        <f t="shared" si="2"/>
        <v>10</v>
      </c>
      <c r="B22" s="25" t="str">
        <f>('Sheet1 (3)'!G16)</f>
        <v>Jackson Energy</v>
      </c>
      <c r="C22" s="10">
        <f>('Sheet1 (3)'!C19)</f>
        <v>16.440000000000001</v>
      </c>
      <c r="D22" s="28">
        <f>('Sheet1 (3)'!D19)</f>
        <v>9.8489999999999994E-2</v>
      </c>
      <c r="E22" s="29">
        <v>1193</v>
      </c>
      <c r="F22" s="10">
        <f t="shared" si="0"/>
        <v>133.93857</v>
      </c>
      <c r="G22" s="51">
        <f t="shared" si="1"/>
        <v>137.38571999999999</v>
      </c>
    </row>
    <row r="23" spans="1:7" x14ac:dyDescent="0.25">
      <c r="A23" s="50">
        <f t="shared" si="2"/>
        <v>11</v>
      </c>
      <c r="B23" s="25" t="str">
        <f>('Sheet1 (3)'!G17)</f>
        <v>Jackson Purchase</v>
      </c>
      <c r="C23" s="10">
        <f>('Sheet1 (3)'!C20)</f>
        <v>12.45</v>
      </c>
      <c r="D23" s="28">
        <f>('Sheet1 (3)'!D20)</f>
        <v>0.10077999999999999</v>
      </c>
      <c r="E23" s="29">
        <v>1314</v>
      </c>
      <c r="F23" s="10">
        <f t="shared" si="0"/>
        <v>144.87491999999997</v>
      </c>
      <c r="G23" s="51">
        <f t="shared" si="1"/>
        <v>136.20783999999998</v>
      </c>
    </row>
    <row r="24" spans="1:7" x14ac:dyDescent="0.25">
      <c r="A24" s="50">
        <f t="shared" si="2"/>
        <v>12</v>
      </c>
      <c r="B24" s="25" t="str">
        <f>('Sheet1 (3)'!G18)</f>
        <v>Kenergy</v>
      </c>
      <c r="C24" s="10">
        <f>('Sheet1 (3)'!C21)</f>
        <v>18.5</v>
      </c>
      <c r="D24" s="28">
        <f>('Sheet1 (3)'!D21)</f>
        <v>0.10204199999999999</v>
      </c>
      <c r="E24" s="29">
        <v>1394</v>
      </c>
      <c r="F24" s="10">
        <f t="shared" si="0"/>
        <v>160.74654799999999</v>
      </c>
      <c r="G24" s="51">
        <f t="shared" si="1"/>
        <v>143.80757599999998</v>
      </c>
    </row>
    <row r="25" spans="1:7" x14ac:dyDescent="0.25">
      <c r="A25" s="50">
        <f t="shared" si="2"/>
        <v>13</v>
      </c>
      <c r="B25" s="25" t="str">
        <f>('Sheet1 (3)'!G20)</f>
        <v>Licking Valley</v>
      </c>
      <c r="C25" s="10">
        <f>('Sheet1 (3)'!C24)</f>
        <v>9.32</v>
      </c>
      <c r="D25" s="28">
        <f>('Sheet1 (3)'!D24)</f>
        <v>9.3549999999999994E-2</v>
      </c>
      <c r="E25" s="29">
        <v>1028</v>
      </c>
      <c r="F25" s="10">
        <f t="shared" si="0"/>
        <v>105.48939999999999</v>
      </c>
      <c r="G25" s="51">
        <f t="shared" si="1"/>
        <v>124.1994</v>
      </c>
    </row>
    <row r="26" spans="1:7" x14ac:dyDescent="0.25">
      <c r="A26" s="50">
        <f t="shared" si="2"/>
        <v>14</v>
      </c>
      <c r="B26" s="25" t="str">
        <f>('Sheet1 (3)'!G22)</f>
        <v>Meade County</v>
      </c>
      <c r="C26" s="10">
        <f>('Sheet1 (3)'!C28)</f>
        <v>17.16</v>
      </c>
      <c r="D26" s="28">
        <f>('Sheet1 (3)'!D28)</f>
        <v>9.7665000000000002E-2</v>
      </c>
      <c r="E26" s="29">
        <v>1311</v>
      </c>
      <c r="F26" s="10">
        <f t="shared" si="0"/>
        <v>145.198815</v>
      </c>
      <c r="G26" s="51">
        <f t="shared" si="1"/>
        <v>137.09262000000001</v>
      </c>
    </row>
    <row r="27" spans="1:7" x14ac:dyDescent="0.25">
      <c r="A27" s="50">
        <f t="shared" si="2"/>
        <v>15</v>
      </c>
      <c r="B27" s="25" t="str">
        <f>('Sheet1 (3)'!G23)</f>
        <v>Nolin</v>
      </c>
      <c r="C27" s="10">
        <f>('Sheet1 (3)'!C30)</f>
        <v>9.0399999999999991</v>
      </c>
      <c r="D27" s="28">
        <f>('Sheet1 (3)'!D30)</f>
        <v>8.5980000000000001E-2</v>
      </c>
      <c r="E27" s="29">
        <v>1275</v>
      </c>
      <c r="F27" s="10">
        <f t="shared" si="0"/>
        <v>118.6645</v>
      </c>
      <c r="G27" s="51">
        <f t="shared" si="1"/>
        <v>114.62343999999999</v>
      </c>
    </row>
    <row r="28" spans="1:7" x14ac:dyDescent="0.25">
      <c r="A28" s="50">
        <f t="shared" si="2"/>
        <v>16</v>
      </c>
      <c r="B28" s="25" t="str">
        <f>('Sheet1 (3)'!G24)</f>
        <v>Owen Electric</v>
      </c>
      <c r="C28" s="10">
        <f>('Sheet1 (3)'!C32)</f>
        <v>20</v>
      </c>
      <c r="D28" s="28">
        <f>('Sheet1 (3)'!D32)</f>
        <v>8.4909999999999999E-2</v>
      </c>
      <c r="E28" s="29">
        <v>1105</v>
      </c>
      <c r="F28" s="10">
        <f t="shared" si="0"/>
        <v>113.82554999999999</v>
      </c>
      <c r="G28" s="51">
        <f t="shared" si="1"/>
        <v>124.26948</v>
      </c>
    </row>
    <row r="29" spans="1:7" x14ac:dyDescent="0.25">
      <c r="A29" s="50">
        <f t="shared" si="2"/>
        <v>17</v>
      </c>
      <c r="B29" s="25" t="str">
        <f>('Sheet1 (3)'!G25)</f>
        <v>Pennyrile</v>
      </c>
      <c r="C29" s="10">
        <f>('Sheet1 (3)'!C33)</f>
        <v>18.399999999999999</v>
      </c>
      <c r="D29" s="28">
        <f>('Sheet1 (3)'!D33)</f>
        <v>8.5459999999999994E-2</v>
      </c>
      <c r="E29" s="29">
        <v>1179</v>
      </c>
      <c r="F29" s="10">
        <f t="shared" si="0"/>
        <v>119.15734</v>
      </c>
      <c r="G29" s="51">
        <f t="shared" si="1"/>
        <v>123.34487999999999</v>
      </c>
    </row>
    <row r="30" spans="1:7" x14ac:dyDescent="0.25">
      <c r="A30" s="50">
        <f t="shared" si="2"/>
        <v>18</v>
      </c>
      <c r="B30" s="25" t="str">
        <f>('Sheet1 (3)'!G26)</f>
        <v>Salt River</v>
      </c>
      <c r="C30" s="10">
        <f>('Sheet1 (3)'!C34)</f>
        <v>8.84</v>
      </c>
      <c r="D30" s="28">
        <f>('Sheet1 (3)'!D34)</f>
        <v>7.9519999999999993E-2</v>
      </c>
      <c r="E30" s="29">
        <v>1332</v>
      </c>
      <c r="F30" s="10">
        <f t="shared" si="0"/>
        <v>114.76064</v>
      </c>
      <c r="G30" s="51">
        <f t="shared" si="1"/>
        <v>106.49056</v>
      </c>
    </row>
    <row r="31" spans="1:7" x14ac:dyDescent="0.25">
      <c r="A31" s="50">
        <f t="shared" si="2"/>
        <v>19</v>
      </c>
      <c r="B31" s="25" t="str">
        <f>('Sheet1 (3)'!G27)</f>
        <v>Shelby Energy</v>
      </c>
      <c r="C31" s="10">
        <f>('Sheet1 (3)'!C35)</f>
        <v>10.14</v>
      </c>
      <c r="D31" s="28">
        <f>('Sheet1 (3)'!D35)</f>
        <v>8.8609999999999994E-2</v>
      </c>
      <c r="E31" s="29">
        <v>1573</v>
      </c>
      <c r="F31" s="10">
        <f t="shared" si="0"/>
        <v>149.52352999999999</v>
      </c>
      <c r="G31" s="51">
        <f t="shared" si="1"/>
        <v>118.95308</v>
      </c>
    </row>
    <row r="32" spans="1:7" x14ac:dyDescent="0.25">
      <c r="A32" s="50">
        <f t="shared" si="2"/>
        <v>20</v>
      </c>
      <c r="B32" s="25" t="str">
        <f>('Sheet1 (3)'!G28)</f>
        <v>South Kentucky</v>
      </c>
      <c r="C32" s="10">
        <f>('Sheet1 (3)'!C37)</f>
        <v>12.82</v>
      </c>
      <c r="D32" s="28">
        <f>('Sheet1 (3)'!D37)</f>
        <v>8.5430000000000006E-2</v>
      </c>
      <c r="E32" s="29">
        <v>1248</v>
      </c>
      <c r="F32" s="10">
        <f t="shared" si="0"/>
        <v>119.43664000000001</v>
      </c>
      <c r="G32" s="51">
        <f t="shared" si="1"/>
        <v>117.72804000000002</v>
      </c>
    </row>
    <row r="33" spans="1:7" x14ac:dyDescent="0.25">
      <c r="A33" s="50">
        <f t="shared" si="2"/>
        <v>21</v>
      </c>
      <c r="B33" s="25" t="str">
        <f>('Sheet1 (3)'!G29)</f>
        <v>Taylor County</v>
      </c>
      <c r="C33" s="10">
        <f>('Sheet1 (3)'!C38)</f>
        <v>9.82</v>
      </c>
      <c r="D33" s="28">
        <f>('Sheet1 (3)'!D38)</f>
        <v>8.2199999999999995E-2</v>
      </c>
      <c r="E33" s="29">
        <v>1108</v>
      </c>
      <c r="F33" s="10">
        <f t="shared" si="0"/>
        <v>100.89759999999998</v>
      </c>
      <c r="G33" s="51">
        <f t="shared" si="1"/>
        <v>110.76159999999999</v>
      </c>
    </row>
    <row r="34" spans="1:7" x14ac:dyDescent="0.25">
      <c r="A34" s="50">
        <f t="shared" si="2"/>
        <v>22</v>
      </c>
      <c r="B34" s="25" t="str">
        <f>('Sheet1 (3)'!G30)</f>
        <v>Warren</v>
      </c>
      <c r="C34" s="10">
        <f>('Sheet1 (3)'!C40)</f>
        <v>18.8</v>
      </c>
      <c r="D34" s="28">
        <f>('Sheet1 (3)'!D40)</f>
        <v>7.1720000000000006E-2</v>
      </c>
      <c r="E34" s="29">
        <v>1296</v>
      </c>
      <c r="F34" s="10">
        <f t="shared" si="0"/>
        <v>111.74912</v>
      </c>
      <c r="G34" s="51">
        <f t="shared" si="1"/>
        <v>106.87216000000001</v>
      </c>
    </row>
    <row r="35" spans="1:7" x14ac:dyDescent="0.25">
      <c r="A35" s="50">
        <f t="shared" si="2"/>
        <v>23</v>
      </c>
      <c r="B35" s="25" t="str">
        <f>('Sheet1 (3)'!G31)</f>
        <v>West Kentucky</v>
      </c>
      <c r="C35" s="10">
        <f>('Sheet1 (3)'!C44)</f>
        <v>23.4</v>
      </c>
      <c r="D35" s="28">
        <f>('Sheet1 (3)'!D44)</f>
        <v>0.1013</v>
      </c>
      <c r="E35" s="29">
        <v>1373</v>
      </c>
      <c r="F35" s="10">
        <f t="shared" si="0"/>
        <v>162.48490000000001</v>
      </c>
      <c r="G35" s="51">
        <f t="shared" si="1"/>
        <v>147.79640000000001</v>
      </c>
    </row>
    <row r="36" spans="1:7" x14ac:dyDescent="0.25">
      <c r="A36" s="50">
        <f t="shared" si="2"/>
        <v>24</v>
      </c>
      <c r="B36" s="25" t="str">
        <f>('Sheet1 (3)'!G32)</f>
        <v>Tri-County</v>
      </c>
      <c r="C36" s="10">
        <f>('Sheet1 (3)'!C45)</f>
        <v>18</v>
      </c>
      <c r="D36" s="28">
        <f>('Sheet1 (3)'!D45)</f>
        <v>9.9070000000000005E-2</v>
      </c>
      <c r="E36" s="29">
        <v>1245</v>
      </c>
      <c r="F36" s="10">
        <f t="shared" si="0"/>
        <v>141.34215</v>
      </c>
      <c r="G36" s="51">
        <f t="shared" si="1"/>
        <v>139.65796</v>
      </c>
    </row>
    <row r="37" spans="1:7" x14ac:dyDescent="0.25">
      <c r="A37" s="50"/>
      <c r="B37" s="11" t="s">
        <v>52</v>
      </c>
      <c r="C37" s="26">
        <f>AVERAGE(C13:C16,C18:C36)</f>
        <v>13.983043478260868</v>
      </c>
      <c r="D37" s="28">
        <f>AVERAGE(D13:D16,D18:D36)</f>
        <v>9.0767913043478282E-2</v>
      </c>
      <c r="E37" s="29">
        <f>AVERAGE(E13:E16,E18:E36)</f>
        <v>1228</v>
      </c>
      <c r="F37" s="10">
        <f>AVERAGE(F13:F16,F18:F36)</f>
        <v>125.45383686956519</v>
      </c>
      <c r="G37" s="51">
        <f t="shared" si="1"/>
        <v>125.4460406956522</v>
      </c>
    </row>
    <row r="38" spans="1:7" ht="16.5" thickBot="1" x14ac:dyDescent="0.3">
      <c r="A38" s="52"/>
      <c r="B38" s="53" t="s">
        <v>53</v>
      </c>
      <c r="C38" s="54">
        <f>MEDIAN(C13:C16,C18:C36)</f>
        <v>14</v>
      </c>
      <c r="D38" s="55">
        <f>MEDIAN(D13:D16,D18:D36)</f>
        <v>8.8950000000000001E-2</v>
      </c>
      <c r="E38" s="56">
        <f>MEDIAN(E13:E16,E18:E36)</f>
        <v>1228</v>
      </c>
      <c r="F38" s="57">
        <f>MEDIAN(F13:F16,F18:F36)</f>
        <v>119.43664000000001</v>
      </c>
      <c r="G38" s="58">
        <f t="shared" si="1"/>
        <v>123.2306</v>
      </c>
    </row>
  </sheetData>
  <mergeCells count="4">
    <mergeCell ref="E9:F9"/>
    <mergeCell ref="A4:G4"/>
    <mergeCell ref="A5:G5"/>
    <mergeCell ref="A6:G6"/>
  </mergeCells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Sheet1 (2)</vt:lpstr>
      <vt:lpstr>Sheet1 (3)</vt:lpstr>
      <vt:lpstr>Sheet2</vt:lpstr>
      <vt:lpstr>Sheet1!Print_Area</vt:lpstr>
      <vt:lpstr>'Sheet1 (2)'!Print_Area</vt:lpstr>
      <vt:lpstr>'Sheet1 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KatherynAdkins</dc:creator>
  <cp:lastModifiedBy>Brian Chaney</cp:lastModifiedBy>
  <cp:lastPrinted>2016-07-30T23:27:35Z</cp:lastPrinted>
  <dcterms:created xsi:type="dcterms:W3CDTF">2016-07-14T14:53:18Z</dcterms:created>
  <dcterms:modified xsi:type="dcterms:W3CDTF">2016-08-30T20:13:11Z</dcterms:modified>
</cp:coreProperties>
</file>