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840" windowHeight="12075"/>
  </bookViews>
  <sheets>
    <sheet name="Exhibit KCH-4, p. 1" sheetId="1" r:id="rId1"/>
    <sheet name="Exhibit KCH-4, p. 2" sheetId="2" r:id="rId2"/>
  </sheets>
  <calcPr calcId="125725"/>
</workbook>
</file>

<file path=xl/calcChain.xml><?xml version="1.0" encoding="utf-8"?>
<calcChain xmlns="http://schemas.openxmlformats.org/spreadsheetml/2006/main">
  <c r="F18" i="2"/>
  <c r="C24"/>
  <c r="F18" i="1"/>
  <c r="D18"/>
  <c r="F14"/>
  <c r="F8" i="2"/>
  <c r="F8" i="1"/>
  <c r="D11" i="2" l="1"/>
  <c r="D11" i="1"/>
  <c r="E15" i="2" l="1"/>
  <c r="E13"/>
  <c r="E10"/>
  <c r="G10"/>
  <c r="E9"/>
  <c r="G9"/>
  <c r="E8"/>
  <c r="E11" s="1"/>
  <c r="E13" i="1"/>
  <c r="G13"/>
  <c r="E10"/>
  <c r="H10" s="1"/>
  <c r="G10"/>
  <c r="E9"/>
  <c r="G9"/>
  <c r="E8"/>
  <c r="E17" i="2" l="1"/>
  <c r="G8"/>
  <c r="H8" s="1"/>
  <c r="F11"/>
  <c r="G8" i="1"/>
  <c r="G11" s="1"/>
  <c r="C23" s="1"/>
  <c r="F11"/>
  <c r="H9" i="2"/>
  <c r="E15" i="1"/>
  <c r="H9"/>
  <c r="C18" i="2"/>
  <c r="H10"/>
  <c r="E14" i="1"/>
  <c r="E11"/>
  <c r="E16"/>
  <c r="H13"/>
  <c r="G11" i="2"/>
  <c r="C23" s="1"/>
  <c r="C18" i="1"/>
  <c r="E17"/>
  <c r="E16" i="2"/>
  <c r="E14"/>
  <c r="E18" s="1"/>
  <c r="H8" i="1" l="1"/>
  <c r="E18"/>
  <c r="E20" i="2"/>
  <c r="D18"/>
  <c r="C24" i="1"/>
  <c r="E20"/>
  <c r="F13" i="2"/>
  <c r="G13" s="1"/>
  <c r="H11" i="1"/>
  <c r="I11" s="1"/>
  <c r="H11" i="2"/>
  <c r="I11" s="1"/>
  <c r="H13" l="1"/>
  <c r="F15" i="1" l="1"/>
  <c r="G15" s="1"/>
  <c r="H15" s="1"/>
  <c r="F16"/>
  <c r="G16" s="1"/>
  <c r="H16" s="1"/>
  <c r="F14" i="2" l="1"/>
  <c r="G14" i="1"/>
  <c r="H14" s="1"/>
  <c r="F16" i="2"/>
  <c r="G16" s="1"/>
  <c r="H16" s="1"/>
  <c r="F15"/>
  <c r="G15" s="1"/>
  <c r="H15" s="1"/>
  <c r="G14" l="1"/>
  <c r="H14" s="1"/>
  <c r="F17" i="1"/>
  <c r="F17" i="2"/>
  <c r="G17" l="1"/>
  <c r="G17" i="1"/>
  <c r="H17" s="1"/>
  <c r="H17" i="2"/>
  <c r="G18"/>
  <c r="G18" i="1" l="1"/>
  <c r="G20" s="1"/>
  <c r="H20" s="1"/>
  <c r="I20" s="1"/>
  <c r="H18" i="2"/>
  <c r="I18" s="1"/>
  <c r="G20"/>
  <c r="H20" s="1"/>
  <c r="I20" s="1"/>
  <c r="H18" i="1" l="1"/>
  <c r="I18" s="1"/>
</calcChain>
</file>

<file path=xl/sharedStrings.xml><?xml version="1.0" encoding="utf-8"?>
<sst xmlns="http://schemas.openxmlformats.org/spreadsheetml/2006/main" count="86" uniqueCount="41">
  <si>
    <t>Proposed</t>
  </si>
  <si>
    <t>Current</t>
  </si>
  <si>
    <t xml:space="preserve">Percentage </t>
  </si>
  <si>
    <t>Rate</t>
  </si>
  <si>
    <t>Revenue</t>
  </si>
  <si>
    <t>Inc. (Dec.)</t>
  </si>
  <si>
    <t xml:space="preserve">Increase </t>
  </si>
  <si>
    <t>IS/DS Rate Design</t>
  </si>
  <si>
    <t xml:space="preserve">Customer Charge Revenue </t>
  </si>
  <si>
    <t xml:space="preserve">Administrative Charge Revenue </t>
  </si>
  <si>
    <t>Accelerated Mains Replacement Program</t>
  </si>
  <si>
    <t xml:space="preserve">Net Customer Base Revenue </t>
  </si>
  <si>
    <t>First 2,000 Mcf</t>
  </si>
  <si>
    <t>Next 6,000 Mcf</t>
  </si>
  <si>
    <t>Next 22,000 Mcf</t>
  </si>
  <si>
    <t>Next 70,000 Mcf</t>
  </si>
  <si>
    <t>Over 100,000 Mcf</t>
  </si>
  <si>
    <t>Total Mcf</t>
  </si>
  <si>
    <t xml:space="preserve">Total Revenue </t>
  </si>
  <si>
    <t xml:space="preserve">Revenue Target: </t>
  </si>
  <si>
    <t>Target to Collect through Volumetric Charges</t>
  </si>
  <si>
    <r>
      <t>Billing Units</t>
    </r>
    <r>
      <rPr>
        <b/>
        <vertAlign val="superscript"/>
        <sz val="11"/>
        <rFont val="Times New Roman"/>
        <family val="1"/>
      </rPr>
      <t>1</t>
    </r>
  </si>
  <si>
    <t xml:space="preserve">Notes: </t>
  </si>
  <si>
    <t xml:space="preserve">Line </t>
  </si>
  <si>
    <t>No</t>
  </si>
  <si>
    <t>DS/IS Rate Design</t>
  </si>
  <si>
    <t xml:space="preserve">at Columbia's Proposed Revenue Requirement and KIUC's Narrow Bandwidth Revenue Allocation </t>
  </si>
  <si>
    <t>at Columbia's Proposed Revenue Requirement and KIUC's Primary Revenue Allocation Recommendation</t>
  </si>
  <si>
    <t xml:space="preserve">KIUC Recommend DS/IS Rate Design </t>
  </si>
  <si>
    <t>KIUC's proposed volumetric rate applicable to the first 2,000 Mcf is set equal to Columbia's proposed first block rate as provided in Columbia's response to Staff's</t>
  </si>
  <si>
    <t xml:space="preserve">Average Volumetric Rate Target </t>
  </si>
  <si>
    <t>Mcf billing units as provided in Columbia's Response to KIUC's Supplemental Request for Information 2-5, CKY_R_KIUCDR1_NUM5_ATT_A_081916.</t>
  </si>
  <si>
    <t xml:space="preserve">Third Request for Information No. 3, CKY_R_PSCDR3_NUM3_ATT_A_081916, Rate Design MPB-1 tab. </t>
  </si>
  <si>
    <t>(a)</t>
  </si>
  <si>
    <t>(b)</t>
  </si>
  <si>
    <t>(c)</t>
  </si>
  <si>
    <t>(d)</t>
  </si>
  <si>
    <t>(e)</t>
  </si>
  <si>
    <t>(f)</t>
  </si>
  <si>
    <t>(g)</t>
  </si>
  <si>
    <t xml:space="preserve">(h)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</si>
</sst>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000"/>
    <numFmt numFmtId="167" formatCode="_(* #,##0.0000_);_(* \(#,##0.0000\);_(* &quot;-&quot;??_);_(@_)"/>
    <numFmt numFmtId="168" formatCode="&quot;$&quot;#,##0.0000"/>
  </numFmts>
  <fonts count="9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1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 applyBorder="1"/>
    <xf numFmtId="37" fontId="3" fillId="0" borderId="0" xfId="0" applyNumberFormat="1" applyFont="1" applyFill="1" applyBorder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Fill="1"/>
    <xf numFmtId="39" fontId="3" fillId="0" borderId="0" xfId="0" applyNumberFormat="1" applyFont="1" applyFill="1"/>
    <xf numFmtId="10" fontId="4" fillId="0" borderId="0" xfId="2" applyNumberFormat="1" applyFont="1"/>
    <xf numFmtId="39" fontId="4" fillId="0" borderId="0" xfId="0" applyNumberFormat="1" applyFont="1" applyFill="1"/>
    <xf numFmtId="39" fontId="4" fillId="0" borderId="1" xfId="0" applyNumberFormat="1" applyFont="1" applyFill="1" applyBorder="1"/>
    <xf numFmtId="37" fontId="3" fillId="0" borderId="1" xfId="0" applyNumberFormat="1" applyFont="1" applyFill="1" applyBorder="1"/>
    <xf numFmtId="10" fontId="4" fillId="0" borderId="1" xfId="2" applyNumberFormat="1" applyFont="1" applyBorder="1"/>
    <xf numFmtId="0" fontId="4" fillId="0" borderId="0" xfId="0" applyFont="1" applyFill="1"/>
    <xf numFmtId="165" fontId="0" fillId="0" borderId="0" xfId="0" applyNumberFormat="1"/>
    <xf numFmtId="166" fontId="4" fillId="0" borderId="0" xfId="0" applyNumberFormat="1" applyFont="1"/>
    <xf numFmtId="37" fontId="4" fillId="0" borderId="0" xfId="1" applyNumberFormat="1" applyFont="1" applyFill="1"/>
    <xf numFmtId="0" fontId="4" fillId="0" borderId="0" xfId="0" applyFont="1" applyBorder="1"/>
    <xf numFmtId="165" fontId="0" fillId="0" borderId="1" xfId="0" applyNumberFormat="1" applyBorder="1"/>
    <xf numFmtId="166" fontId="4" fillId="0" borderId="1" xfId="0" applyNumberFormat="1" applyFont="1" applyBorder="1"/>
    <xf numFmtId="37" fontId="4" fillId="0" borderId="1" xfId="1" applyNumberFormat="1" applyFont="1" applyFill="1" applyBorder="1"/>
    <xf numFmtId="165" fontId="4" fillId="0" borderId="0" xfId="0" applyNumberFormat="1" applyFont="1"/>
    <xf numFmtId="37" fontId="4" fillId="0" borderId="0" xfId="0" applyNumberFormat="1" applyFont="1"/>
    <xf numFmtId="165" fontId="4" fillId="0" borderId="0" xfId="1" applyNumberFormat="1" applyFont="1"/>
    <xf numFmtId="43" fontId="4" fillId="0" borderId="0" xfId="0" applyNumberFormat="1" applyFont="1"/>
    <xf numFmtId="0" fontId="4" fillId="0" borderId="1" xfId="0" applyFont="1" applyBorder="1"/>
    <xf numFmtId="167" fontId="4" fillId="0" borderId="0" xfId="0" applyNumberFormat="1" applyFont="1"/>
    <xf numFmtId="166" fontId="4" fillId="0" borderId="0" xfId="0" applyNumberFormat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37" fontId="4" fillId="0" borderId="1" xfId="0" applyNumberFormat="1" applyFont="1" applyBorder="1"/>
    <xf numFmtId="164" fontId="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quotePrefix="1" applyFont="1" applyFill="1" applyBorder="1"/>
    <xf numFmtId="168" fontId="4" fillId="0" borderId="0" xfId="0" applyNumberFormat="1" applyFont="1"/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Normal="100" workbookViewId="0">
      <selection activeCell="L31" sqref="L31"/>
    </sheetView>
  </sheetViews>
  <sheetFormatPr defaultRowHeight="15"/>
  <cols>
    <col min="1" max="1" width="6.28515625" style="2" customWidth="1"/>
    <col min="2" max="2" width="39.7109375" style="2" customWidth="1"/>
    <col min="3" max="3" width="14.42578125" style="2" customWidth="1"/>
    <col min="4" max="9" width="13.7109375" style="2" customWidth="1"/>
    <col min="10" max="10" width="9.140625" style="2"/>
    <col min="11" max="11" width="12.85546875" style="2" bestFit="1" customWidth="1"/>
    <col min="12" max="16384" width="9.140625" style="2"/>
  </cols>
  <sheetData>
    <row r="1" spans="1:10" ht="18.75">
      <c r="A1" s="44" t="s">
        <v>28</v>
      </c>
      <c r="B1" s="44"/>
      <c r="C1" s="44"/>
      <c r="D1" s="44"/>
      <c r="E1" s="44"/>
      <c r="F1" s="44"/>
      <c r="G1" s="44"/>
      <c r="H1" s="44"/>
      <c r="I1" s="44"/>
    </row>
    <row r="2" spans="1:10" ht="18.75">
      <c r="A2" s="44" t="s">
        <v>26</v>
      </c>
      <c r="B2" s="44"/>
      <c r="C2" s="44"/>
      <c r="D2" s="44"/>
      <c r="E2" s="44"/>
      <c r="F2" s="44"/>
      <c r="G2" s="44"/>
      <c r="H2" s="44"/>
      <c r="I2" s="44"/>
    </row>
    <row r="3" spans="1:10">
      <c r="B3" s="6"/>
      <c r="C3" s="35"/>
      <c r="D3" s="36"/>
      <c r="E3" s="19"/>
      <c r="F3" s="35"/>
      <c r="G3" s="35"/>
      <c r="H3" s="19"/>
      <c r="I3" s="19"/>
      <c r="J3" s="19"/>
    </row>
    <row r="4" spans="1:10">
      <c r="B4" s="3"/>
      <c r="C4" s="4"/>
      <c r="D4" s="4"/>
      <c r="E4" s="19"/>
      <c r="F4" s="4"/>
      <c r="G4" s="4"/>
      <c r="H4" s="19"/>
      <c r="I4" s="19"/>
      <c r="J4" s="19"/>
    </row>
    <row r="5" spans="1:10">
      <c r="A5" s="37" t="s">
        <v>23</v>
      </c>
      <c r="B5" s="5"/>
      <c r="C5" s="19"/>
      <c r="D5" s="35" t="s">
        <v>1</v>
      </c>
      <c r="E5" s="35" t="s">
        <v>1</v>
      </c>
      <c r="F5" s="35" t="s">
        <v>0</v>
      </c>
      <c r="G5" s="35" t="s">
        <v>0</v>
      </c>
      <c r="H5" s="35" t="s">
        <v>0</v>
      </c>
      <c r="I5" s="35" t="s">
        <v>2</v>
      </c>
      <c r="J5" s="19"/>
    </row>
    <row r="6" spans="1:10" ht="17.25">
      <c r="A6" s="38" t="s">
        <v>24</v>
      </c>
      <c r="B6" s="30" t="s">
        <v>25</v>
      </c>
      <c r="C6" s="31" t="s">
        <v>21</v>
      </c>
      <c r="D6" s="31" t="s">
        <v>3</v>
      </c>
      <c r="E6" s="31" t="s">
        <v>4</v>
      </c>
      <c r="F6" s="31" t="s">
        <v>3</v>
      </c>
      <c r="G6" s="31" t="s">
        <v>4</v>
      </c>
      <c r="H6" s="32" t="s">
        <v>5</v>
      </c>
      <c r="I6" s="31" t="s">
        <v>6</v>
      </c>
      <c r="J6" s="19"/>
    </row>
    <row r="7" spans="1:10">
      <c r="B7" s="43" t="s">
        <v>33</v>
      </c>
      <c r="C7" s="43" t="s">
        <v>34</v>
      </c>
      <c r="D7" s="43" t="s">
        <v>35</v>
      </c>
      <c r="E7" s="43" t="s">
        <v>36</v>
      </c>
      <c r="F7" s="43" t="s">
        <v>37</v>
      </c>
      <c r="G7" s="43" t="s">
        <v>38</v>
      </c>
      <c r="H7" s="43" t="s">
        <v>39</v>
      </c>
      <c r="I7" s="43" t="s">
        <v>40</v>
      </c>
    </row>
    <row r="8" spans="1:10">
      <c r="A8" s="37">
        <v>1</v>
      </c>
      <c r="B8" s="5" t="s">
        <v>8</v>
      </c>
      <c r="C8" s="7">
        <v>896</v>
      </c>
      <c r="D8" s="11">
        <v>1007.05</v>
      </c>
      <c r="E8" s="8">
        <f>C8*D8</f>
        <v>902316.79999999993</v>
      </c>
      <c r="F8" s="11">
        <f>ROUND(D11*(C22/E20), 0)</f>
        <v>2067</v>
      </c>
      <c r="G8" s="8">
        <f>C8*F8</f>
        <v>1852032</v>
      </c>
      <c r="H8" s="8">
        <f>G8-E8</f>
        <v>949715.20000000007</v>
      </c>
      <c r="I8" s="10"/>
    </row>
    <row r="9" spans="1:10">
      <c r="A9" s="37">
        <v>2</v>
      </c>
      <c r="B9" s="5" t="s">
        <v>9</v>
      </c>
      <c r="C9" s="7">
        <v>896</v>
      </c>
      <c r="D9" s="11">
        <v>55.9</v>
      </c>
      <c r="E9" s="8">
        <f>C9*D9</f>
        <v>50086.400000000001</v>
      </c>
      <c r="F9" s="11">
        <v>0</v>
      </c>
      <c r="G9" s="8">
        <f>C9*F9</f>
        <v>0</v>
      </c>
      <c r="H9" s="8">
        <f>G9-E9</f>
        <v>-50086.400000000001</v>
      </c>
      <c r="I9" s="10"/>
    </row>
    <row r="10" spans="1:10">
      <c r="A10" s="37">
        <v>3</v>
      </c>
      <c r="B10" s="5" t="s">
        <v>10</v>
      </c>
      <c r="C10" s="7">
        <v>896</v>
      </c>
      <c r="D10" s="12">
        <v>449.59</v>
      </c>
      <c r="E10" s="13">
        <f>C10*D10</f>
        <v>402832.63999999996</v>
      </c>
      <c r="F10" s="12">
        <v>0</v>
      </c>
      <c r="G10" s="13">
        <f>C10*F10</f>
        <v>0</v>
      </c>
      <c r="H10" s="13">
        <f>G10-E10</f>
        <v>-402832.63999999996</v>
      </c>
      <c r="I10" s="14"/>
    </row>
    <row r="11" spans="1:10">
      <c r="A11" s="37">
        <v>4</v>
      </c>
      <c r="B11" s="5" t="s">
        <v>11</v>
      </c>
      <c r="C11" s="5"/>
      <c r="D11" s="9">
        <f>SUM(D8:D10)</f>
        <v>1512.54</v>
      </c>
      <c r="E11" s="8">
        <f>SUM(E8:E10)</f>
        <v>1355235.8399999999</v>
      </c>
      <c r="F11" s="9">
        <f>SUM(F8:F10)</f>
        <v>2067</v>
      </c>
      <c r="G11" s="8">
        <f>SUM(G8:G10)</f>
        <v>1852032</v>
      </c>
      <c r="H11" s="8">
        <f>SUM(H8:H10)</f>
        <v>496796.16000000009</v>
      </c>
      <c r="I11" s="10">
        <f>H11/E11</f>
        <v>0.36657542941013144</v>
      </c>
    </row>
    <row r="12" spans="1:10">
      <c r="A12" s="37"/>
      <c r="B12" s="5"/>
      <c r="C12" s="5"/>
      <c r="D12" s="5"/>
      <c r="E12" s="8"/>
      <c r="F12" s="15"/>
      <c r="G12" s="8"/>
      <c r="H12" s="8"/>
    </row>
    <row r="13" spans="1:10">
      <c r="A13" s="37">
        <v>5</v>
      </c>
      <c r="B13" t="s">
        <v>12</v>
      </c>
      <c r="C13" s="16">
        <v>1438626</v>
      </c>
      <c r="D13" s="17">
        <v>0.54430000000000001</v>
      </c>
      <c r="E13" s="8">
        <f>C13*D13</f>
        <v>783044.13179999997</v>
      </c>
      <c r="F13" s="17">
        <v>0.87690000000000001</v>
      </c>
      <c r="G13" s="18">
        <f>C13*F13</f>
        <v>1261531.1394</v>
      </c>
      <c r="H13" s="8">
        <f t="shared" ref="H13:H18" si="0">G13-E13</f>
        <v>478487.00760000001</v>
      </c>
      <c r="I13" s="10"/>
    </row>
    <row r="14" spans="1:10">
      <c r="A14" s="37">
        <v>6</v>
      </c>
      <c r="B14" s="5" t="s">
        <v>13</v>
      </c>
      <c r="C14" s="16">
        <v>1968856.4</v>
      </c>
      <c r="D14" s="17">
        <v>0.54430000000000001</v>
      </c>
      <c r="E14" s="8">
        <f>C14*D14</f>
        <v>1071648.5385199999</v>
      </c>
      <c r="F14" s="17">
        <f>ROUND(C24*(1+0.22),4)</f>
        <v>0.78959999999999997</v>
      </c>
      <c r="G14" s="18">
        <f>C14*F14</f>
        <v>1554609.0134399999</v>
      </c>
      <c r="H14" s="8">
        <f t="shared" si="0"/>
        <v>482960.47491999995</v>
      </c>
      <c r="I14" s="10"/>
    </row>
    <row r="15" spans="1:10">
      <c r="A15" s="37">
        <v>7</v>
      </c>
      <c r="B15" t="s">
        <v>14</v>
      </c>
      <c r="C15" s="16">
        <v>1577069.0000000005</v>
      </c>
      <c r="D15" s="17">
        <v>0.54430000000000001</v>
      </c>
      <c r="E15" s="8">
        <f>C15*D15</f>
        <v>858398.65670000028</v>
      </c>
      <c r="F15" s="17">
        <f>ROUND(C24, 4)</f>
        <v>0.6472</v>
      </c>
      <c r="G15" s="18">
        <f>C15*F15</f>
        <v>1020679.0568000003</v>
      </c>
      <c r="H15" s="8">
        <f t="shared" si="0"/>
        <v>162280.40009999997</v>
      </c>
      <c r="I15" s="10"/>
      <c r="J15" s="19"/>
    </row>
    <row r="16" spans="1:10">
      <c r="A16" s="37">
        <v>8</v>
      </c>
      <c r="B16" s="5" t="s">
        <v>15</v>
      </c>
      <c r="C16" s="16">
        <v>1347784</v>
      </c>
      <c r="D16" s="17">
        <v>0.28899999999999998</v>
      </c>
      <c r="E16" s="8">
        <f>C16*D16</f>
        <v>389509.576</v>
      </c>
      <c r="F16" s="17">
        <f>ROUND(C24*0.6, 4)</f>
        <v>0.38829999999999998</v>
      </c>
      <c r="G16" s="18">
        <f>C16*F16</f>
        <v>523344.52719999995</v>
      </c>
      <c r="H16" s="8">
        <f t="shared" si="0"/>
        <v>133834.95119999995</v>
      </c>
      <c r="I16" s="10"/>
      <c r="J16" s="19"/>
    </row>
    <row r="17" spans="1:10">
      <c r="A17" s="37">
        <v>9</v>
      </c>
      <c r="B17" t="s">
        <v>16</v>
      </c>
      <c r="C17" s="20">
        <v>565532</v>
      </c>
      <c r="D17" s="21">
        <v>0.28899999999999998</v>
      </c>
      <c r="E17" s="13">
        <f>C17*D17</f>
        <v>163438.74799999999</v>
      </c>
      <c r="F17" s="21">
        <f>ROUND((C23-SUM(G13:G16))/C17, 4)</f>
        <v>0.18429999999999999</v>
      </c>
      <c r="G17" s="22">
        <f>C17*F17</f>
        <v>104227.54759999999</v>
      </c>
      <c r="H17" s="13">
        <f t="shared" si="0"/>
        <v>-59211.200400000002</v>
      </c>
      <c r="I17" s="14"/>
      <c r="J17" s="19"/>
    </row>
    <row r="18" spans="1:10">
      <c r="A18" s="37">
        <v>10</v>
      </c>
      <c r="B18" s="2" t="s">
        <v>17</v>
      </c>
      <c r="C18" s="23">
        <f>SUM(C13:C17)</f>
        <v>6897867.4000000004</v>
      </c>
      <c r="D18" s="17">
        <f>E18/C18</f>
        <v>0.47348542116364833</v>
      </c>
      <c r="E18" s="24">
        <f>SUM(E13:E17)</f>
        <v>3266039.6510200002</v>
      </c>
      <c r="F18" s="29">
        <f>G18/C18</f>
        <v>0.64721326542751467</v>
      </c>
      <c r="G18" s="24">
        <f>SUM(G13:G17)</f>
        <v>4464391.2844400005</v>
      </c>
      <c r="H18" s="8">
        <f t="shared" si="0"/>
        <v>1198351.6334200003</v>
      </c>
      <c r="I18" s="10">
        <f>H18/E18</f>
        <v>0.3669127633051697</v>
      </c>
    </row>
    <row r="19" spans="1:10">
      <c r="A19" s="37"/>
      <c r="C19" s="27"/>
      <c r="D19" s="27"/>
      <c r="E19" s="27"/>
      <c r="F19" s="27"/>
      <c r="G19" s="33"/>
      <c r="H19" s="33"/>
      <c r="I19" s="27"/>
    </row>
    <row r="20" spans="1:10">
      <c r="A20" s="37">
        <v>11</v>
      </c>
      <c r="B20" s="2" t="s">
        <v>18</v>
      </c>
      <c r="E20" s="24">
        <f>E11+E18</f>
        <v>4621275.4910199996</v>
      </c>
      <c r="G20" s="24">
        <f>G11+G18</f>
        <v>6316423.2844400005</v>
      </c>
      <c r="H20" s="24">
        <f>G20-E20</f>
        <v>1695147.7934200009</v>
      </c>
      <c r="I20" s="10">
        <f>H20/E20</f>
        <v>0.36681383672407958</v>
      </c>
    </row>
    <row r="21" spans="1:10">
      <c r="A21" s="37"/>
      <c r="H21" s="24"/>
    </row>
    <row r="22" spans="1:10">
      <c r="A22" s="37">
        <v>12</v>
      </c>
      <c r="B22" s="2" t="s">
        <v>19</v>
      </c>
      <c r="C22" s="34">
        <v>6316395.0381306503</v>
      </c>
      <c r="I22" s="25"/>
    </row>
    <row r="23" spans="1:10">
      <c r="A23" s="37">
        <v>13</v>
      </c>
      <c r="B23" s="2" t="s">
        <v>20</v>
      </c>
      <c r="C23" s="34">
        <f>C22-G11</f>
        <v>4464363.0381306503</v>
      </c>
      <c r="D23" s="40"/>
      <c r="G23" s="23"/>
      <c r="I23" s="25"/>
    </row>
    <row r="24" spans="1:10">
      <c r="A24" s="37">
        <v>14</v>
      </c>
      <c r="B24" s="2" t="s">
        <v>30</v>
      </c>
      <c r="C24" s="29">
        <f>C23/C18</f>
        <v>0.64720917049386162</v>
      </c>
      <c r="F24" s="28"/>
    </row>
    <row r="26" spans="1:10">
      <c r="A26" s="2" t="s">
        <v>22</v>
      </c>
      <c r="C26" s="26"/>
    </row>
    <row r="27" spans="1:10">
      <c r="A27" s="2" t="s">
        <v>31</v>
      </c>
    </row>
    <row r="28" spans="1:10">
      <c r="A28" s="2" t="s">
        <v>29</v>
      </c>
    </row>
    <row r="29" spans="1:10">
      <c r="A29" s="2" t="s">
        <v>32</v>
      </c>
      <c r="C29" s="41"/>
      <c r="D29" s="42"/>
      <c r="E29" s="19"/>
      <c r="F29" s="19"/>
    </row>
  </sheetData>
  <mergeCells count="2">
    <mergeCell ref="A1:I1"/>
    <mergeCell ref="A2:I2"/>
  </mergeCells>
  <pageMargins left="1" right="1" top="1.2476041666666666" bottom="1" header="0.74979166666666663" footer="0.5"/>
  <pageSetup scale="59" orientation="portrait" r:id="rId1"/>
  <headerFooter scaleWithDoc="0">
    <oddHeader>&amp;R&amp;"Times New Roman,Bold"&amp;8Exhibit KCH-4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Normal="100" workbookViewId="0">
      <selection activeCell="B40" sqref="B40"/>
    </sheetView>
  </sheetViews>
  <sheetFormatPr defaultRowHeight="15"/>
  <cols>
    <col min="1" max="1" width="6.28515625" style="2" customWidth="1"/>
    <col min="2" max="2" width="39.7109375" style="2" customWidth="1"/>
    <col min="3" max="3" width="14.42578125" style="2" customWidth="1"/>
    <col min="4" max="9" width="13.7109375" style="2" customWidth="1"/>
    <col min="10" max="16384" width="9.140625" style="2"/>
  </cols>
  <sheetData>
    <row r="1" spans="1:10" ht="18.75">
      <c r="A1" s="44" t="s">
        <v>28</v>
      </c>
      <c r="B1" s="44"/>
      <c r="C1" s="44"/>
      <c r="D1" s="44"/>
      <c r="E1" s="44"/>
      <c r="F1" s="44"/>
      <c r="G1" s="44"/>
      <c r="H1" s="44"/>
      <c r="I1" s="44"/>
    </row>
    <row r="2" spans="1:10" ht="18.75">
      <c r="A2" s="44" t="s">
        <v>27</v>
      </c>
      <c r="B2" s="44"/>
      <c r="C2" s="44"/>
      <c r="D2" s="44"/>
      <c r="E2" s="44"/>
      <c r="F2" s="44"/>
      <c r="G2" s="44"/>
      <c r="H2" s="44"/>
      <c r="I2" s="44"/>
    </row>
    <row r="3" spans="1:10">
      <c r="B3" s="6"/>
      <c r="C3" s="6"/>
      <c r="D3" s="1"/>
      <c r="F3" s="6"/>
      <c r="G3" s="6"/>
    </row>
    <row r="4" spans="1:10">
      <c r="B4" s="3"/>
      <c r="C4" s="4"/>
      <c r="D4" s="4"/>
      <c r="F4" s="4"/>
      <c r="G4" s="4"/>
    </row>
    <row r="5" spans="1:10">
      <c r="A5" s="37" t="s">
        <v>23</v>
      </c>
      <c r="B5" s="43"/>
      <c r="D5" s="6" t="s">
        <v>1</v>
      </c>
      <c r="E5" s="6" t="s">
        <v>1</v>
      </c>
      <c r="F5" s="6" t="s">
        <v>0</v>
      </c>
      <c r="G5" s="6" t="s">
        <v>0</v>
      </c>
      <c r="H5" s="6" t="s">
        <v>0</v>
      </c>
      <c r="I5" s="6" t="s">
        <v>2</v>
      </c>
    </row>
    <row r="6" spans="1:10" ht="17.25">
      <c r="A6" s="38" t="s">
        <v>24</v>
      </c>
      <c r="B6" s="39" t="s">
        <v>7</v>
      </c>
      <c r="C6" s="31" t="s">
        <v>21</v>
      </c>
      <c r="D6" s="31" t="s">
        <v>3</v>
      </c>
      <c r="E6" s="31" t="s">
        <v>4</v>
      </c>
      <c r="F6" s="31" t="s">
        <v>3</v>
      </c>
      <c r="G6" s="31" t="s">
        <v>4</v>
      </c>
      <c r="H6" s="32" t="s">
        <v>5</v>
      </c>
      <c r="I6" s="31" t="s">
        <v>6</v>
      </c>
    </row>
    <row r="7" spans="1:10">
      <c r="B7" s="43" t="s">
        <v>33</v>
      </c>
      <c r="C7" s="43" t="s">
        <v>34</v>
      </c>
      <c r="D7" s="43" t="s">
        <v>35</v>
      </c>
      <c r="E7" s="43" t="s">
        <v>36</v>
      </c>
      <c r="F7" s="43" t="s">
        <v>37</v>
      </c>
      <c r="G7" s="43" t="s">
        <v>38</v>
      </c>
      <c r="H7" s="43" t="s">
        <v>39</v>
      </c>
      <c r="I7" s="43" t="s">
        <v>40</v>
      </c>
    </row>
    <row r="8" spans="1:10">
      <c r="A8" s="37">
        <v>1</v>
      </c>
      <c r="B8" s="5" t="s">
        <v>8</v>
      </c>
      <c r="C8" s="7">
        <v>896</v>
      </c>
      <c r="D8" s="11">
        <v>1007.05</v>
      </c>
      <c r="E8" s="8">
        <f>C8*D8</f>
        <v>902316.79999999993</v>
      </c>
      <c r="F8" s="11">
        <f>ROUND(D11*(C22/E20), 0)</f>
        <v>2007</v>
      </c>
      <c r="G8" s="8">
        <f>C8*F8</f>
        <v>1798272</v>
      </c>
      <c r="H8" s="8">
        <f>G8-E8</f>
        <v>895955.20000000007</v>
      </c>
      <c r="I8" s="10"/>
    </row>
    <row r="9" spans="1:10">
      <c r="A9" s="37">
        <v>2</v>
      </c>
      <c r="B9" s="5" t="s">
        <v>9</v>
      </c>
      <c r="C9" s="7">
        <v>896</v>
      </c>
      <c r="D9" s="11">
        <v>55.9</v>
      </c>
      <c r="E9" s="8">
        <f>C9*D9</f>
        <v>50086.400000000001</v>
      </c>
      <c r="F9" s="11">
        <v>0</v>
      </c>
      <c r="G9" s="8">
        <f>C9*F9</f>
        <v>0</v>
      </c>
      <c r="H9" s="8">
        <f>G9-E9</f>
        <v>-50086.400000000001</v>
      </c>
      <c r="I9" s="10"/>
    </row>
    <row r="10" spans="1:10">
      <c r="A10" s="37">
        <v>3</v>
      </c>
      <c r="B10" s="5" t="s">
        <v>10</v>
      </c>
      <c r="C10" s="7">
        <v>896</v>
      </c>
      <c r="D10" s="12">
        <v>449.59</v>
      </c>
      <c r="E10" s="13">
        <f>C10*D10</f>
        <v>402832.63999999996</v>
      </c>
      <c r="F10" s="12">
        <v>0</v>
      </c>
      <c r="G10" s="13">
        <f>C10*F10</f>
        <v>0</v>
      </c>
      <c r="H10" s="13">
        <f>G10-E10</f>
        <v>-402832.63999999996</v>
      </c>
      <c r="I10" s="14"/>
    </row>
    <row r="11" spans="1:10">
      <c r="A11" s="37">
        <v>4</v>
      </c>
      <c r="B11" s="5" t="s">
        <v>11</v>
      </c>
      <c r="C11" s="5"/>
      <c r="D11" s="9">
        <f>SUM(D8:D10)</f>
        <v>1512.54</v>
      </c>
      <c r="E11" s="8">
        <f>SUM(E8:E10)</f>
        <v>1355235.8399999999</v>
      </c>
      <c r="F11" s="9">
        <f>SUM(F8:F10)</f>
        <v>2007</v>
      </c>
      <c r="G11" s="8">
        <f>SUM(G8:G10)</f>
        <v>1798272</v>
      </c>
      <c r="H11" s="8">
        <f>SUM(H8:H10)</f>
        <v>443036.16000000009</v>
      </c>
      <c r="I11" s="10">
        <f>H11/E11</f>
        <v>0.32690705700345124</v>
      </c>
    </row>
    <row r="12" spans="1:10">
      <c r="A12" s="37"/>
      <c r="B12" s="5"/>
      <c r="C12" s="5"/>
      <c r="D12" s="5"/>
      <c r="E12" s="8"/>
      <c r="F12" s="15"/>
      <c r="G12" s="8"/>
      <c r="H12" s="8"/>
    </row>
    <row r="13" spans="1:10">
      <c r="A13" s="37">
        <v>5</v>
      </c>
      <c r="B13" t="s">
        <v>12</v>
      </c>
      <c r="C13" s="16">
        <v>1438626</v>
      </c>
      <c r="D13" s="17">
        <v>0.54430000000000001</v>
      </c>
      <c r="E13" s="8">
        <f>C13*D13</f>
        <v>783044.13179999997</v>
      </c>
      <c r="F13" s="17">
        <f>ROUND('Exhibit KCH-4, p. 1'!F13*('Exhibit KCH-4, p. 2'!$C$23/'Exhibit KCH-4, p. 1'!$C$23), 4)</f>
        <v>0.85119999999999996</v>
      </c>
      <c r="G13" s="18">
        <f>C13*F13</f>
        <v>1224558.4512</v>
      </c>
      <c r="H13" s="8">
        <f t="shared" ref="H13:H18" si="0">G13-E13</f>
        <v>441514.31940000004</v>
      </c>
      <c r="I13" s="10"/>
    </row>
    <row r="14" spans="1:10">
      <c r="A14" s="37">
        <v>6</v>
      </c>
      <c r="B14" s="5" t="s">
        <v>13</v>
      </c>
      <c r="C14" s="16">
        <v>1968856.4</v>
      </c>
      <c r="D14" s="17">
        <v>0.54430000000000001</v>
      </c>
      <c r="E14" s="8">
        <f>C14*D14</f>
        <v>1071648.5385199999</v>
      </c>
      <c r="F14" s="17">
        <f>ROUND('Exhibit KCH-4, p. 1'!F14*('Exhibit KCH-4, p. 2'!$C$23/'Exhibit KCH-4, p. 1'!$C$23), 4)</f>
        <v>0.76639999999999997</v>
      </c>
      <c r="G14" s="18">
        <f>C14*F14</f>
        <v>1508931.5449599999</v>
      </c>
      <c r="H14" s="8">
        <f t="shared" si="0"/>
        <v>437283.00643999991</v>
      </c>
      <c r="I14" s="10"/>
    </row>
    <row r="15" spans="1:10">
      <c r="A15" s="37">
        <v>7</v>
      </c>
      <c r="B15" t="s">
        <v>14</v>
      </c>
      <c r="C15" s="16">
        <v>1577069.0000000005</v>
      </c>
      <c r="D15" s="17">
        <v>0.54430000000000001</v>
      </c>
      <c r="E15" s="8">
        <f>C15*D15</f>
        <v>858398.65670000028</v>
      </c>
      <c r="F15" s="17">
        <f>ROUND('Exhibit KCH-4, p. 1'!F15*('Exhibit KCH-4, p. 2'!$C$23/'Exhibit KCH-4, p. 1'!$C$23), 4)</f>
        <v>0.62819999999999998</v>
      </c>
      <c r="G15" s="18">
        <f>C15*F15</f>
        <v>990714.74580000027</v>
      </c>
      <c r="H15" s="8">
        <f t="shared" si="0"/>
        <v>132316.08909999998</v>
      </c>
      <c r="I15" s="10"/>
      <c r="J15" s="19"/>
    </row>
    <row r="16" spans="1:10">
      <c r="A16" s="37">
        <v>8</v>
      </c>
      <c r="B16" s="5" t="s">
        <v>15</v>
      </c>
      <c r="C16" s="16">
        <v>1347784</v>
      </c>
      <c r="D16" s="17">
        <v>0.28899999999999998</v>
      </c>
      <c r="E16" s="8">
        <f>C16*D16</f>
        <v>389509.576</v>
      </c>
      <c r="F16" s="17">
        <f>ROUND('Exhibit KCH-4, p. 1'!F16*('Exhibit KCH-4, p. 2'!$C$23/'Exhibit KCH-4, p. 1'!$C$23), 4)</f>
        <v>0.37690000000000001</v>
      </c>
      <c r="G16" s="18">
        <f>C16*F16</f>
        <v>507979.78960000002</v>
      </c>
      <c r="H16" s="8">
        <f t="shared" si="0"/>
        <v>118470.21360000002</v>
      </c>
      <c r="I16" s="10"/>
      <c r="J16" s="19"/>
    </row>
    <row r="17" spans="1:10">
      <c r="A17" s="37">
        <v>9</v>
      </c>
      <c r="B17" t="s">
        <v>16</v>
      </c>
      <c r="C17" s="20">
        <v>565532</v>
      </c>
      <c r="D17" s="21">
        <v>0.28899999999999998</v>
      </c>
      <c r="E17" s="13">
        <f>C17*D17</f>
        <v>163438.74799999999</v>
      </c>
      <c r="F17" s="21">
        <f>ROUND((C23-SUM(G13:G16))/C17, 4)</f>
        <v>0.1787</v>
      </c>
      <c r="G17" s="22">
        <f>C17*F17</f>
        <v>101060.5684</v>
      </c>
      <c r="H17" s="13">
        <f t="shared" si="0"/>
        <v>-62378.179599999989</v>
      </c>
      <c r="I17" s="14"/>
      <c r="J17" s="19"/>
    </row>
    <row r="18" spans="1:10">
      <c r="A18" s="37">
        <v>10</v>
      </c>
      <c r="B18" s="2" t="s">
        <v>17</v>
      </c>
      <c r="C18" s="23">
        <f>SUM(C13:C17)</f>
        <v>6897867.4000000004</v>
      </c>
      <c r="D18" s="17">
        <f>E18/C18</f>
        <v>0.47348542116364833</v>
      </c>
      <c r="E18" s="24">
        <f>SUM(E13:E17)</f>
        <v>3266039.6510200002</v>
      </c>
      <c r="F18" s="17">
        <f>G18/C18</f>
        <v>0.62820069576286719</v>
      </c>
      <c r="G18" s="24">
        <f>SUM(G13:G17)</f>
        <v>4333245.0999600003</v>
      </c>
      <c r="H18" s="8">
        <f t="shared" si="0"/>
        <v>1067205.44894</v>
      </c>
      <c r="I18" s="10">
        <f>H18/E18</f>
        <v>0.32675826474020503</v>
      </c>
    </row>
    <row r="19" spans="1:10">
      <c r="A19" s="37"/>
      <c r="C19" s="27"/>
      <c r="D19" s="27"/>
      <c r="E19" s="27"/>
      <c r="F19" s="27"/>
      <c r="G19" s="27"/>
      <c r="H19" s="27"/>
      <c r="I19" s="27"/>
    </row>
    <row r="20" spans="1:10">
      <c r="A20" s="37">
        <v>11</v>
      </c>
      <c r="B20" s="2" t="s">
        <v>18</v>
      </c>
      <c r="E20" s="24">
        <f>E11+E18</f>
        <v>4621275.4910199996</v>
      </c>
      <c r="G20" s="24">
        <f>G11+G18</f>
        <v>6131517.0999600003</v>
      </c>
      <c r="H20" s="24">
        <f>G20-E20</f>
        <v>1510241.6089400006</v>
      </c>
      <c r="I20" s="10">
        <f>H20/E20</f>
        <v>0.32680189957830513</v>
      </c>
    </row>
    <row r="21" spans="1:10">
      <c r="A21" s="37"/>
    </row>
    <row r="22" spans="1:10">
      <c r="A22" s="37">
        <v>12</v>
      </c>
      <c r="B22" s="2" t="s">
        <v>19</v>
      </c>
      <c r="C22" s="34">
        <v>6131544.0181306507</v>
      </c>
      <c r="I22" s="25"/>
    </row>
    <row r="23" spans="1:10">
      <c r="A23" s="37">
        <v>13</v>
      </c>
      <c r="B23" s="2" t="s">
        <v>20</v>
      </c>
      <c r="C23" s="34">
        <f>C22-G11</f>
        <v>4333272.0181306507</v>
      </c>
      <c r="G23" s="23"/>
      <c r="I23" s="25"/>
    </row>
    <row r="24" spans="1:10">
      <c r="A24" s="37">
        <v>14</v>
      </c>
      <c r="B24" s="2" t="s">
        <v>30</v>
      </c>
      <c r="C24" s="17">
        <f>C23/C18</f>
        <v>0.62820459815314089</v>
      </c>
      <c r="F24" s="28"/>
    </row>
    <row r="26" spans="1:10">
      <c r="A26" s="2" t="s">
        <v>22</v>
      </c>
      <c r="C26" s="26"/>
    </row>
    <row r="27" spans="1:10">
      <c r="A27" s="2" t="s">
        <v>31</v>
      </c>
    </row>
  </sheetData>
  <mergeCells count="2">
    <mergeCell ref="A1:I1"/>
    <mergeCell ref="A2:I2"/>
  </mergeCells>
  <pageMargins left="1" right="1" top="1.2537499999999999" bottom="1" header="0.74979166666666663" footer="0.5"/>
  <pageSetup scale="59" orientation="portrait" r:id="rId1"/>
  <headerFooter scaleWithDoc="0">
    <oddHeader>&amp;R&amp;"Times New Roman,Bold"&amp;8Exhibit KCH-4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KCH-4, p. 1</vt:lpstr>
      <vt:lpstr>Exhibit KCH-4, p.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Coutney Higgins</dc:creator>
  <cp:lastModifiedBy>Coutney Higgins</cp:lastModifiedBy>
  <cp:lastPrinted>2016-09-01T18:53:35Z</cp:lastPrinted>
  <dcterms:created xsi:type="dcterms:W3CDTF">2016-09-01T18:36:34Z</dcterms:created>
  <dcterms:modified xsi:type="dcterms:W3CDTF">2016-09-02T16:38:01Z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{DD2B99ED-F367-4CEE-B42F-F44C1D1B9500}</vt:lpwstr>
  </property>
</Properties>
</file>