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60" windowWidth="27360" windowHeight="12015"/>
  </bookViews>
  <sheets>
    <sheet name="Columbia" sheetId="1" r:id="rId1"/>
    <sheet name="Exhibit KCH-3, p. 1 WP" sheetId="4" r:id="rId2"/>
    <sheet name="Exhibit KCH-3, p. 2 WP" sheetId="3" r:id="rId3"/>
  </sheets>
  <calcPr calcId="125725"/>
</workbook>
</file>

<file path=xl/calcChain.xml><?xml version="1.0" encoding="utf-8"?>
<calcChain xmlns="http://schemas.openxmlformats.org/spreadsheetml/2006/main">
  <c r="G18" i="4"/>
  <c r="G18" i="3"/>
  <c r="H15" l="1"/>
  <c r="H16"/>
  <c r="H17"/>
  <c r="H19"/>
  <c r="H20"/>
  <c r="H21"/>
  <c r="H22"/>
  <c r="H23"/>
  <c r="H24"/>
  <c r="H25"/>
  <c r="H26"/>
  <c r="H27"/>
  <c r="H28"/>
  <c r="H29"/>
  <c r="H30"/>
  <c r="H31"/>
  <c r="H32"/>
  <c r="H33"/>
  <c r="H15" i="4"/>
  <c r="H16"/>
  <c r="H17"/>
  <c r="H19"/>
  <c r="H20"/>
  <c r="H21"/>
  <c r="H22"/>
  <c r="H23"/>
  <c r="H24"/>
  <c r="H25"/>
  <c r="H26"/>
  <c r="H27"/>
  <c r="H28"/>
  <c r="H29"/>
  <c r="H30"/>
  <c r="H31"/>
  <c r="H32"/>
  <c r="H33"/>
  <c r="E39" l="1"/>
  <c r="G39" s="1"/>
  <c r="D37"/>
  <c r="D35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F20"/>
  <c r="F19"/>
  <c r="E19"/>
  <c r="E17"/>
  <c r="E18" i="3"/>
  <c r="H18" s="1"/>
  <c r="E17"/>
  <c r="E16"/>
  <c r="E15"/>
  <c r="G16"/>
  <c r="G15"/>
  <c r="G39"/>
  <c r="E39"/>
  <c r="F15"/>
  <c r="F16"/>
  <c r="F17"/>
  <c r="F18"/>
  <c r="F20"/>
  <c r="F21"/>
  <c r="F22"/>
  <c r="F23"/>
  <c r="F24"/>
  <c r="F25"/>
  <c r="F26"/>
  <c r="F27"/>
  <c r="F28"/>
  <c r="F29"/>
  <c r="F30"/>
  <c r="F31"/>
  <c r="F32"/>
  <c r="F33"/>
  <c r="D35"/>
  <c r="D37"/>
  <c r="G33"/>
  <c r="G32"/>
  <c r="G31"/>
  <c r="G30"/>
  <c r="G29"/>
  <c r="G28"/>
  <c r="G27"/>
  <c r="G26"/>
  <c r="G25"/>
  <c r="G24"/>
  <c r="G23"/>
  <c r="G22"/>
  <c r="G21"/>
  <c r="E14" l="1"/>
  <c r="E35" s="1"/>
  <c r="G16" i="4"/>
  <c r="E16" s="1"/>
  <c r="G15"/>
  <c r="E15" s="1"/>
  <c r="E18"/>
  <c r="H18" s="1"/>
  <c r="F17"/>
  <c r="K33" i="1"/>
  <c r="K31"/>
  <c r="K29"/>
  <c r="K27"/>
  <c r="K25"/>
  <c r="K23"/>
  <c r="K21"/>
  <c r="K16"/>
  <c r="K14"/>
  <c r="K19"/>
  <c r="K17"/>
  <c r="K18"/>
  <c r="K32"/>
  <c r="K30"/>
  <c r="K28"/>
  <c r="K26"/>
  <c r="K24"/>
  <c r="K22"/>
  <c r="K20"/>
  <c r="K15"/>
  <c r="H14" i="3" l="1"/>
  <c r="H35" s="1"/>
  <c r="F14"/>
  <c r="G14"/>
  <c r="E14" i="4"/>
  <c r="H14" s="1"/>
  <c r="H35" s="1"/>
  <c r="F15"/>
  <c r="F18"/>
  <c r="F16"/>
  <c r="K8" i="3"/>
  <c r="E37"/>
  <c r="G37" s="1"/>
  <c r="G14" i="4" l="1"/>
  <c r="K8" s="1"/>
  <c r="E35"/>
  <c r="E37"/>
  <c r="G37" s="1"/>
  <c r="F14"/>
  <c r="G35" i="3"/>
  <c r="F37"/>
  <c r="F37" i="4" l="1"/>
  <c r="F35"/>
  <c r="G35"/>
  <c r="E19" i="3" l="1"/>
  <c r="F19" s="1"/>
  <c r="F35" s="1"/>
</calcChain>
</file>

<file path=xl/sharedStrings.xml><?xml version="1.0" encoding="utf-8"?>
<sst xmlns="http://schemas.openxmlformats.org/spreadsheetml/2006/main" count="195" uniqueCount="81">
  <si>
    <t>Columbia Gas of Kentucky, Inc.</t>
  </si>
  <si>
    <t>Attachment MPB-1</t>
  </si>
  <si>
    <t>Allocation of Proposed Annual Revenues by Rate Schedule Based on Revenue Requirement</t>
  </si>
  <si>
    <t>Page 2 of 8</t>
  </si>
  <si>
    <t>For the 12 Months Ended December 31, 2017</t>
  </si>
  <si>
    <t>Witness: M. P. Balmert</t>
  </si>
  <si>
    <t>Revenue @</t>
  </si>
  <si>
    <t>Proposed</t>
  </si>
  <si>
    <t>Total</t>
  </si>
  <si>
    <t>Class Increase</t>
  </si>
  <si>
    <t>Line</t>
  </si>
  <si>
    <t>Adjusted</t>
  </si>
  <si>
    <t>Current</t>
  </si>
  <si>
    <t xml:space="preserve">Revenue </t>
  </si>
  <si>
    <t>Increase</t>
  </si>
  <si>
    <t>Increase by</t>
  </si>
  <si>
    <t xml:space="preserve">Diff. From </t>
  </si>
  <si>
    <t>No.</t>
  </si>
  <si>
    <t>Description</t>
  </si>
  <si>
    <t>Bills</t>
  </si>
  <si>
    <t>Volumes</t>
  </si>
  <si>
    <t>Rates</t>
  </si>
  <si>
    <t>Revenue</t>
  </si>
  <si>
    <t>By Rate Sched</t>
  </si>
  <si>
    <t>Rate Class</t>
  </si>
  <si>
    <t>Average</t>
  </si>
  <si>
    <t>(1)</t>
  </si>
  <si>
    <t>(2)</t>
  </si>
  <si>
    <t>(3)</t>
  </si>
  <si>
    <t>(4)</t>
  </si>
  <si>
    <t>(5=3+4)</t>
  </si>
  <si>
    <t>(6)</t>
  </si>
  <si>
    <t>(7)</t>
  </si>
  <si>
    <t>Mcf</t>
  </si>
  <si>
    <t>$</t>
  </si>
  <si>
    <t>%</t>
  </si>
  <si>
    <t>WPM B.2</t>
  </si>
  <si>
    <t>WPM C.2</t>
  </si>
  <si>
    <t>Sch. M 2.2</t>
  </si>
  <si>
    <t>Sch. M 2.3</t>
  </si>
  <si>
    <t>Delivery Charge Revenue Only (Base Rates, Admin. Charge &amp; AMRP Charge)</t>
  </si>
  <si>
    <t>GSR/GTR Residential</t>
  </si>
  <si>
    <t>GSO/GTO/GDS</t>
  </si>
  <si>
    <t>DS/SAS</t>
  </si>
  <si>
    <t>IS</t>
  </si>
  <si>
    <t>IUS</t>
  </si>
  <si>
    <t>IN3 Residential</t>
  </si>
  <si>
    <t>IN4</t>
  </si>
  <si>
    <t>IN5</t>
  </si>
  <si>
    <t>G1C</t>
  </si>
  <si>
    <t>G1R</t>
  </si>
  <si>
    <t>LG2 Residential</t>
  </si>
  <si>
    <t>LG2 Commercial</t>
  </si>
  <si>
    <t>LG3 Residential</t>
  </si>
  <si>
    <t>LG4 Residential</t>
  </si>
  <si>
    <t>DS3</t>
  </si>
  <si>
    <t>FX1</t>
  </si>
  <si>
    <t>FX2</t>
  </si>
  <si>
    <t>FX5</t>
  </si>
  <si>
    <t>FX7</t>
  </si>
  <si>
    <t>SC3</t>
  </si>
  <si>
    <t>Total Base Revenues</t>
  </si>
  <si>
    <t xml:space="preserve">Difference from </t>
  </si>
  <si>
    <t xml:space="preserve">Columbia's </t>
  </si>
  <si>
    <t>Class Percentage Above/Below Average Increase</t>
  </si>
  <si>
    <t>Class</t>
  </si>
  <si>
    <t>Percentage</t>
  </si>
  <si>
    <t xml:space="preserve">Schedules Receiving Increase </t>
  </si>
  <si>
    <t xml:space="preserve">Revenue Increase Target </t>
  </si>
  <si>
    <t xml:space="preserve">Proposal </t>
  </si>
  <si>
    <t>(a)</t>
  </si>
  <si>
    <t>(b)</t>
  </si>
  <si>
    <t>(c)</t>
  </si>
  <si>
    <t>(d)</t>
  </si>
  <si>
    <t>(e)</t>
  </si>
  <si>
    <t xml:space="preserve">(f) </t>
  </si>
  <si>
    <t>Revenue at</t>
  </si>
  <si>
    <t xml:space="preserve">KIUC Primary Revenue Allocation Recommendation </t>
  </si>
  <si>
    <t xml:space="preserve">GSO/GTO/GDS, DS, IUS 5% Below Average </t>
  </si>
  <si>
    <t xml:space="preserve">KIUC Narrow Bandwidth Revenue Allocation Recommendation </t>
  </si>
  <si>
    <t xml:space="preserve">GSO/GTO/GDS, DS, IUS 1% Below Average 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</si>
</sst>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3" formatCode="_(* #,##0.00_);_(* \(#,##0.00\);_(* &quot;-&quot;??_);_(@_)"/>
    <numFmt numFmtId="164" formatCode="#,##0.0000_);\(#,##0.0000\)"/>
    <numFmt numFmtId="165" formatCode="&quot;$&quot;#,##0.0000_);\(&quot;$&quot;#,##0.0000\)"/>
    <numFmt numFmtId="166" formatCode="#,##0.0_);\(#,##0.0\)"/>
    <numFmt numFmtId="167" formatCode="_(* #,##0.000000000_);_(* \(#,##0.000000000\);_(* &quot;-&quot;??_);_(@_)"/>
    <numFmt numFmtId="172" formatCode="&quot;$&quot;#,##0"/>
  </numFmts>
  <fonts count="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37" fontId="3" fillId="0" borderId="0" xfId="0" applyNumberFormat="1" applyFont="1"/>
    <xf numFmtId="37" fontId="7" fillId="0" borderId="0" xfId="0" applyNumberFormat="1" applyFont="1" applyProtection="1"/>
    <xf numFmtId="5" fontId="7" fillId="0" borderId="0" xfId="0" applyNumberFormat="1" applyFont="1" applyFill="1" applyProtection="1"/>
    <xf numFmtId="5" fontId="3" fillId="0" borderId="0" xfId="0" applyNumberFormat="1" applyFont="1" applyFill="1" applyProtection="1"/>
    <xf numFmtId="10" fontId="3" fillId="0" borderId="0" xfId="0" applyNumberFormat="1" applyFont="1" applyFill="1" applyProtection="1"/>
    <xf numFmtId="10" fontId="4" fillId="0" borderId="0" xfId="0" applyNumberFormat="1" applyFont="1"/>
    <xf numFmtId="37" fontId="7" fillId="0" borderId="0" xfId="0" applyNumberFormat="1" applyFont="1" applyFill="1" applyProtection="1"/>
    <xf numFmtId="37" fontId="3" fillId="0" borderId="0" xfId="0" applyNumberFormat="1" applyFont="1" applyFill="1" applyProtection="1"/>
    <xf numFmtId="10" fontId="3" fillId="0" borderId="0" xfId="0" applyNumberFormat="1" applyFont="1" applyFill="1"/>
    <xf numFmtId="10" fontId="3" fillId="0" borderId="0" xfId="0" applyNumberFormat="1" applyFont="1"/>
    <xf numFmtId="37" fontId="7" fillId="0" borderId="0" xfId="0" applyNumberFormat="1" applyFont="1" applyFill="1" applyBorder="1" applyProtection="1"/>
    <xf numFmtId="166" fontId="3" fillId="0" borderId="0" xfId="0" applyNumberFormat="1" applyFont="1"/>
    <xf numFmtId="37" fontId="3" fillId="0" borderId="1" xfId="0" applyNumberFormat="1" applyFont="1" applyBorder="1" applyProtection="1"/>
    <xf numFmtId="0" fontId="4" fillId="0" borderId="4" xfId="0" applyFont="1" applyBorder="1"/>
    <xf numFmtId="0" fontId="4" fillId="0" borderId="5" xfId="0" applyFont="1" applyBorder="1"/>
    <xf numFmtId="0" fontId="3" fillId="0" borderId="4" xfId="0" applyFont="1" applyBorder="1"/>
    <xf numFmtId="10" fontId="4" fillId="0" borderId="5" xfId="0" applyNumberFormat="1" applyFont="1" applyBorder="1"/>
    <xf numFmtId="0" fontId="3" fillId="0" borderId="6" xfId="0" applyFont="1" applyBorder="1"/>
    <xf numFmtId="10" fontId="4" fillId="0" borderId="7" xfId="0" applyNumberFormat="1" applyFont="1" applyBorder="1"/>
    <xf numFmtId="5" fontId="4" fillId="0" borderId="0" xfId="0" applyNumberFormat="1" applyFont="1"/>
    <xf numFmtId="10" fontId="3" fillId="0" borderId="8" xfId="0" applyNumberFormat="1" applyFont="1" applyFill="1" applyBorder="1" applyProtection="1"/>
    <xf numFmtId="5" fontId="4" fillId="0" borderId="8" xfId="0" applyNumberFormat="1" applyFont="1" applyBorder="1"/>
    <xf numFmtId="37" fontId="4" fillId="0" borderId="0" xfId="0" applyNumberFormat="1" applyFont="1"/>
    <xf numFmtId="10" fontId="4" fillId="0" borderId="0" xfId="2" applyNumberFormat="1" applyFont="1"/>
    <xf numFmtId="10" fontId="4" fillId="0" borderId="11" xfId="0" applyNumberFormat="1" applyFont="1" applyBorder="1"/>
    <xf numFmtId="167" fontId="4" fillId="0" borderId="0" xfId="1" applyNumberFormat="1" applyFont="1"/>
    <xf numFmtId="164" fontId="4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72" fontId="7" fillId="0" borderId="0" xfId="0" applyNumberFormat="1" applyFont="1" applyFill="1" applyProtection="1"/>
    <xf numFmtId="172" fontId="3" fillId="0" borderId="0" xfId="0" applyNumberFormat="1" applyFont="1" applyFill="1" applyProtection="1"/>
    <xf numFmtId="172" fontId="7" fillId="0" borderId="0" xfId="0" applyNumberFormat="1" applyFont="1" applyFill="1" applyBorder="1" applyProtection="1"/>
    <xf numFmtId="172" fontId="3" fillId="0" borderId="1" xfId="0" applyNumberFormat="1" applyFont="1" applyBorder="1" applyProtection="1"/>
    <xf numFmtId="172" fontId="4" fillId="0" borderId="0" xfId="0" applyNumberFormat="1" applyFont="1"/>
    <xf numFmtId="172" fontId="4" fillId="0" borderId="9" xfId="0" applyNumberFormat="1" applyFont="1" applyBorder="1"/>
    <xf numFmtId="172" fontId="4" fillId="0" borderId="1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K36" sqref="K36"/>
    </sheetView>
  </sheetViews>
  <sheetFormatPr defaultRowHeight="15"/>
  <cols>
    <col min="1" max="1" width="9.140625" style="3"/>
    <col min="2" max="2" width="5.42578125" style="3" customWidth="1"/>
    <col min="3" max="3" width="20.85546875" style="3" customWidth="1"/>
    <col min="4" max="4" width="16.28515625" style="3" customWidth="1"/>
    <col min="5" max="5" width="12.28515625" style="3" customWidth="1"/>
    <col min="6" max="6" width="15.85546875" style="3" customWidth="1"/>
    <col min="7" max="7" width="12.42578125" style="3" customWidth="1"/>
    <col min="8" max="8" width="13.42578125" style="3" customWidth="1"/>
    <col min="9" max="10" width="14.28515625" style="3" customWidth="1"/>
    <col min="11" max="11" width="15" style="3" customWidth="1"/>
    <col min="12" max="16384" width="9.140625" style="3"/>
  </cols>
  <sheetData>
    <row r="1" spans="1:11">
      <c r="A1" s="52" t="s">
        <v>0</v>
      </c>
      <c r="B1" s="52"/>
      <c r="C1" s="52"/>
      <c r="D1" s="52"/>
      <c r="E1" s="52"/>
      <c r="F1" s="52"/>
      <c r="G1" s="52"/>
      <c r="H1" s="52"/>
      <c r="I1" s="1"/>
      <c r="J1" s="2" t="s">
        <v>1</v>
      </c>
    </row>
    <row r="2" spans="1:11">
      <c r="A2" s="53" t="s">
        <v>2</v>
      </c>
      <c r="B2" s="53"/>
      <c r="C2" s="53"/>
      <c r="D2" s="53"/>
      <c r="E2" s="53"/>
      <c r="F2" s="53"/>
      <c r="G2" s="53"/>
      <c r="H2" s="53"/>
      <c r="I2" s="4"/>
      <c r="J2" s="2" t="s">
        <v>3</v>
      </c>
    </row>
    <row r="3" spans="1:11">
      <c r="A3" s="52" t="s">
        <v>4</v>
      </c>
      <c r="B3" s="52"/>
      <c r="C3" s="52"/>
      <c r="D3" s="52"/>
      <c r="E3" s="52"/>
      <c r="F3" s="52"/>
      <c r="G3" s="52"/>
      <c r="H3" s="52"/>
      <c r="I3" s="1"/>
      <c r="J3" s="5" t="s">
        <v>5</v>
      </c>
    </row>
    <row r="4" spans="1:11">
      <c r="A4" s="6"/>
      <c r="B4" s="6"/>
      <c r="C4" s="6"/>
      <c r="D4" s="6"/>
      <c r="E4" s="6"/>
      <c r="F4" s="6"/>
      <c r="G4" s="6"/>
      <c r="H4" s="6"/>
      <c r="I4" s="7"/>
      <c r="J4" s="7"/>
    </row>
    <row r="5" spans="1:11">
      <c r="A5" s="6"/>
      <c r="B5" s="6"/>
      <c r="C5" s="8"/>
      <c r="D5" s="6"/>
      <c r="E5" s="6"/>
      <c r="F5" s="9" t="s">
        <v>6</v>
      </c>
      <c r="G5" s="9" t="s">
        <v>7</v>
      </c>
      <c r="H5" s="9" t="s">
        <v>8</v>
      </c>
      <c r="I5" s="1" t="s">
        <v>7</v>
      </c>
      <c r="J5" s="1" t="s">
        <v>7</v>
      </c>
      <c r="K5" s="10" t="s">
        <v>9</v>
      </c>
    </row>
    <row r="6" spans="1:11">
      <c r="A6" s="9" t="s">
        <v>10</v>
      </c>
      <c r="B6" s="9"/>
      <c r="C6" s="8"/>
      <c r="D6" s="9" t="s">
        <v>11</v>
      </c>
      <c r="E6" s="9" t="s">
        <v>11</v>
      </c>
      <c r="F6" s="9" t="s">
        <v>12</v>
      </c>
      <c r="G6" s="9" t="s">
        <v>13</v>
      </c>
      <c r="H6" s="9" t="s">
        <v>7</v>
      </c>
      <c r="I6" s="10" t="s">
        <v>14</v>
      </c>
      <c r="J6" s="1" t="s">
        <v>15</v>
      </c>
      <c r="K6" s="10" t="s">
        <v>16</v>
      </c>
    </row>
    <row r="7" spans="1:11">
      <c r="A7" s="11" t="s">
        <v>17</v>
      </c>
      <c r="B7" s="11"/>
      <c r="C7" s="12" t="s">
        <v>18</v>
      </c>
      <c r="D7" s="11" t="s">
        <v>19</v>
      </c>
      <c r="E7" s="11" t="s">
        <v>20</v>
      </c>
      <c r="F7" s="12" t="s">
        <v>21</v>
      </c>
      <c r="G7" s="12" t="s">
        <v>14</v>
      </c>
      <c r="H7" s="12" t="s">
        <v>22</v>
      </c>
      <c r="I7" s="13" t="s">
        <v>23</v>
      </c>
      <c r="J7" s="14" t="s">
        <v>24</v>
      </c>
      <c r="K7" s="15" t="s">
        <v>25</v>
      </c>
    </row>
    <row r="8" spans="1:11">
      <c r="A8" s="6"/>
      <c r="B8" s="6"/>
      <c r="C8" s="8"/>
      <c r="D8" s="9" t="s">
        <v>26</v>
      </c>
      <c r="E8" s="16" t="s">
        <v>27</v>
      </c>
      <c r="F8" s="16" t="s">
        <v>28</v>
      </c>
      <c r="G8" s="16" t="s">
        <v>29</v>
      </c>
      <c r="H8" s="16" t="s">
        <v>30</v>
      </c>
      <c r="I8" s="17" t="s">
        <v>31</v>
      </c>
      <c r="J8" s="16" t="s">
        <v>32</v>
      </c>
    </row>
    <row r="9" spans="1:11">
      <c r="A9" s="6"/>
      <c r="B9" s="6"/>
      <c r="C9" s="6"/>
      <c r="D9" s="9"/>
      <c r="E9" s="9" t="s">
        <v>33</v>
      </c>
      <c r="F9" s="9" t="s">
        <v>34</v>
      </c>
      <c r="G9" s="9" t="s">
        <v>34</v>
      </c>
      <c r="H9" s="9" t="s">
        <v>34</v>
      </c>
      <c r="I9" s="1" t="s">
        <v>35</v>
      </c>
      <c r="J9" s="6"/>
    </row>
    <row r="10" spans="1:11">
      <c r="A10" s="6"/>
      <c r="B10" s="6"/>
      <c r="C10" s="6"/>
      <c r="D10" s="16" t="s">
        <v>36</v>
      </c>
      <c r="E10" s="16" t="s">
        <v>37</v>
      </c>
      <c r="F10" s="16" t="s">
        <v>38</v>
      </c>
      <c r="G10" s="16"/>
      <c r="H10" s="16" t="s">
        <v>39</v>
      </c>
      <c r="I10" s="1"/>
      <c r="J10" s="6"/>
    </row>
    <row r="11" spans="1:11">
      <c r="A11" s="18"/>
      <c r="B11" s="6"/>
      <c r="C11" s="6"/>
      <c r="D11" s="19"/>
      <c r="E11" s="19"/>
      <c r="F11" s="20"/>
      <c r="G11" s="20"/>
      <c r="H11" s="20"/>
      <c r="I11" s="21"/>
      <c r="J11" s="21"/>
    </row>
    <row r="12" spans="1:11">
      <c r="A12" s="18">
        <v>1</v>
      </c>
      <c r="B12" s="6"/>
      <c r="C12" s="8" t="s">
        <v>40</v>
      </c>
      <c r="D12" s="22"/>
      <c r="E12" s="6"/>
      <c r="F12" s="22"/>
      <c r="G12" s="6"/>
      <c r="H12" s="6"/>
      <c r="I12" s="7"/>
      <c r="J12" s="7"/>
    </row>
    <row r="13" spans="1:11">
      <c r="A13" s="18"/>
      <c r="B13" s="6"/>
      <c r="C13" s="6"/>
      <c r="D13" s="22"/>
      <c r="E13" s="6"/>
      <c r="F13" s="6"/>
      <c r="G13" s="6"/>
      <c r="H13" s="6"/>
      <c r="I13" s="7"/>
      <c r="J13" s="7"/>
    </row>
    <row r="14" spans="1:11">
      <c r="A14" s="18">
        <v>2</v>
      </c>
      <c r="B14" s="6"/>
      <c r="C14" s="6" t="s">
        <v>41</v>
      </c>
      <c r="D14" s="23">
        <v>1462612</v>
      </c>
      <c r="E14" s="23">
        <v>7955080.5000000009</v>
      </c>
      <c r="F14" s="24">
        <v>43261042.460000001</v>
      </c>
      <c r="G14" s="25">
        <v>16418377.120000005</v>
      </c>
      <c r="H14" s="25">
        <v>59679419.580000006</v>
      </c>
      <c r="I14" s="26">
        <v>0.3795</v>
      </c>
      <c r="J14" s="26">
        <v>0.37940000000000002</v>
      </c>
      <c r="K14" s="27">
        <f>J14-$I$35</f>
        <v>1.2500000000000011E-2</v>
      </c>
    </row>
    <row r="15" spans="1:11">
      <c r="A15" s="18">
        <v>3</v>
      </c>
      <c r="B15" s="6"/>
      <c r="C15" s="6" t="s">
        <v>42</v>
      </c>
      <c r="D15" s="23">
        <v>167676</v>
      </c>
      <c r="E15" s="23">
        <v>5748554.7000000011</v>
      </c>
      <c r="F15" s="28">
        <v>18733089.300000001</v>
      </c>
      <c r="G15" s="29">
        <v>6766243.4100000001</v>
      </c>
      <c r="H15" s="29">
        <v>25499332.710000001</v>
      </c>
      <c r="I15" s="26">
        <v>0.36120000000000002</v>
      </c>
      <c r="J15" s="26">
        <v>0.36109999999999998</v>
      </c>
      <c r="K15" s="27">
        <f t="shared" ref="K15:K33" si="0">J15-$I$35</f>
        <v>-5.8000000000000274E-3</v>
      </c>
    </row>
    <row r="16" spans="1:11">
      <c r="A16" s="18">
        <v>4</v>
      </c>
      <c r="B16" s="6"/>
      <c r="C16" s="6" t="s">
        <v>43</v>
      </c>
      <c r="D16" s="23">
        <v>896</v>
      </c>
      <c r="E16" s="23">
        <v>6897867.4000000004</v>
      </c>
      <c r="F16" s="28">
        <v>4621275.5</v>
      </c>
      <c r="G16" s="29">
        <v>1917001.3399999999</v>
      </c>
      <c r="H16" s="29">
        <v>6538276.8399999999</v>
      </c>
      <c r="I16" s="26">
        <v>0.4148</v>
      </c>
      <c r="J16" s="26">
        <v>0.3236</v>
      </c>
      <c r="K16" s="27">
        <f t="shared" si="0"/>
        <v>-4.3300000000000005E-2</v>
      </c>
    </row>
    <row r="17" spans="1:13">
      <c r="A17" s="18">
        <v>5</v>
      </c>
      <c r="B17" s="6"/>
      <c r="C17" s="6" t="s">
        <v>44</v>
      </c>
      <c r="D17" s="23">
        <v>0</v>
      </c>
      <c r="E17" s="23">
        <v>0</v>
      </c>
      <c r="F17" s="28">
        <v>0</v>
      </c>
      <c r="G17" s="29">
        <v>0</v>
      </c>
      <c r="H17" s="29">
        <v>0</v>
      </c>
      <c r="I17" s="26">
        <v>0</v>
      </c>
      <c r="J17" s="30">
        <v>0.3236</v>
      </c>
      <c r="K17" s="27">
        <f t="shared" si="0"/>
        <v>-4.3300000000000005E-2</v>
      </c>
    </row>
    <row r="18" spans="1:13">
      <c r="A18" s="18">
        <v>6</v>
      </c>
      <c r="B18" s="6"/>
      <c r="C18" s="6" t="s">
        <v>45</v>
      </c>
      <c r="D18" s="23">
        <v>24</v>
      </c>
      <c r="E18" s="23">
        <v>11320.699999999999</v>
      </c>
      <c r="F18" s="28">
        <v>22521.41</v>
      </c>
      <c r="G18" s="29">
        <v>8064.2200000000048</v>
      </c>
      <c r="H18" s="29">
        <v>30585.630000000005</v>
      </c>
      <c r="I18" s="26">
        <v>0.35809999999999997</v>
      </c>
      <c r="J18" s="26">
        <v>0.35809999999999997</v>
      </c>
      <c r="K18" s="27">
        <f t="shared" si="0"/>
        <v>-8.80000000000003E-3</v>
      </c>
    </row>
    <row r="19" spans="1:13">
      <c r="A19" s="18">
        <v>7</v>
      </c>
      <c r="B19" s="6"/>
      <c r="C19" s="6" t="s">
        <v>46</v>
      </c>
      <c r="D19" s="23">
        <v>108</v>
      </c>
      <c r="E19" s="23">
        <v>990.2</v>
      </c>
      <c r="F19" s="28">
        <v>396.08</v>
      </c>
      <c r="G19" s="29">
        <v>0</v>
      </c>
      <c r="H19" s="29">
        <v>396.08</v>
      </c>
      <c r="I19" s="26">
        <v>0</v>
      </c>
      <c r="J19" s="30">
        <v>0.37940000000000002</v>
      </c>
      <c r="K19" s="27">
        <f t="shared" si="0"/>
        <v>1.2500000000000011E-2</v>
      </c>
    </row>
    <row r="20" spans="1:13">
      <c r="A20" s="18">
        <v>8</v>
      </c>
      <c r="B20" s="6"/>
      <c r="C20" s="6" t="s">
        <v>47</v>
      </c>
      <c r="D20" s="23">
        <v>0</v>
      </c>
      <c r="E20" s="23">
        <v>0</v>
      </c>
      <c r="F20" s="28">
        <v>0</v>
      </c>
      <c r="G20" s="29">
        <v>0</v>
      </c>
      <c r="H20" s="29">
        <v>0</v>
      </c>
      <c r="I20" s="26">
        <v>0</v>
      </c>
      <c r="J20" s="30">
        <v>0.37940000000000002</v>
      </c>
      <c r="K20" s="27">
        <f t="shared" si="0"/>
        <v>1.2500000000000011E-2</v>
      </c>
    </row>
    <row r="21" spans="1:13">
      <c r="A21" s="18">
        <v>9</v>
      </c>
      <c r="B21" s="6"/>
      <c r="C21" s="6" t="s">
        <v>48</v>
      </c>
      <c r="D21" s="23">
        <v>36</v>
      </c>
      <c r="E21" s="23">
        <v>333.60000000000008</v>
      </c>
      <c r="F21" s="28">
        <v>200.16</v>
      </c>
      <c r="G21" s="29">
        <v>0</v>
      </c>
      <c r="H21" s="29">
        <v>200.16</v>
      </c>
      <c r="I21" s="26">
        <v>0</v>
      </c>
      <c r="J21" s="30">
        <v>0.37940000000000002</v>
      </c>
      <c r="K21" s="27">
        <f t="shared" si="0"/>
        <v>1.2500000000000011E-2</v>
      </c>
    </row>
    <row r="22" spans="1:13">
      <c r="A22" s="18">
        <v>10</v>
      </c>
      <c r="B22" s="6"/>
      <c r="C22" s="6" t="s">
        <v>49</v>
      </c>
      <c r="D22" s="23">
        <v>41</v>
      </c>
      <c r="E22" s="23">
        <v>1697.8</v>
      </c>
      <c r="F22" s="28">
        <v>5993.82</v>
      </c>
      <c r="G22" s="29">
        <v>0</v>
      </c>
      <c r="H22" s="29">
        <v>5993.82</v>
      </c>
      <c r="I22" s="26">
        <v>0</v>
      </c>
      <c r="J22" s="30">
        <v>0.36109999999999998</v>
      </c>
      <c r="K22" s="27">
        <f t="shared" si="0"/>
        <v>-5.8000000000000274E-3</v>
      </c>
    </row>
    <row r="23" spans="1:13">
      <c r="A23" s="18">
        <v>11</v>
      </c>
      <c r="B23" s="6"/>
      <c r="C23" s="6" t="s">
        <v>50</v>
      </c>
      <c r="D23" s="23">
        <v>192</v>
      </c>
      <c r="E23" s="23">
        <v>2018.8999999999999</v>
      </c>
      <c r="F23" s="28">
        <v>9291.7800000000007</v>
      </c>
      <c r="G23" s="29">
        <v>0</v>
      </c>
      <c r="H23" s="29">
        <v>9291.7800000000007</v>
      </c>
      <c r="I23" s="26">
        <v>0</v>
      </c>
      <c r="J23" s="30">
        <v>0.37940000000000002</v>
      </c>
      <c r="K23" s="27">
        <f t="shared" si="0"/>
        <v>1.2500000000000011E-2</v>
      </c>
    </row>
    <row r="24" spans="1:13">
      <c r="A24" s="18">
        <v>12</v>
      </c>
      <c r="B24" s="6"/>
      <c r="C24" s="6" t="s">
        <v>51</v>
      </c>
      <c r="D24" s="23">
        <v>12</v>
      </c>
      <c r="E24" s="23">
        <v>605.19999999999993</v>
      </c>
      <c r="F24" s="28">
        <v>211.84000000000003</v>
      </c>
      <c r="G24" s="29">
        <v>0</v>
      </c>
      <c r="H24" s="29">
        <v>211.84000000000003</v>
      </c>
      <c r="I24" s="26">
        <v>0</v>
      </c>
      <c r="J24" s="30">
        <v>0.37940000000000002</v>
      </c>
      <c r="K24" s="27">
        <f t="shared" si="0"/>
        <v>1.2500000000000011E-2</v>
      </c>
    </row>
    <row r="25" spans="1:13">
      <c r="A25" s="18">
        <v>13</v>
      </c>
      <c r="B25" s="6"/>
      <c r="C25" s="6" t="s">
        <v>52</v>
      </c>
      <c r="D25" s="23">
        <v>12</v>
      </c>
      <c r="E25" s="23">
        <v>710.9</v>
      </c>
      <c r="F25" s="28">
        <v>248.84000000000003</v>
      </c>
      <c r="G25" s="29">
        <v>0</v>
      </c>
      <c r="H25" s="29">
        <v>248.84000000000003</v>
      </c>
      <c r="I25" s="26">
        <v>0</v>
      </c>
      <c r="J25" s="30">
        <v>0.36109999999999998</v>
      </c>
      <c r="K25" s="27">
        <f t="shared" si="0"/>
        <v>-5.8000000000000274E-3</v>
      </c>
    </row>
    <row r="26" spans="1:13">
      <c r="A26" s="18">
        <v>14</v>
      </c>
      <c r="B26" s="6"/>
      <c r="C26" s="6" t="s">
        <v>53</v>
      </c>
      <c r="D26" s="23">
        <v>12</v>
      </c>
      <c r="E26" s="23">
        <v>714.1</v>
      </c>
      <c r="F26" s="28">
        <v>255.82</v>
      </c>
      <c r="G26" s="29">
        <v>0</v>
      </c>
      <c r="H26" s="29">
        <v>255.82</v>
      </c>
      <c r="I26" s="26">
        <v>0</v>
      </c>
      <c r="J26" s="30">
        <v>0.37940000000000002</v>
      </c>
      <c r="K26" s="27">
        <f t="shared" si="0"/>
        <v>1.2500000000000011E-2</v>
      </c>
    </row>
    <row r="27" spans="1:13">
      <c r="A27" s="18">
        <v>15</v>
      </c>
      <c r="B27" s="6"/>
      <c r="C27" s="6" t="s">
        <v>54</v>
      </c>
      <c r="D27" s="23">
        <v>12</v>
      </c>
      <c r="E27" s="23">
        <v>257.59999999999997</v>
      </c>
      <c r="F27" s="28">
        <v>103.04000000000002</v>
      </c>
      <c r="G27" s="29">
        <v>0</v>
      </c>
      <c r="H27" s="29">
        <v>103.04000000000002</v>
      </c>
      <c r="I27" s="26">
        <v>0</v>
      </c>
      <c r="J27" s="30">
        <v>0.37940000000000002</v>
      </c>
      <c r="K27" s="27">
        <f t="shared" si="0"/>
        <v>1.2500000000000011E-2</v>
      </c>
    </row>
    <row r="28" spans="1:13">
      <c r="A28" s="18">
        <v>16</v>
      </c>
      <c r="B28" s="6"/>
      <c r="C28" s="6" t="s">
        <v>55</v>
      </c>
      <c r="D28" s="23">
        <v>36</v>
      </c>
      <c r="E28" s="23">
        <v>680981</v>
      </c>
      <c r="F28" s="28">
        <v>67640.579999999987</v>
      </c>
      <c r="G28" s="29">
        <v>0</v>
      </c>
      <c r="H28" s="29">
        <v>67640.579999999987</v>
      </c>
      <c r="I28" s="26">
        <v>0</v>
      </c>
      <c r="J28" s="26">
        <v>0</v>
      </c>
      <c r="K28" s="27">
        <f t="shared" si="0"/>
        <v>-0.3669</v>
      </c>
      <c r="M28" s="44"/>
    </row>
    <row r="29" spans="1:13">
      <c r="A29" s="18">
        <v>17</v>
      </c>
      <c r="B29" s="6"/>
      <c r="C29" s="6" t="s">
        <v>56</v>
      </c>
      <c r="D29" s="23">
        <v>12</v>
      </c>
      <c r="E29" s="23">
        <v>541812</v>
      </c>
      <c r="F29" s="28">
        <v>224062.07999999999</v>
      </c>
      <c r="G29" s="29">
        <v>0</v>
      </c>
      <c r="H29" s="29">
        <v>224062.07999999999</v>
      </c>
      <c r="I29" s="26">
        <v>0</v>
      </c>
      <c r="J29" s="30">
        <v>0.3236</v>
      </c>
      <c r="K29" s="27">
        <f t="shared" si="0"/>
        <v>-4.3300000000000005E-2</v>
      </c>
      <c r="M29" s="44"/>
    </row>
    <row r="30" spans="1:13">
      <c r="A30" s="18">
        <v>18</v>
      </c>
      <c r="B30" s="6"/>
      <c r="C30" s="6" t="s">
        <v>57</v>
      </c>
      <c r="D30" s="23">
        <v>12</v>
      </c>
      <c r="E30" s="23">
        <v>533988</v>
      </c>
      <c r="F30" s="28">
        <v>221010.71999999997</v>
      </c>
      <c r="G30" s="29">
        <v>0</v>
      </c>
      <c r="H30" s="29">
        <v>221010.71999999997</v>
      </c>
      <c r="I30" s="26">
        <v>0</v>
      </c>
      <c r="J30" s="30">
        <v>0.3236</v>
      </c>
      <c r="K30" s="27">
        <f t="shared" si="0"/>
        <v>-4.3300000000000005E-2</v>
      </c>
      <c r="M30" s="44"/>
    </row>
    <row r="31" spans="1:13">
      <c r="A31" s="18">
        <v>19</v>
      </c>
      <c r="B31" s="6"/>
      <c r="C31" s="6" t="s">
        <v>58</v>
      </c>
      <c r="D31" s="23">
        <v>36</v>
      </c>
      <c r="E31" s="23">
        <v>4689510</v>
      </c>
      <c r="F31" s="28">
        <v>411572.36000000004</v>
      </c>
      <c r="G31" s="29">
        <v>0</v>
      </c>
      <c r="H31" s="29">
        <v>411572.36000000004</v>
      </c>
      <c r="I31" s="26">
        <v>0</v>
      </c>
      <c r="J31" s="31">
        <v>0</v>
      </c>
      <c r="K31" s="27">
        <f t="shared" si="0"/>
        <v>-0.3669</v>
      </c>
      <c r="M31" s="44"/>
    </row>
    <row r="32" spans="1:13">
      <c r="A32" s="18">
        <v>20</v>
      </c>
      <c r="B32" s="6"/>
      <c r="C32" s="6" t="s">
        <v>59</v>
      </c>
      <c r="D32" s="23">
        <v>12</v>
      </c>
      <c r="E32" s="23">
        <v>420000</v>
      </c>
      <c r="F32" s="28">
        <v>192155.4</v>
      </c>
      <c r="G32" s="29">
        <v>0</v>
      </c>
      <c r="H32" s="29">
        <v>192155.4</v>
      </c>
      <c r="I32" s="26">
        <v>0</v>
      </c>
      <c r="J32" s="31">
        <v>0</v>
      </c>
      <c r="K32" s="27">
        <f t="shared" si="0"/>
        <v>-0.3669</v>
      </c>
      <c r="M32" s="44"/>
    </row>
    <row r="33" spans="1:13">
      <c r="A33" s="18">
        <v>21</v>
      </c>
      <c r="B33" s="6"/>
      <c r="C33" s="6" t="s">
        <v>60</v>
      </c>
      <c r="D33" s="23">
        <v>12</v>
      </c>
      <c r="E33" s="23">
        <v>1580000</v>
      </c>
      <c r="F33" s="32">
        <v>666000.39999999991</v>
      </c>
      <c r="G33" s="29">
        <v>0</v>
      </c>
      <c r="H33" s="29">
        <v>666000.4</v>
      </c>
      <c r="I33" s="26">
        <v>0</v>
      </c>
      <c r="J33" s="31">
        <v>0.3236</v>
      </c>
      <c r="K33" s="27">
        <f t="shared" si="0"/>
        <v>-4.3300000000000005E-2</v>
      </c>
      <c r="M33" s="44"/>
    </row>
    <row r="34" spans="1:13">
      <c r="A34" s="18"/>
      <c r="B34" s="6"/>
      <c r="C34" s="6"/>
      <c r="D34" s="22"/>
      <c r="E34" s="33"/>
      <c r="F34" s="7"/>
      <c r="G34" s="7"/>
      <c r="H34" s="6"/>
      <c r="I34" s="26"/>
      <c r="J34" s="6"/>
      <c r="M34" s="44"/>
    </row>
    <row r="35" spans="1:13" ht="15.75" thickBot="1">
      <c r="A35" s="18">
        <v>22</v>
      </c>
      <c r="B35" s="6"/>
      <c r="C35" s="6" t="s">
        <v>61</v>
      </c>
      <c r="D35" s="34">
        <v>1631753</v>
      </c>
      <c r="E35" s="34">
        <v>29066442.600000001</v>
      </c>
      <c r="F35" s="34">
        <v>68437071.590000018</v>
      </c>
      <c r="G35" s="34">
        <v>25109686.090000004</v>
      </c>
      <c r="H35" s="34">
        <v>93546757.680000007</v>
      </c>
      <c r="I35" s="26">
        <v>0.3669</v>
      </c>
      <c r="J35" s="6"/>
    </row>
    <row r="36" spans="1:13" ht="15.75" thickTop="1"/>
  </sheetData>
  <mergeCells count="3">
    <mergeCell ref="A1:H1"/>
    <mergeCell ref="A2:H2"/>
    <mergeCell ref="A3:H3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>
      <selection activeCell="J38" sqref="J38"/>
    </sheetView>
  </sheetViews>
  <sheetFormatPr defaultRowHeight="15"/>
  <cols>
    <col min="1" max="1" width="9.140625" style="3"/>
    <col min="2" max="2" width="3.42578125" style="3" customWidth="1"/>
    <col min="3" max="3" width="36.7109375" style="3" customWidth="1"/>
    <col min="4" max="4" width="15.85546875" style="3" customWidth="1"/>
    <col min="5" max="5" width="12.42578125" style="3" customWidth="1"/>
    <col min="6" max="6" width="13.42578125" style="3" customWidth="1"/>
    <col min="7" max="7" width="15.140625" style="3" customWidth="1"/>
    <col min="8" max="8" width="16.42578125" style="3" customWidth="1"/>
    <col min="9" max="9" width="9.140625" style="3"/>
    <col min="10" max="10" width="39.7109375" style="3" customWidth="1"/>
    <col min="11" max="11" width="12.7109375" style="3" customWidth="1"/>
    <col min="12" max="16384" width="9.140625" style="3"/>
  </cols>
  <sheetData>
    <row r="1" spans="1:11" ht="15.75">
      <c r="A1" s="54" t="s">
        <v>79</v>
      </c>
      <c r="B1" s="54"/>
      <c r="C1" s="54"/>
      <c r="D1" s="54"/>
      <c r="E1" s="54"/>
      <c r="F1" s="54"/>
      <c r="G1" s="54"/>
      <c r="H1" s="54"/>
    </row>
    <row r="2" spans="1:11">
      <c r="A2" s="55" t="s">
        <v>80</v>
      </c>
      <c r="B2" s="55"/>
      <c r="C2" s="55"/>
      <c r="D2" s="55"/>
      <c r="E2" s="55"/>
      <c r="F2" s="55"/>
      <c r="G2" s="55"/>
      <c r="H2" s="55"/>
    </row>
    <row r="4" spans="1:11">
      <c r="A4" s="6"/>
      <c r="B4" s="6"/>
      <c r="C4" s="6"/>
      <c r="D4" s="6"/>
      <c r="E4" s="6"/>
      <c r="F4" s="6"/>
      <c r="G4" s="7"/>
    </row>
    <row r="5" spans="1:11">
      <c r="A5" s="6"/>
      <c r="B5" s="6"/>
      <c r="C5" s="8"/>
      <c r="D5" s="9" t="s">
        <v>76</v>
      </c>
      <c r="E5" s="9" t="s">
        <v>7</v>
      </c>
      <c r="F5" s="9" t="s">
        <v>8</v>
      </c>
      <c r="G5" s="1" t="s">
        <v>7</v>
      </c>
      <c r="H5" s="10" t="s">
        <v>62</v>
      </c>
    </row>
    <row r="6" spans="1:11">
      <c r="A6" s="9" t="s">
        <v>10</v>
      </c>
      <c r="B6" s="9"/>
      <c r="C6" s="8"/>
      <c r="D6" s="9" t="s">
        <v>12</v>
      </c>
      <c r="E6" s="9" t="s">
        <v>13</v>
      </c>
      <c r="F6" s="9" t="s">
        <v>7</v>
      </c>
      <c r="G6" s="10" t="s">
        <v>14</v>
      </c>
      <c r="H6" s="10" t="s">
        <v>63</v>
      </c>
      <c r="J6" s="56" t="s">
        <v>64</v>
      </c>
      <c r="K6" s="57"/>
    </row>
    <row r="7" spans="1:11">
      <c r="A7" s="11" t="s">
        <v>17</v>
      </c>
      <c r="B7" s="11"/>
      <c r="C7" s="12" t="s">
        <v>18</v>
      </c>
      <c r="D7" s="12" t="s">
        <v>21</v>
      </c>
      <c r="E7" s="12" t="s">
        <v>14</v>
      </c>
      <c r="F7" s="12" t="s">
        <v>22</v>
      </c>
      <c r="G7" s="13" t="s">
        <v>23</v>
      </c>
      <c r="H7" s="49" t="s">
        <v>69</v>
      </c>
      <c r="J7" s="35" t="s">
        <v>65</v>
      </c>
      <c r="K7" s="36" t="s">
        <v>66</v>
      </c>
    </row>
    <row r="8" spans="1:11">
      <c r="A8" s="6"/>
      <c r="B8" s="6"/>
      <c r="C8" s="9" t="s">
        <v>70</v>
      </c>
      <c r="D8" s="9" t="s">
        <v>71</v>
      </c>
      <c r="E8" s="9" t="s">
        <v>72</v>
      </c>
      <c r="F8" s="1" t="s">
        <v>73</v>
      </c>
      <c r="G8" s="1" t="s">
        <v>74</v>
      </c>
      <c r="H8" s="1" t="s">
        <v>75</v>
      </c>
      <c r="J8" s="37" t="s">
        <v>41</v>
      </c>
      <c r="K8" s="38">
        <f>G14-G39</f>
        <v>5.403680743850503E-3</v>
      </c>
    </row>
    <row r="9" spans="1:11">
      <c r="A9" s="6"/>
      <c r="B9" s="6"/>
      <c r="C9" s="6"/>
      <c r="D9" s="9" t="s">
        <v>34</v>
      </c>
      <c r="E9" s="9" t="s">
        <v>34</v>
      </c>
      <c r="F9" s="9" t="s">
        <v>34</v>
      </c>
      <c r="G9" s="1" t="s">
        <v>35</v>
      </c>
      <c r="H9" s="1" t="s">
        <v>34</v>
      </c>
      <c r="J9" s="37" t="s">
        <v>42</v>
      </c>
      <c r="K9" s="38">
        <v>-0.01</v>
      </c>
    </row>
    <row r="10" spans="1:11">
      <c r="A10" s="6"/>
      <c r="B10" s="6"/>
      <c r="C10" s="6"/>
      <c r="D10" s="16" t="s">
        <v>38</v>
      </c>
      <c r="E10" s="16"/>
      <c r="F10" s="16"/>
      <c r="G10" s="1"/>
      <c r="J10" s="37" t="s">
        <v>43</v>
      </c>
      <c r="K10" s="38">
        <v>-0.01</v>
      </c>
    </row>
    <row r="11" spans="1:11">
      <c r="A11" s="18"/>
      <c r="B11" s="6"/>
      <c r="C11" s="6"/>
      <c r="D11" s="20"/>
      <c r="E11" s="20"/>
      <c r="F11" s="20"/>
      <c r="G11" s="21"/>
      <c r="J11" s="39" t="s">
        <v>45</v>
      </c>
      <c r="K11" s="40">
        <v>-0.01</v>
      </c>
    </row>
    <row r="12" spans="1:11">
      <c r="A12" s="18">
        <v>1</v>
      </c>
      <c r="B12" s="6"/>
      <c r="C12" s="8" t="s">
        <v>40</v>
      </c>
      <c r="D12" s="22"/>
      <c r="E12" s="6"/>
      <c r="F12" s="6"/>
      <c r="G12" s="7"/>
    </row>
    <row r="13" spans="1:11">
      <c r="A13" s="18"/>
      <c r="B13" s="6"/>
      <c r="C13" s="6"/>
      <c r="D13" s="6"/>
      <c r="E13" s="6"/>
      <c r="F13" s="6"/>
      <c r="G13" s="7"/>
    </row>
    <row r="14" spans="1:11">
      <c r="A14" s="18">
        <v>2</v>
      </c>
      <c r="B14" s="6"/>
      <c r="C14" s="6" t="s">
        <v>41</v>
      </c>
      <c r="D14" s="58">
        <v>43261042.460000001</v>
      </c>
      <c r="E14" s="59">
        <f>E39-SUM(E15:E16,E18)</f>
        <v>16534863.715694908</v>
      </c>
      <c r="F14" s="59">
        <f>D14+E14</f>
        <v>59795906.175694913</v>
      </c>
      <c r="G14" s="26">
        <f>E14/D14</f>
        <v>0.38221140257966191</v>
      </c>
      <c r="H14" s="41">
        <f>E14-Columbia!G14</f>
        <v>116486.59569490328</v>
      </c>
    </row>
    <row r="15" spans="1:11">
      <c r="A15" s="18">
        <v>3</v>
      </c>
      <c r="B15" s="6"/>
      <c r="C15" s="6" t="s">
        <v>42</v>
      </c>
      <c r="D15" s="58">
        <v>18733089.300000001</v>
      </c>
      <c r="E15" s="59">
        <f>D15*G15</f>
        <v>6871441.8090798147</v>
      </c>
      <c r="F15" s="59">
        <f t="shared" ref="F15:F33" si="0">D15+E15</f>
        <v>25604531.109079815</v>
      </c>
      <c r="G15" s="26">
        <f>$G$39+K9</f>
        <v>0.3668077218358114</v>
      </c>
      <c r="H15" s="41">
        <f>E15-Columbia!G15</f>
        <v>105198.39907981455</v>
      </c>
    </row>
    <row r="16" spans="1:11">
      <c r="A16" s="18">
        <v>4</v>
      </c>
      <c r="B16" s="6"/>
      <c r="C16" s="6" t="s">
        <v>43</v>
      </c>
      <c r="D16" s="58">
        <v>4621275.5</v>
      </c>
      <c r="E16" s="59">
        <f>D16*G16</f>
        <v>1695119.5381306503</v>
      </c>
      <c r="F16" s="59">
        <f t="shared" si="0"/>
        <v>6316395.0381306503</v>
      </c>
      <c r="G16" s="26">
        <f>$G$39+K10</f>
        <v>0.3668077218358114</v>
      </c>
      <c r="H16" s="41">
        <f>E16-Columbia!G16</f>
        <v>-221881.80186934955</v>
      </c>
    </row>
    <row r="17" spans="1:8">
      <c r="A17" s="18">
        <v>5</v>
      </c>
      <c r="B17" s="6"/>
      <c r="C17" s="6" t="s">
        <v>44</v>
      </c>
      <c r="D17" s="58">
        <v>0</v>
      </c>
      <c r="E17" s="59">
        <f>D17*G17</f>
        <v>0</v>
      </c>
      <c r="F17" s="59">
        <f t="shared" si="0"/>
        <v>0</v>
      </c>
      <c r="G17" s="26">
        <v>0</v>
      </c>
      <c r="H17" s="41">
        <f>E17-Columbia!G17</f>
        <v>0</v>
      </c>
    </row>
    <row r="18" spans="1:8">
      <c r="A18" s="18">
        <v>6</v>
      </c>
      <c r="B18" s="6"/>
      <c r="C18" s="6" t="s">
        <v>45</v>
      </c>
      <c r="D18" s="58">
        <v>22521.41</v>
      </c>
      <c r="E18" s="59">
        <f t="shared" ref="E18:E19" si="1">D18*G18</f>
        <v>8261.0270946302608</v>
      </c>
      <c r="F18" s="59">
        <f t="shared" si="0"/>
        <v>30782.437094630259</v>
      </c>
      <c r="G18" s="26">
        <f>$G$39+K11</f>
        <v>0.3668077218358114</v>
      </c>
      <c r="H18" s="41">
        <f>E18-Columbia!G18</f>
        <v>196.80709463025596</v>
      </c>
    </row>
    <row r="19" spans="1:8">
      <c r="A19" s="18">
        <v>7</v>
      </c>
      <c r="B19" s="6"/>
      <c r="C19" s="6" t="s">
        <v>46</v>
      </c>
      <c r="D19" s="58">
        <v>396.08</v>
      </c>
      <c r="E19" s="59">
        <f t="shared" si="1"/>
        <v>0</v>
      </c>
      <c r="F19" s="59">
        <f t="shared" si="0"/>
        <v>396.08</v>
      </c>
      <c r="G19" s="26">
        <v>0</v>
      </c>
      <c r="H19" s="41">
        <f>E19-Columbia!G19</f>
        <v>0</v>
      </c>
    </row>
    <row r="20" spans="1:8">
      <c r="A20" s="18">
        <v>8</v>
      </c>
      <c r="B20" s="6"/>
      <c r="C20" s="6" t="s">
        <v>47</v>
      </c>
      <c r="D20" s="58">
        <v>0</v>
      </c>
      <c r="E20" s="59">
        <v>0</v>
      </c>
      <c r="F20" s="59">
        <f t="shared" si="0"/>
        <v>0</v>
      </c>
      <c r="G20" s="26">
        <v>0</v>
      </c>
      <c r="H20" s="41">
        <f>E20-Columbia!G20</f>
        <v>0</v>
      </c>
    </row>
    <row r="21" spans="1:8">
      <c r="A21" s="18">
        <v>9</v>
      </c>
      <c r="B21" s="6"/>
      <c r="C21" s="6" t="s">
        <v>48</v>
      </c>
      <c r="D21" s="58">
        <v>200.16</v>
      </c>
      <c r="E21" s="59">
        <v>0</v>
      </c>
      <c r="F21" s="59">
        <f t="shared" si="0"/>
        <v>200.16</v>
      </c>
      <c r="G21" s="26">
        <f t="shared" ref="G21:G33" si="2">E21/D21</f>
        <v>0</v>
      </c>
      <c r="H21" s="41">
        <f>E21-Columbia!G21</f>
        <v>0</v>
      </c>
    </row>
    <row r="22" spans="1:8">
      <c r="A22" s="18">
        <v>10</v>
      </c>
      <c r="B22" s="6"/>
      <c r="C22" s="6" t="s">
        <v>49</v>
      </c>
      <c r="D22" s="58">
        <v>5993.82</v>
      </c>
      <c r="E22" s="59">
        <v>0</v>
      </c>
      <c r="F22" s="59">
        <f t="shared" si="0"/>
        <v>5993.82</v>
      </c>
      <c r="G22" s="26">
        <f t="shared" si="2"/>
        <v>0</v>
      </c>
      <c r="H22" s="41">
        <f>E22-Columbia!G22</f>
        <v>0</v>
      </c>
    </row>
    <row r="23" spans="1:8">
      <c r="A23" s="18">
        <v>11</v>
      </c>
      <c r="B23" s="6"/>
      <c r="C23" s="6" t="s">
        <v>50</v>
      </c>
      <c r="D23" s="58">
        <v>9291.7800000000007</v>
      </c>
      <c r="E23" s="59">
        <v>0</v>
      </c>
      <c r="F23" s="59">
        <f t="shared" si="0"/>
        <v>9291.7800000000007</v>
      </c>
      <c r="G23" s="26">
        <f t="shared" si="2"/>
        <v>0</v>
      </c>
      <c r="H23" s="41">
        <f>E23-Columbia!G23</f>
        <v>0</v>
      </c>
    </row>
    <row r="24" spans="1:8">
      <c r="A24" s="18">
        <v>12</v>
      </c>
      <c r="B24" s="6"/>
      <c r="C24" s="6" t="s">
        <v>51</v>
      </c>
      <c r="D24" s="58">
        <v>211.84000000000003</v>
      </c>
      <c r="E24" s="59">
        <v>0</v>
      </c>
      <c r="F24" s="59">
        <f t="shared" si="0"/>
        <v>211.84000000000003</v>
      </c>
      <c r="G24" s="26">
        <f t="shared" si="2"/>
        <v>0</v>
      </c>
      <c r="H24" s="41">
        <f>E24-Columbia!G24</f>
        <v>0</v>
      </c>
    </row>
    <row r="25" spans="1:8">
      <c r="A25" s="18">
        <v>13</v>
      </c>
      <c r="B25" s="6"/>
      <c r="C25" s="6" t="s">
        <v>52</v>
      </c>
      <c r="D25" s="58">
        <v>248.84000000000003</v>
      </c>
      <c r="E25" s="59">
        <v>0</v>
      </c>
      <c r="F25" s="59">
        <f t="shared" si="0"/>
        <v>248.84000000000003</v>
      </c>
      <c r="G25" s="26">
        <f t="shared" si="2"/>
        <v>0</v>
      </c>
      <c r="H25" s="41">
        <f>E25-Columbia!G25</f>
        <v>0</v>
      </c>
    </row>
    <row r="26" spans="1:8">
      <c r="A26" s="18">
        <v>14</v>
      </c>
      <c r="B26" s="6"/>
      <c r="C26" s="6" t="s">
        <v>53</v>
      </c>
      <c r="D26" s="58">
        <v>255.82</v>
      </c>
      <c r="E26" s="59">
        <v>0</v>
      </c>
      <c r="F26" s="59">
        <f t="shared" si="0"/>
        <v>255.82</v>
      </c>
      <c r="G26" s="26">
        <f t="shared" si="2"/>
        <v>0</v>
      </c>
      <c r="H26" s="41">
        <f>E26-Columbia!G26</f>
        <v>0</v>
      </c>
    </row>
    <row r="27" spans="1:8">
      <c r="A27" s="18">
        <v>15</v>
      </c>
      <c r="B27" s="6"/>
      <c r="C27" s="6" t="s">
        <v>54</v>
      </c>
      <c r="D27" s="58">
        <v>103.04000000000002</v>
      </c>
      <c r="E27" s="59">
        <v>0</v>
      </c>
      <c r="F27" s="59">
        <f t="shared" si="0"/>
        <v>103.04000000000002</v>
      </c>
      <c r="G27" s="26">
        <f t="shared" si="2"/>
        <v>0</v>
      </c>
      <c r="H27" s="41">
        <f>E27-Columbia!G27</f>
        <v>0</v>
      </c>
    </row>
    <row r="28" spans="1:8">
      <c r="A28" s="18">
        <v>16</v>
      </c>
      <c r="B28" s="6"/>
      <c r="C28" s="6" t="s">
        <v>55</v>
      </c>
      <c r="D28" s="58">
        <v>67640.579999999987</v>
      </c>
      <c r="E28" s="59">
        <v>0</v>
      </c>
      <c r="F28" s="59">
        <f t="shared" si="0"/>
        <v>67640.579999999987</v>
      </c>
      <c r="G28" s="26">
        <f t="shared" si="2"/>
        <v>0</v>
      </c>
      <c r="H28" s="41">
        <f>E28-Columbia!G28</f>
        <v>0</v>
      </c>
    </row>
    <row r="29" spans="1:8">
      <c r="A29" s="18">
        <v>17</v>
      </c>
      <c r="B29" s="6"/>
      <c r="C29" s="6" t="s">
        <v>56</v>
      </c>
      <c r="D29" s="58">
        <v>224062.07999999999</v>
      </c>
      <c r="E29" s="59">
        <v>0</v>
      </c>
      <c r="F29" s="59">
        <f t="shared" si="0"/>
        <v>224062.07999999999</v>
      </c>
      <c r="G29" s="26">
        <f t="shared" si="2"/>
        <v>0</v>
      </c>
      <c r="H29" s="41">
        <f>E29-Columbia!G29</f>
        <v>0</v>
      </c>
    </row>
    <row r="30" spans="1:8">
      <c r="A30" s="18">
        <v>18</v>
      </c>
      <c r="B30" s="6"/>
      <c r="C30" s="6" t="s">
        <v>57</v>
      </c>
      <c r="D30" s="58">
        <v>221010.71999999997</v>
      </c>
      <c r="E30" s="59">
        <v>0</v>
      </c>
      <c r="F30" s="59">
        <f t="shared" si="0"/>
        <v>221010.71999999997</v>
      </c>
      <c r="G30" s="26">
        <f t="shared" si="2"/>
        <v>0</v>
      </c>
      <c r="H30" s="41">
        <f>E30-Columbia!G30</f>
        <v>0</v>
      </c>
    </row>
    <row r="31" spans="1:8">
      <c r="A31" s="18">
        <v>19</v>
      </c>
      <c r="B31" s="6"/>
      <c r="C31" s="6" t="s">
        <v>58</v>
      </c>
      <c r="D31" s="58">
        <v>411572.36000000004</v>
      </c>
      <c r="E31" s="59">
        <v>0</v>
      </c>
      <c r="F31" s="59">
        <f t="shared" si="0"/>
        <v>411572.36000000004</v>
      </c>
      <c r="G31" s="26">
        <f t="shared" si="2"/>
        <v>0</v>
      </c>
      <c r="H31" s="41">
        <f>E31-Columbia!G31</f>
        <v>0</v>
      </c>
    </row>
    <row r="32" spans="1:8">
      <c r="A32" s="18">
        <v>20</v>
      </c>
      <c r="B32" s="6"/>
      <c r="C32" s="6" t="s">
        <v>59</v>
      </c>
      <c r="D32" s="58">
        <v>192155.4</v>
      </c>
      <c r="E32" s="59">
        <v>0</v>
      </c>
      <c r="F32" s="59">
        <f t="shared" si="0"/>
        <v>192155.4</v>
      </c>
      <c r="G32" s="26">
        <f t="shared" si="2"/>
        <v>0</v>
      </c>
      <c r="H32" s="41">
        <f>E32-Columbia!G32</f>
        <v>0</v>
      </c>
    </row>
    <row r="33" spans="1:8">
      <c r="A33" s="18">
        <v>21</v>
      </c>
      <c r="B33" s="6"/>
      <c r="C33" s="6" t="s">
        <v>60</v>
      </c>
      <c r="D33" s="60">
        <v>666000.39999999991</v>
      </c>
      <c r="E33" s="59">
        <v>0</v>
      </c>
      <c r="F33" s="59">
        <f t="shared" si="0"/>
        <v>666000.39999999991</v>
      </c>
      <c r="G33" s="26">
        <f t="shared" si="2"/>
        <v>0</v>
      </c>
      <c r="H33" s="41">
        <f>E33-Columbia!G33</f>
        <v>0</v>
      </c>
    </row>
    <row r="34" spans="1:8">
      <c r="A34" s="18"/>
      <c r="B34" s="6"/>
      <c r="C34" s="6"/>
      <c r="D34" s="7"/>
      <c r="E34" s="7"/>
      <c r="F34" s="6"/>
      <c r="G34" s="26"/>
      <c r="H34" s="41"/>
    </row>
    <row r="35" spans="1:8" ht="15.75" thickBot="1">
      <c r="A35" s="18">
        <v>22</v>
      </c>
      <c r="B35" s="6"/>
      <c r="C35" s="6" t="s">
        <v>61</v>
      </c>
      <c r="D35" s="61">
        <f>SUM(D14:D33)</f>
        <v>68437071.590000018</v>
      </c>
      <c r="E35" s="61">
        <f>SUM(E14:E16,E18)</f>
        <v>25109686.09</v>
      </c>
      <c r="F35" s="61">
        <f>SUM(F14:F33)</f>
        <v>93546757.680000007</v>
      </c>
      <c r="G35" s="42">
        <f>E35/D35</f>
        <v>0.36690181953473605</v>
      </c>
      <c r="H35" s="43">
        <f>SUM(H14:H33)</f>
        <v>-1.4606484910473228E-9</v>
      </c>
    </row>
    <row r="36" spans="1:8" ht="15.75" thickTop="1">
      <c r="D36" s="62"/>
      <c r="E36" s="62"/>
      <c r="F36" s="62"/>
      <c r="H36" s="41"/>
    </row>
    <row r="37" spans="1:8">
      <c r="A37" s="18">
        <v>23</v>
      </c>
      <c r="C37" s="6" t="s">
        <v>67</v>
      </c>
      <c r="D37" s="62">
        <f t="shared" ref="D37:F37" si="3">SUM(D14:D16,D18)</f>
        <v>66637928.670000002</v>
      </c>
      <c r="E37" s="62">
        <f t="shared" si="3"/>
        <v>25109686.09</v>
      </c>
      <c r="F37" s="62">
        <f t="shared" si="3"/>
        <v>91747614.760000005</v>
      </c>
      <c r="G37" s="45">
        <f>E37/D37</f>
        <v>0.37680772183581135</v>
      </c>
    </row>
    <row r="38" spans="1:8">
      <c r="D38" s="62"/>
      <c r="E38" s="62"/>
      <c r="F38" s="62"/>
    </row>
    <row r="39" spans="1:8">
      <c r="A39" s="51">
        <v>24</v>
      </c>
      <c r="C39" s="3" t="s">
        <v>68</v>
      </c>
      <c r="D39" s="62"/>
      <c r="E39" s="63">
        <f>Columbia!G35</f>
        <v>25109686.090000004</v>
      </c>
      <c r="F39" s="64"/>
      <c r="G39" s="46">
        <f>E39/D37</f>
        <v>0.3768077218358114</v>
      </c>
    </row>
    <row r="40" spans="1:8">
      <c r="H40" s="47"/>
    </row>
    <row r="41" spans="1:8">
      <c r="E41" s="48"/>
    </row>
  </sheetData>
  <mergeCells count="3">
    <mergeCell ref="A1:H1"/>
    <mergeCell ref="A2:H2"/>
    <mergeCell ref="J6:K6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>
      <selection activeCell="J24" sqref="J24"/>
    </sheetView>
  </sheetViews>
  <sheetFormatPr defaultRowHeight="15"/>
  <cols>
    <col min="1" max="1" width="9.140625" style="3"/>
    <col min="2" max="2" width="3.42578125" style="3" customWidth="1"/>
    <col min="3" max="3" width="36.7109375" style="3" customWidth="1"/>
    <col min="4" max="4" width="15.85546875" style="3" customWidth="1"/>
    <col min="5" max="5" width="12.42578125" style="3" customWidth="1"/>
    <col min="6" max="6" width="13.42578125" style="3" customWidth="1"/>
    <col min="7" max="7" width="15.140625" style="3" customWidth="1"/>
    <col min="8" max="8" width="16.42578125" style="3" customWidth="1"/>
    <col min="9" max="9" width="9.140625" style="3"/>
    <col min="10" max="10" width="39.7109375" style="3" customWidth="1"/>
    <col min="11" max="11" width="12.7109375" style="3" customWidth="1"/>
    <col min="12" max="16384" width="9.140625" style="3"/>
  </cols>
  <sheetData>
    <row r="1" spans="1:11" ht="15.75">
      <c r="A1" s="54" t="s">
        <v>77</v>
      </c>
      <c r="B1" s="54"/>
      <c r="C1" s="54"/>
      <c r="D1" s="54"/>
      <c r="E1" s="54"/>
      <c r="F1" s="54"/>
      <c r="G1" s="54"/>
      <c r="H1" s="54"/>
    </row>
    <row r="2" spans="1:11">
      <c r="A2" s="55" t="s">
        <v>78</v>
      </c>
      <c r="B2" s="55"/>
      <c r="C2" s="55"/>
      <c r="D2" s="55"/>
      <c r="E2" s="55"/>
      <c r="F2" s="55"/>
      <c r="G2" s="55"/>
      <c r="H2" s="55"/>
    </row>
    <row r="4" spans="1:11">
      <c r="A4" s="6"/>
      <c r="B4" s="6"/>
      <c r="C4" s="6"/>
      <c r="D4" s="6"/>
      <c r="E4" s="6"/>
      <c r="F4" s="6"/>
      <c r="G4" s="7"/>
    </row>
    <row r="5" spans="1:11">
      <c r="A5" s="6"/>
      <c r="B5" s="6"/>
      <c r="C5" s="8"/>
      <c r="D5" s="9" t="s">
        <v>76</v>
      </c>
      <c r="E5" s="9" t="s">
        <v>7</v>
      </c>
      <c r="F5" s="9" t="s">
        <v>8</v>
      </c>
      <c r="G5" s="1" t="s">
        <v>7</v>
      </c>
      <c r="H5" s="10" t="s">
        <v>62</v>
      </c>
    </row>
    <row r="6" spans="1:11">
      <c r="A6" s="9" t="s">
        <v>10</v>
      </c>
      <c r="B6" s="9"/>
      <c r="C6" s="8"/>
      <c r="D6" s="9" t="s">
        <v>12</v>
      </c>
      <c r="E6" s="9" t="s">
        <v>13</v>
      </c>
      <c r="F6" s="9" t="s">
        <v>7</v>
      </c>
      <c r="G6" s="10" t="s">
        <v>14</v>
      </c>
      <c r="H6" s="10" t="s">
        <v>63</v>
      </c>
      <c r="J6" s="56" t="s">
        <v>64</v>
      </c>
      <c r="K6" s="57"/>
    </row>
    <row r="7" spans="1:11">
      <c r="A7" s="11" t="s">
        <v>17</v>
      </c>
      <c r="B7" s="11"/>
      <c r="C7" s="12" t="s">
        <v>18</v>
      </c>
      <c r="D7" s="12" t="s">
        <v>21</v>
      </c>
      <c r="E7" s="12" t="s">
        <v>14</v>
      </c>
      <c r="F7" s="12" t="s">
        <v>22</v>
      </c>
      <c r="G7" s="13" t="s">
        <v>23</v>
      </c>
      <c r="H7" s="49" t="s">
        <v>69</v>
      </c>
      <c r="J7" s="35" t="s">
        <v>65</v>
      </c>
      <c r="K7" s="36" t="s">
        <v>66</v>
      </c>
    </row>
    <row r="8" spans="1:11">
      <c r="A8" s="6"/>
      <c r="B8" s="6"/>
      <c r="C8" s="9" t="s">
        <v>70</v>
      </c>
      <c r="D8" s="9" t="s">
        <v>71</v>
      </c>
      <c r="E8" s="9" t="s">
        <v>72</v>
      </c>
      <c r="F8" s="1" t="s">
        <v>73</v>
      </c>
      <c r="G8" s="1" t="s">
        <v>74</v>
      </c>
      <c r="H8" s="1" t="s">
        <v>75</v>
      </c>
      <c r="J8" s="37" t="s">
        <v>41</v>
      </c>
      <c r="K8" s="38">
        <f>G14-G39</f>
        <v>2.701840371925246E-2</v>
      </c>
    </row>
    <row r="9" spans="1:11">
      <c r="A9" s="6"/>
      <c r="B9" s="6"/>
      <c r="C9" s="6"/>
      <c r="D9" s="9" t="s">
        <v>34</v>
      </c>
      <c r="E9" s="9" t="s">
        <v>34</v>
      </c>
      <c r="F9" s="9" t="s">
        <v>34</v>
      </c>
      <c r="G9" s="1" t="s">
        <v>35</v>
      </c>
      <c r="H9" s="1" t="s">
        <v>34</v>
      </c>
      <c r="J9" s="37" t="s">
        <v>42</v>
      </c>
      <c r="K9" s="38">
        <v>-0.05</v>
      </c>
    </row>
    <row r="10" spans="1:11">
      <c r="A10" s="6"/>
      <c r="B10" s="6"/>
      <c r="C10" s="6"/>
      <c r="D10" s="16" t="s">
        <v>38</v>
      </c>
      <c r="E10" s="16"/>
      <c r="F10" s="16"/>
      <c r="G10" s="1"/>
      <c r="J10" s="37" t="s">
        <v>43</v>
      </c>
      <c r="K10" s="38">
        <v>-0.05</v>
      </c>
    </row>
    <row r="11" spans="1:11">
      <c r="A11" s="18"/>
      <c r="B11" s="6"/>
      <c r="C11" s="6"/>
      <c r="D11" s="20"/>
      <c r="E11" s="20"/>
      <c r="F11" s="20"/>
      <c r="G11" s="21"/>
      <c r="J11" s="39" t="s">
        <v>45</v>
      </c>
      <c r="K11" s="40">
        <v>-0.05</v>
      </c>
    </row>
    <row r="12" spans="1:11">
      <c r="A12" s="18">
        <v>1</v>
      </c>
      <c r="B12" s="6"/>
      <c r="C12" s="8" t="s">
        <v>40</v>
      </c>
      <c r="D12" s="22"/>
      <c r="E12" s="6"/>
      <c r="F12" s="6"/>
      <c r="G12" s="7"/>
    </row>
    <row r="13" spans="1:11">
      <c r="A13" s="18"/>
      <c r="B13" s="6"/>
      <c r="C13" s="6"/>
      <c r="D13" s="6"/>
      <c r="E13" s="6"/>
      <c r="F13" s="6"/>
      <c r="G13" s="7"/>
    </row>
    <row r="14" spans="1:11">
      <c r="A14" s="18">
        <v>2</v>
      </c>
      <c r="B14" s="6"/>
      <c r="C14" s="6" t="s">
        <v>41</v>
      </c>
      <c r="D14" s="58">
        <v>43261042.460000001</v>
      </c>
      <c r="E14" s="59">
        <f>E39-SUM(E15:E16,E18)</f>
        <v>17469939.16409491</v>
      </c>
      <c r="F14" s="59">
        <f>D14+E14</f>
        <v>60730981.624094911</v>
      </c>
      <c r="G14" s="26">
        <f>E14/D14</f>
        <v>0.40382612555506386</v>
      </c>
      <c r="H14" s="41">
        <f>E14-Columbia!G14</f>
        <v>1051562.0440949053</v>
      </c>
    </row>
    <row r="15" spans="1:11">
      <c r="A15" s="18">
        <v>3</v>
      </c>
      <c r="B15" s="6"/>
      <c r="C15" s="6" t="s">
        <v>42</v>
      </c>
      <c r="D15" s="58">
        <v>18733089.300000001</v>
      </c>
      <c r="E15" s="59">
        <f>D15*G15</f>
        <v>6122118.237079815</v>
      </c>
      <c r="F15" s="59">
        <f t="shared" ref="F15:F33" si="0">D15+E15</f>
        <v>24855207.537079815</v>
      </c>
      <c r="G15" s="26">
        <f>$G$39+K9</f>
        <v>0.32680772183581142</v>
      </c>
      <c r="H15" s="41">
        <f>E15-Columbia!G15</f>
        <v>-644125.17292018514</v>
      </c>
    </row>
    <row r="16" spans="1:11">
      <c r="A16" s="18">
        <v>4</v>
      </c>
      <c r="B16" s="6"/>
      <c r="C16" s="6" t="s">
        <v>43</v>
      </c>
      <c r="D16" s="58">
        <v>4621275.5</v>
      </c>
      <c r="E16" s="59">
        <f>D16*G16</f>
        <v>1510268.5181306503</v>
      </c>
      <c r="F16" s="59">
        <f t="shared" si="0"/>
        <v>6131544.0181306507</v>
      </c>
      <c r="G16" s="26">
        <f>$G$39+K10</f>
        <v>0.32680772183581142</v>
      </c>
      <c r="H16" s="41">
        <f>E16-Columbia!G16</f>
        <v>-406732.82186934957</v>
      </c>
    </row>
    <row r="17" spans="1:8">
      <c r="A17" s="18">
        <v>5</v>
      </c>
      <c r="B17" s="6"/>
      <c r="C17" s="6" t="s">
        <v>44</v>
      </c>
      <c r="D17" s="58">
        <v>0</v>
      </c>
      <c r="E17" s="59">
        <f>D17*G17</f>
        <v>0</v>
      </c>
      <c r="F17" s="59">
        <f t="shared" si="0"/>
        <v>0</v>
      </c>
      <c r="G17" s="26">
        <v>0</v>
      </c>
      <c r="H17" s="41">
        <f>E17-Columbia!G17</f>
        <v>0</v>
      </c>
    </row>
    <row r="18" spans="1:8">
      <c r="A18" s="18">
        <v>6</v>
      </c>
      <c r="B18" s="6"/>
      <c r="C18" s="6" t="s">
        <v>45</v>
      </c>
      <c r="D18" s="58">
        <v>22521.41</v>
      </c>
      <c r="E18" s="59">
        <f t="shared" ref="E18:E19" si="1">D18*G18</f>
        <v>7360.1706946302611</v>
      </c>
      <c r="F18" s="59">
        <f t="shared" si="0"/>
        <v>29881.580694630262</v>
      </c>
      <c r="G18" s="26">
        <f>$G$39+K11</f>
        <v>0.32680772183581142</v>
      </c>
      <c r="H18" s="41">
        <f>E18-Columbia!G18</f>
        <v>-704.04930536974371</v>
      </c>
    </row>
    <row r="19" spans="1:8">
      <c r="A19" s="18">
        <v>7</v>
      </c>
      <c r="B19" s="6"/>
      <c r="C19" s="6" t="s">
        <v>46</v>
      </c>
      <c r="D19" s="58">
        <v>396.08</v>
      </c>
      <c r="E19" s="59">
        <f t="shared" si="1"/>
        <v>0</v>
      </c>
      <c r="F19" s="59">
        <f t="shared" si="0"/>
        <v>396.08</v>
      </c>
      <c r="G19" s="26">
        <v>0</v>
      </c>
      <c r="H19" s="41">
        <f>E19-Columbia!G19</f>
        <v>0</v>
      </c>
    </row>
    <row r="20" spans="1:8">
      <c r="A20" s="18">
        <v>8</v>
      </c>
      <c r="B20" s="6"/>
      <c r="C20" s="6" t="s">
        <v>47</v>
      </c>
      <c r="D20" s="58">
        <v>0</v>
      </c>
      <c r="E20" s="59">
        <v>0</v>
      </c>
      <c r="F20" s="59">
        <f t="shared" si="0"/>
        <v>0</v>
      </c>
      <c r="G20" s="26">
        <v>0</v>
      </c>
      <c r="H20" s="41">
        <f>E20-Columbia!G20</f>
        <v>0</v>
      </c>
    </row>
    <row r="21" spans="1:8">
      <c r="A21" s="18">
        <v>9</v>
      </c>
      <c r="B21" s="6"/>
      <c r="C21" s="6" t="s">
        <v>48</v>
      </c>
      <c r="D21" s="58">
        <v>200.16</v>
      </c>
      <c r="E21" s="59">
        <v>0</v>
      </c>
      <c r="F21" s="59">
        <f t="shared" si="0"/>
        <v>200.16</v>
      </c>
      <c r="G21" s="26">
        <f t="shared" ref="G21:G33" si="2">E21/D21</f>
        <v>0</v>
      </c>
      <c r="H21" s="41">
        <f>E21-Columbia!G21</f>
        <v>0</v>
      </c>
    </row>
    <row r="22" spans="1:8">
      <c r="A22" s="18">
        <v>10</v>
      </c>
      <c r="B22" s="6"/>
      <c r="C22" s="6" t="s">
        <v>49</v>
      </c>
      <c r="D22" s="58">
        <v>5993.82</v>
      </c>
      <c r="E22" s="59">
        <v>0</v>
      </c>
      <c r="F22" s="59">
        <f t="shared" si="0"/>
        <v>5993.82</v>
      </c>
      <c r="G22" s="26">
        <f t="shared" si="2"/>
        <v>0</v>
      </c>
      <c r="H22" s="41">
        <f>E22-Columbia!G22</f>
        <v>0</v>
      </c>
    </row>
    <row r="23" spans="1:8">
      <c r="A23" s="18">
        <v>11</v>
      </c>
      <c r="B23" s="6"/>
      <c r="C23" s="6" t="s">
        <v>50</v>
      </c>
      <c r="D23" s="58">
        <v>9291.7800000000007</v>
      </c>
      <c r="E23" s="59">
        <v>0</v>
      </c>
      <c r="F23" s="59">
        <f t="shared" si="0"/>
        <v>9291.7800000000007</v>
      </c>
      <c r="G23" s="26">
        <f t="shared" si="2"/>
        <v>0</v>
      </c>
      <c r="H23" s="41">
        <f>E23-Columbia!G23</f>
        <v>0</v>
      </c>
    </row>
    <row r="24" spans="1:8">
      <c r="A24" s="18">
        <v>12</v>
      </c>
      <c r="B24" s="6"/>
      <c r="C24" s="6" t="s">
        <v>51</v>
      </c>
      <c r="D24" s="58">
        <v>211.84000000000003</v>
      </c>
      <c r="E24" s="59">
        <v>0</v>
      </c>
      <c r="F24" s="59">
        <f t="shared" si="0"/>
        <v>211.84000000000003</v>
      </c>
      <c r="G24" s="26">
        <f t="shared" si="2"/>
        <v>0</v>
      </c>
      <c r="H24" s="41">
        <f>E24-Columbia!G24</f>
        <v>0</v>
      </c>
    </row>
    <row r="25" spans="1:8">
      <c r="A25" s="18">
        <v>13</v>
      </c>
      <c r="B25" s="6"/>
      <c r="C25" s="6" t="s">
        <v>52</v>
      </c>
      <c r="D25" s="58">
        <v>248.84000000000003</v>
      </c>
      <c r="E25" s="59">
        <v>0</v>
      </c>
      <c r="F25" s="59">
        <f t="shared" si="0"/>
        <v>248.84000000000003</v>
      </c>
      <c r="G25" s="26">
        <f t="shared" si="2"/>
        <v>0</v>
      </c>
      <c r="H25" s="41">
        <f>E25-Columbia!G25</f>
        <v>0</v>
      </c>
    </row>
    <row r="26" spans="1:8">
      <c r="A26" s="18">
        <v>14</v>
      </c>
      <c r="B26" s="6"/>
      <c r="C26" s="6" t="s">
        <v>53</v>
      </c>
      <c r="D26" s="58">
        <v>255.82</v>
      </c>
      <c r="E26" s="59">
        <v>0</v>
      </c>
      <c r="F26" s="59">
        <f t="shared" si="0"/>
        <v>255.82</v>
      </c>
      <c r="G26" s="26">
        <f t="shared" si="2"/>
        <v>0</v>
      </c>
      <c r="H26" s="41">
        <f>E26-Columbia!G26</f>
        <v>0</v>
      </c>
    </row>
    <row r="27" spans="1:8">
      <c r="A27" s="18">
        <v>15</v>
      </c>
      <c r="B27" s="6"/>
      <c r="C27" s="6" t="s">
        <v>54</v>
      </c>
      <c r="D27" s="58">
        <v>103.04000000000002</v>
      </c>
      <c r="E27" s="59">
        <v>0</v>
      </c>
      <c r="F27" s="59">
        <f t="shared" si="0"/>
        <v>103.04000000000002</v>
      </c>
      <c r="G27" s="26">
        <f t="shared" si="2"/>
        <v>0</v>
      </c>
      <c r="H27" s="41">
        <f>E27-Columbia!G27</f>
        <v>0</v>
      </c>
    </row>
    <row r="28" spans="1:8">
      <c r="A28" s="18">
        <v>16</v>
      </c>
      <c r="B28" s="6"/>
      <c r="C28" s="6" t="s">
        <v>55</v>
      </c>
      <c r="D28" s="58">
        <v>67640.579999999987</v>
      </c>
      <c r="E28" s="59">
        <v>0</v>
      </c>
      <c r="F28" s="59">
        <f t="shared" si="0"/>
        <v>67640.579999999987</v>
      </c>
      <c r="G28" s="26">
        <f t="shared" si="2"/>
        <v>0</v>
      </c>
      <c r="H28" s="41">
        <f>E28-Columbia!G28</f>
        <v>0</v>
      </c>
    </row>
    <row r="29" spans="1:8">
      <c r="A29" s="18">
        <v>17</v>
      </c>
      <c r="B29" s="6"/>
      <c r="C29" s="6" t="s">
        <v>56</v>
      </c>
      <c r="D29" s="58">
        <v>224062.07999999999</v>
      </c>
      <c r="E29" s="59">
        <v>0</v>
      </c>
      <c r="F29" s="59">
        <f t="shared" si="0"/>
        <v>224062.07999999999</v>
      </c>
      <c r="G29" s="26">
        <f t="shared" si="2"/>
        <v>0</v>
      </c>
      <c r="H29" s="41">
        <f>E29-Columbia!G29</f>
        <v>0</v>
      </c>
    </row>
    <row r="30" spans="1:8">
      <c r="A30" s="18">
        <v>18</v>
      </c>
      <c r="B30" s="6"/>
      <c r="C30" s="6" t="s">
        <v>57</v>
      </c>
      <c r="D30" s="58">
        <v>221010.71999999997</v>
      </c>
      <c r="E30" s="59">
        <v>0</v>
      </c>
      <c r="F30" s="59">
        <f t="shared" si="0"/>
        <v>221010.71999999997</v>
      </c>
      <c r="G30" s="26">
        <f t="shared" si="2"/>
        <v>0</v>
      </c>
      <c r="H30" s="41">
        <f>E30-Columbia!G30</f>
        <v>0</v>
      </c>
    </row>
    <row r="31" spans="1:8">
      <c r="A31" s="18">
        <v>19</v>
      </c>
      <c r="B31" s="6"/>
      <c r="C31" s="6" t="s">
        <v>58</v>
      </c>
      <c r="D31" s="58">
        <v>411572.36000000004</v>
      </c>
      <c r="E31" s="59">
        <v>0</v>
      </c>
      <c r="F31" s="59">
        <f t="shared" si="0"/>
        <v>411572.36000000004</v>
      </c>
      <c r="G31" s="26">
        <f t="shared" si="2"/>
        <v>0</v>
      </c>
      <c r="H31" s="41">
        <f>E31-Columbia!G31</f>
        <v>0</v>
      </c>
    </row>
    <row r="32" spans="1:8">
      <c r="A32" s="18">
        <v>20</v>
      </c>
      <c r="B32" s="6"/>
      <c r="C32" s="6" t="s">
        <v>59</v>
      </c>
      <c r="D32" s="58">
        <v>192155.4</v>
      </c>
      <c r="E32" s="59">
        <v>0</v>
      </c>
      <c r="F32" s="59">
        <f t="shared" si="0"/>
        <v>192155.4</v>
      </c>
      <c r="G32" s="26">
        <f t="shared" si="2"/>
        <v>0</v>
      </c>
      <c r="H32" s="41">
        <f>E32-Columbia!G32</f>
        <v>0</v>
      </c>
    </row>
    <row r="33" spans="1:8">
      <c r="A33" s="18">
        <v>21</v>
      </c>
      <c r="B33" s="6"/>
      <c r="C33" s="6" t="s">
        <v>60</v>
      </c>
      <c r="D33" s="60">
        <v>666000.39999999991</v>
      </c>
      <c r="E33" s="59">
        <v>0</v>
      </c>
      <c r="F33" s="59">
        <f t="shared" si="0"/>
        <v>666000.39999999991</v>
      </c>
      <c r="G33" s="26">
        <f t="shared" si="2"/>
        <v>0</v>
      </c>
      <c r="H33" s="41">
        <f>E33-Columbia!G33</f>
        <v>0</v>
      </c>
    </row>
    <row r="34" spans="1:8">
      <c r="A34" s="18"/>
      <c r="B34" s="6"/>
      <c r="C34" s="6"/>
      <c r="D34" s="7"/>
      <c r="E34" s="7"/>
      <c r="F34" s="6"/>
      <c r="G34" s="26"/>
      <c r="H34" s="41"/>
    </row>
    <row r="35" spans="1:8" ht="15.75" thickBot="1">
      <c r="A35" s="18">
        <v>22</v>
      </c>
      <c r="B35" s="6"/>
      <c r="C35" s="6" t="s">
        <v>61</v>
      </c>
      <c r="D35" s="61">
        <f>SUM(D14:D33)</f>
        <v>68437071.590000018</v>
      </c>
      <c r="E35" s="61">
        <f>SUM(E14:E16,E18)</f>
        <v>25109686.090000004</v>
      </c>
      <c r="F35" s="61">
        <f>SUM(F14:F33)</f>
        <v>93546757.680000007</v>
      </c>
      <c r="G35" s="42">
        <f>E35/D35</f>
        <v>0.36690181953473611</v>
      </c>
      <c r="H35" s="43">
        <f>SUM(H14:H33)</f>
        <v>7.9944584285840392E-10</v>
      </c>
    </row>
    <row r="36" spans="1:8" ht="15.75" thickTop="1">
      <c r="D36" s="62"/>
      <c r="E36" s="62"/>
      <c r="F36" s="62"/>
      <c r="H36" s="41"/>
    </row>
    <row r="37" spans="1:8">
      <c r="A37" s="18">
        <v>23</v>
      </c>
      <c r="C37" s="6" t="s">
        <v>67</v>
      </c>
      <c r="D37" s="62">
        <f t="shared" ref="D37:F37" si="3">SUM(D14:D16,D18)</f>
        <v>66637928.670000002</v>
      </c>
      <c r="E37" s="62">
        <f t="shared" si="3"/>
        <v>25109686.090000004</v>
      </c>
      <c r="F37" s="62">
        <f t="shared" si="3"/>
        <v>91747614.760000005</v>
      </c>
      <c r="G37" s="45">
        <f>E37/D37</f>
        <v>0.3768077218358114</v>
      </c>
    </row>
    <row r="38" spans="1:8">
      <c r="D38" s="62"/>
      <c r="E38" s="62"/>
      <c r="F38" s="62"/>
    </row>
    <row r="39" spans="1:8">
      <c r="A39" s="50">
        <v>24</v>
      </c>
      <c r="C39" s="3" t="s">
        <v>68</v>
      </c>
      <c r="D39" s="62"/>
      <c r="E39" s="63">
        <f>Columbia!G35</f>
        <v>25109686.090000004</v>
      </c>
      <c r="F39" s="64"/>
      <c r="G39" s="46">
        <f>E39/D37</f>
        <v>0.3768077218358114</v>
      </c>
    </row>
    <row r="40" spans="1:8">
      <c r="H40" s="47"/>
    </row>
    <row r="41" spans="1:8">
      <c r="E41" s="48"/>
    </row>
  </sheetData>
  <mergeCells count="3">
    <mergeCell ref="J6:K6"/>
    <mergeCell ref="A1:H1"/>
    <mergeCell ref="A2:H2"/>
  </mergeCells>
  <pageMargins left="0.7" right="0.7" top="0.75" bottom="0.75" header="0.3" footer="0.3"/>
  <pageSetup scale="67" orientation="landscape" r:id="rId1"/>
  <ignoredErrors>
    <ignoredError sqref="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Columbia</vt:lpstr>
      <vt:lpstr>Exhibit KCH-3, p. 1 WP</vt:lpstr>
      <vt:lpstr>Exhibit KCH-3, p. 2 WP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Coutney Higgins</dc:creator>
  <cp:lastModifiedBy>Coutney Higgins</cp:lastModifiedBy>
  <cp:lastPrinted>2016-09-22T15:38:40Z</cp:lastPrinted>
  <dcterms:created xsi:type="dcterms:W3CDTF">2016-09-01T16:56:18Z</dcterms:created>
  <dcterms:modified xsi:type="dcterms:W3CDTF">2016-09-22T15:41:16Z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{B5A4285D-0806-4E4D-87F5-644880C997E8}</vt:lpwstr>
  </property>
</Properties>
</file>