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C:\Users\mkatko\AppData\Local\Temp\notesC9812B\"/>
    </mc:Choice>
  </mc:AlternateContent>
  <bookViews>
    <workbookView xWindow="480" yWindow="15" windowWidth="15120" windowHeight="9285"/>
  </bookViews>
  <sheets>
    <sheet name="2014 capital" sheetId="3" r:id="rId1"/>
    <sheet name="2015 capital" sheetId="2" r:id="rId2"/>
  </sheets>
  <definedNames>
    <definedName name="_xlnm.Print_Area" localSheetId="0">'2014 capital'!$A$1:$O$131</definedName>
  </definedNames>
  <calcPr calcId="152511"/>
  <webPublishing codePage="1252"/>
</workbook>
</file>

<file path=xl/calcChain.xml><?xml version="1.0" encoding="utf-8"?>
<calcChain xmlns="http://schemas.openxmlformats.org/spreadsheetml/2006/main">
  <c r="M16" i="2" l="1"/>
  <c r="L16" i="2"/>
  <c r="K16" i="2"/>
  <c r="J16" i="2"/>
  <c r="I16" i="2"/>
  <c r="H16" i="2"/>
  <c r="G16" i="2"/>
  <c r="F16" i="2"/>
  <c r="E16" i="2"/>
  <c r="D16" i="2"/>
  <c r="C16" i="2"/>
  <c r="N14" i="2"/>
  <c r="N13" i="2"/>
  <c r="N12" i="2"/>
  <c r="N11" i="2"/>
  <c r="B11" i="2"/>
  <c r="N10" i="2"/>
  <c r="B9" i="2"/>
  <c r="B16" i="2" s="1"/>
  <c r="N9" i="2" l="1"/>
  <c r="N16" i="2" s="1"/>
  <c r="M131" i="3" l="1"/>
  <c r="L131" i="3"/>
  <c r="K131" i="3"/>
  <c r="I131" i="3"/>
  <c r="C131" i="3"/>
  <c r="N130" i="3"/>
  <c r="M130" i="3"/>
  <c r="L130" i="3"/>
  <c r="J130" i="3"/>
  <c r="I130" i="3"/>
  <c r="H130" i="3"/>
  <c r="F130" i="3"/>
  <c r="E130" i="3"/>
  <c r="D130" i="3"/>
  <c r="C130" i="3"/>
  <c r="H127" i="3"/>
  <c r="O127" i="3" s="1"/>
  <c r="O126" i="3"/>
  <c r="O123" i="3"/>
  <c r="O122" i="3"/>
  <c r="O119" i="3"/>
  <c r="O118" i="3"/>
  <c r="N115" i="3"/>
  <c r="N131" i="3" s="1"/>
  <c r="O114" i="3"/>
  <c r="O26" i="3" s="1"/>
  <c r="K111" i="3"/>
  <c r="J111" i="3"/>
  <c r="J131" i="3" s="1"/>
  <c r="H111" i="3"/>
  <c r="H23" i="3" s="1"/>
  <c r="F111" i="3"/>
  <c r="O111" i="3" s="1"/>
  <c r="M110" i="3"/>
  <c r="L110" i="3"/>
  <c r="K110" i="3"/>
  <c r="K130" i="3" s="1"/>
  <c r="J110" i="3"/>
  <c r="I110" i="3"/>
  <c r="H110" i="3"/>
  <c r="G110" i="3"/>
  <c r="G130" i="3" s="1"/>
  <c r="F110" i="3"/>
  <c r="O110" i="3" s="1"/>
  <c r="H107" i="3"/>
  <c r="H131" i="3" s="1"/>
  <c r="G107" i="3"/>
  <c r="G131" i="3" s="1"/>
  <c r="F107" i="3"/>
  <c r="F131" i="3" s="1"/>
  <c r="E107" i="3"/>
  <c r="E131" i="3" s="1"/>
  <c r="D107" i="3"/>
  <c r="O107" i="3" s="1"/>
  <c r="O106" i="3"/>
  <c r="O130" i="3" s="1"/>
  <c r="N103" i="3"/>
  <c r="O103" i="3" s="1"/>
  <c r="O102" i="3"/>
  <c r="O97" i="3"/>
  <c r="O96" i="3"/>
  <c r="N87" i="3"/>
  <c r="M87" i="3"/>
  <c r="I87" i="3"/>
  <c r="E87" i="3"/>
  <c r="D87" i="3"/>
  <c r="C87" i="3"/>
  <c r="F86" i="3"/>
  <c r="D86" i="3"/>
  <c r="C86" i="3"/>
  <c r="O83" i="3"/>
  <c r="O82" i="3"/>
  <c r="O79" i="3"/>
  <c r="O35" i="3" s="1"/>
  <c r="O78" i="3"/>
  <c r="O34" i="3" s="1"/>
  <c r="O75" i="3"/>
  <c r="O31" i="3" s="1"/>
  <c r="I75" i="3"/>
  <c r="G75" i="3"/>
  <c r="N74" i="3"/>
  <c r="N30" i="3" s="1"/>
  <c r="M74" i="3"/>
  <c r="L74" i="3"/>
  <c r="K74" i="3"/>
  <c r="J74" i="3"/>
  <c r="J30" i="3" s="1"/>
  <c r="I74" i="3"/>
  <c r="H74" i="3"/>
  <c r="G74" i="3"/>
  <c r="F74" i="3"/>
  <c r="M71" i="3"/>
  <c r="L71" i="3"/>
  <c r="L87" i="3" s="1"/>
  <c r="K71" i="3"/>
  <c r="J71" i="3"/>
  <c r="H71" i="3"/>
  <c r="G71" i="3"/>
  <c r="G27" i="3" s="1"/>
  <c r="F71" i="3"/>
  <c r="E71" i="3"/>
  <c r="O70" i="3"/>
  <c r="J67" i="3"/>
  <c r="I67" i="3"/>
  <c r="G67" i="3"/>
  <c r="N66" i="3"/>
  <c r="M66" i="3"/>
  <c r="M86" i="3" s="1"/>
  <c r="L66" i="3"/>
  <c r="L86" i="3" s="1"/>
  <c r="K66" i="3"/>
  <c r="K86" i="3" s="1"/>
  <c r="J66" i="3"/>
  <c r="I66" i="3"/>
  <c r="I86" i="3" s="1"/>
  <c r="H66" i="3"/>
  <c r="H86" i="3" s="1"/>
  <c r="G66" i="3"/>
  <c r="G86" i="3" s="1"/>
  <c r="F66" i="3"/>
  <c r="E66" i="3"/>
  <c r="E86" i="3" s="1"/>
  <c r="H63" i="3"/>
  <c r="H87" i="3" s="1"/>
  <c r="G63" i="3"/>
  <c r="O62" i="3"/>
  <c r="N59" i="3"/>
  <c r="M59" i="3"/>
  <c r="O58" i="3"/>
  <c r="O53" i="3"/>
  <c r="O52" i="3"/>
  <c r="N39" i="3"/>
  <c r="M39" i="3"/>
  <c r="L39" i="3"/>
  <c r="K39" i="3"/>
  <c r="J39" i="3"/>
  <c r="I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M42" i="3" s="1"/>
  <c r="L34" i="3"/>
  <c r="K34" i="3"/>
  <c r="J34" i="3"/>
  <c r="I34" i="3"/>
  <c r="H34" i="3"/>
  <c r="G34" i="3"/>
  <c r="F34" i="3"/>
  <c r="E34" i="3"/>
  <c r="D34" i="3"/>
  <c r="C34" i="3"/>
  <c r="N31" i="3"/>
  <c r="M31" i="3"/>
  <c r="L31" i="3"/>
  <c r="K31" i="3"/>
  <c r="J31" i="3"/>
  <c r="I31" i="3"/>
  <c r="H31" i="3"/>
  <c r="G31" i="3"/>
  <c r="F31" i="3"/>
  <c r="E31" i="3"/>
  <c r="D31" i="3"/>
  <c r="C31" i="3"/>
  <c r="M30" i="3"/>
  <c r="L30" i="3"/>
  <c r="K30" i="3"/>
  <c r="I30" i="3"/>
  <c r="H30" i="3"/>
  <c r="G30" i="3"/>
  <c r="E30" i="3"/>
  <c r="D30" i="3"/>
  <c r="C30" i="3"/>
  <c r="N27" i="3"/>
  <c r="M27" i="3"/>
  <c r="L27" i="3"/>
  <c r="J27" i="3"/>
  <c r="I27" i="3"/>
  <c r="H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I23" i="3"/>
  <c r="G23" i="3"/>
  <c r="F23" i="3"/>
  <c r="E23" i="3"/>
  <c r="D23" i="3"/>
  <c r="C23" i="3"/>
  <c r="M22" i="3"/>
  <c r="L22" i="3"/>
  <c r="K22" i="3"/>
  <c r="I22" i="3"/>
  <c r="H22" i="3"/>
  <c r="G22" i="3"/>
  <c r="E22" i="3"/>
  <c r="D22" i="3"/>
  <c r="C22" i="3"/>
  <c r="N19" i="3"/>
  <c r="N43" i="3" s="1"/>
  <c r="M19" i="3"/>
  <c r="M43" i="3" s="1"/>
  <c r="L19" i="3"/>
  <c r="L43" i="3" s="1"/>
  <c r="K19" i="3"/>
  <c r="J19" i="3"/>
  <c r="I19" i="3"/>
  <c r="I43" i="3" s="1"/>
  <c r="H19" i="3"/>
  <c r="F19" i="3"/>
  <c r="E19" i="3"/>
  <c r="E43" i="3" s="1"/>
  <c r="D19" i="3"/>
  <c r="D43" i="3" s="1"/>
  <c r="C19" i="3"/>
  <c r="C43" i="3" s="1"/>
  <c r="N18" i="3"/>
  <c r="M18" i="3"/>
  <c r="L18" i="3"/>
  <c r="L42" i="3" s="1"/>
  <c r="K18" i="3"/>
  <c r="J18" i="3"/>
  <c r="I18" i="3"/>
  <c r="I42" i="3" s="1"/>
  <c r="H18" i="3"/>
  <c r="H42" i="3" s="1"/>
  <c r="G18" i="3"/>
  <c r="F18" i="3"/>
  <c r="E18" i="3"/>
  <c r="E42" i="3" s="1"/>
  <c r="D18" i="3"/>
  <c r="D42" i="3" s="1"/>
  <c r="C18" i="3"/>
  <c r="N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H43" i="3" l="1"/>
  <c r="M15" i="3"/>
  <c r="O59" i="3"/>
  <c r="O15" i="3" s="1"/>
  <c r="F27" i="3"/>
  <c r="F43" i="3" s="1"/>
  <c r="F87" i="3"/>
  <c r="K27" i="3"/>
  <c r="K87" i="3"/>
  <c r="J87" i="3"/>
  <c r="O67" i="3"/>
  <c r="O23" i="3" s="1"/>
  <c r="F42" i="3"/>
  <c r="J42" i="3"/>
  <c r="K43" i="3"/>
  <c r="J23" i="3"/>
  <c r="J43" i="3" s="1"/>
  <c r="F22" i="3"/>
  <c r="O66" i="3"/>
  <c r="J22" i="3"/>
  <c r="J86" i="3"/>
  <c r="N22" i="3"/>
  <c r="N42" i="3" s="1"/>
  <c r="N86" i="3"/>
  <c r="O39" i="3"/>
  <c r="O8" i="3"/>
  <c r="O9" i="3"/>
  <c r="C42" i="3"/>
  <c r="G42" i="3"/>
  <c r="K42" i="3"/>
  <c r="G19" i="3"/>
  <c r="G43" i="3" s="1"/>
  <c r="G87" i="3"/>
  <c r="O63" i="3"/>
  <c r="O71" i="3"/>
  <c r="O27" i="3" s="1"/>
  <c r="F30" i="3"/>
  <c r="O74" i="3"/>
  <c r="O30" i="3" s="1"/>
  <c r="D131" i="3"/>
  <c r="O18" i="3"/>
  <c r="H39" i="3"/>
  <c r="O115" i="3"/>
  <c r="O131" i="3" s="1"/>
  <c r="O19" i="3" l="1"/>
  <c r="O43" i="3" s="1"/>
  <c r="O87" i="3"/>
  <c r="O86" i="3"/>
  <c r="O22" i="3"/>
  <c r="O42" i="3" s="1"/>
</calcChain>
</file>

<file path=xl/sharedStrings.xml><?xml version="1.0" encoding="utf-8"?>
<sst xmlns="http://schemas.openxmlformats.org/spreadsheetml/2006/main" count="197" uniqueCount="43">
  <si>
    <t>Grand Total</t>
  </si>
  <si>
    <t>2014 CKY AMR Capital Expenditures</t>
  </si>
  <si>
    <t>December</t>
  </si>
  <si>
    <t xml:space="preserve">Total 2014 </t>
  </si>
  <si>
    <t/>
  </si>
  <si>
    <t>AMR Units Installed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</si>
  <si>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</si>
  <si>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</si>
  <si>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</si>
  <si>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</si>
  <si>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</si>
  <si>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</si>
  <si>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</si>
  <si>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</si>
  <si>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</si>
  <si>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</si>
  <si>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</si>
  <si>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Total</t>
  </si>
  <si>
    <t xml:space="preserve">  2014 Forecast</t>
  </si>
  <si>
    <t xml:space="preserve">  2014 Actual Year End</t>
  </si>
  <si>
    <t>Dollars ($)</t>
  </si>
  <si>
    <t>AMR Units Purchased</t>
  </si>
  <si>
    <t xml:space="preserve">  2014 Original Budget</t>
  </si>
  <si>
    <t>C.E. 1010 LABOR &amp; OH</t>
  </si>
  <si>
    <t>C.E. 20XX AMR</t>
  </si>
  <si>
    <t xml:space="preserve">  2014 Actual Year End </t>
  </si>
  <si>
    <t>C.E. 20XX MAT &amp; SUPP - other</t>
  </si>
  <si>
    <t>C.E. 3XXX OUTSIDE SERVICES</t>
  </si>
  <si>
    <t>C.E. 5XXX - EMP EXPENSES</t>
  </si>
  <si>
    <t>C.E. 91- AFUDC</t>
  </si>
  <si>
    <t>TOTAL</t>
  </si>
  <si>
    <t>2014 CKY AMRD Capital Expenditures</t>
  </si>
  <si>
    <t>Mass Deployment (Contractor installs)</t>
  </si>
  <si>
    <t xml:space="preserve"> </t>
  </si>
  <si>
    <t>C.E. 20XX AMRs</t>
  </si>
  <si>
    <t xml:space="preserve">C.E. 20XX MAT &amp; SUPP - Other </t>
  </si>
  <si>
    <t>Targeted Statewide Deployment (Company installs)</t>
  </si>
  <si>
    <t>KY PSC Case No. 2016-00162, Attachment A to AG 2-25</t>
  </si>
  <si>
    <t>2015 CKY AMR Capital Expenditures</t>
  </si>
  <si>
    <t>Page 1 of 4</t>
  </si>
  <si>
    <t>Page 2 of 4</t>
  </si>
  <si>
    <t>Page 3 of 4</t>
  </si>
  <si>
    <t>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</si>
</sst>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00"/>
    <numFmt numFmtId="166" formatCode="&quot;$&quot;#,##0.00"/>
    <numFmt numFmtId="167" formatCode="_(* #,##0_);_(* \(#,##0\);_(* &quot;-&quot;??_);_(@_)"/>
    <numFmt numFmtId="168" formatCode="&quot;$&quot;#,##0"/>
  </numFmts>
  <fonts count="13">
    <font>
      <sz val="10"/>
      <color theme="1"/>
      <name val="Tahoma"/>
      <family val="2"/>
    </font>
    <font>
      <b/>
      <sz val="11"/>
      <color theme="1"/>
      <name val="Andale WT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608BB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 applyFill="1" applyAlignment="1" applyProtection="1">
      <alignment horizontal="left" vertical="top"/>
      <protection locked="0"/>
    </xf>
    <xf numFmtId="0" fontId="4" fillId="0" borderId="0" xfId="1" applyFont="1" applyFill="1" applyAlignment="1" applyProtection="1">
      <alignment horizontal="left" vertical="top"/>
      <protection locked="0"/>
    </xf>
    <xf numFmtId="14" fontId="4" fillId="0" borderId="0" xfId="1" applyNumberFormat="1" applyFont="1" applyFill="1" applyAlignment="1" applyProtection="1">
      <alignment horizontal="center" vertical="top"/>
      <protection locked="0"/>
    </xf>
    <xf numFmtId="3" fontId="3" fillId="0" borderId="0" xfId="1" applyNumberFormat="1" applyFont="1" applyFill="1" applyAlignment="1" applyProtection="1">
      <alignment horizontal="left" vertical="top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4" fillId="0" borderId="0" xfId="1" applyFont="1" applyFill="1" applyAlignment="1" applyProtection="1">
      <alignment horizontal="left"/>
      <protection locked="0"/>
    </xf>
    <xf numFmtId="3" fontId="3" fillId="0" borderId="0" xfId="1" applyNumberFormat="1" applyFont="1" applyFill="1" applyAlignment="1" applyProtection="1">
      <alignment horizontal="left"/>
      <protection locked="0"/>
    </xf>
    <xf numFmtId="0" fontId="4" fillId="0" borderId="2" xfId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Alignment="1" applyProtection="1">
      <alignment horizontal="center" vertical="top"/>
      <protection locked="0"/>
    </xf>
    <xf numFmtId="0" fontId="4" fillId="0" borderId="2" xfId="1" applyFont="1" applyFill="1" applyBorder="1" applyProtection="1">
      <protection locked="0"/>
    </xf>
    <xf numFmtId="3" fontId="4" fillId="0" borderId="2" xfId="1" applyNumberFormat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Alignment="1" applyProtection="1">
      <alignment horizontal="center" vertical="top"/>
      <protection locked="0"/>
    </xf>
    <xf numFmtId="3" fontId="3" fillId="0" borderId="0" xfId="1" applyNumberFormat="1" applyFont="1" applyFill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/>
      <protection locked="0"/>
    </xf>
    <xf numFmtId="3" fontId="3" fillId="0" borderId="0" xfId="1" applyNumberFormat="1" applyFont="1" applyFill="1" applyProtection="1">
      <protection locked="0"/>
    </xf>
    <xf numFmtId="3" fontId="4" fillId="0" borderId="0" xfId="1" applyNumberFormat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0" fontId="4" fillId="0" borderId="0" xfId="1" applyFont="1" applyFill="1" applyBorder="1" applyProtection="1">
      <protection locked="0"/>
    </xf>
    <xf numFmtId="166" fontId="4" fillId="0" borderId="0" xfId="1" applyNumberFormat="1" applyFont="1" applyFill="1" applyBorder="1" applyProtection="1">
      <protection locked="0"/>
    </xf>
    <xf numFmtId="1" fontId="4" fillId="0" borderId="0" xfId="1" applyNumberFormat="1" applyFont="1" applyFill="1" applyAlignment="1" applyProtection="1">
      <alignment vertical="top"/>
      <protection locked="0"/>
    </xf>
    <xf numFmtId="3" fontId="4" fillId="0" borderId="0" xfId="1" applyNumberFormat="1" applyFont="1" applyFill="1" applyAlignment="1" applyProtection="1">
      <alignment horizontal="left" vertical="top"/>
      <protection locked="0"/>
    </xf>
    <xf numFmtId="0" fontId="3" fillId="0" borderId="0" xfId="1" applyFont="1" applyFill="1" applyAlignment="1" applyProtection="1">
      <alignment horizontal="center"/>
      <protection locked="0"/>
    </xf>
    <xf numFmtId="3" fontId="4" fillId="0" borderId="2" xfId="1" applyNumberFormat="1" applyFont="1" applyFill="1" applyBorder="1" applyAlignment="1" applyProtection="1">
      <alignment horizontal="right"/>
      <protection locked="0"/>
    </xf>
    <xf numFmtId="3" fontId="4" fillId="0" borderId="2" xfId="2" applyNumberFormat="1" applyFont="1" applyFill="1" applyBorder="1" applyProtection="1">
      <protection locked="0"/>
    </xf>
    <xf numFmtId="1" fontId="4" fillId="0" borderId="0" xfId="1" applyNumberFormat="1" applyFont="1" applyFill="1" applyProtection="1">
      <protection locked="0"/>
    </xf>
    <xf numFmtId="167" fontId="4" fillId="0" borderId="0" xfId="2" applyNumberFormat="1" applyFont="1" applyFill="1"/>
    <xf numFmtId="3" fontId="4" fillId="0" borderId="0" xfId="1" applyNumberFormat="1" applyFont="1" applyFill="1" applyBorder="1" applyProtection="1">
      <protection locked="0"/>
    </xf>
    <xf numFmtId="0" fontId="6" fillId="0" borderId="0" xfId="1" applyFont="1" applyFill="1" applyAlignment="1" applyProtection="1">
      <alignment horizontal="left" vertical="top"/>
      <protection locked="0"/>
    </xf>
    <xf numFmtId="0" fontId="7" fillId="0" borderId="0" xfId="1" applyFont="1" applyFill="1" applyAlignment="1" applyProtection="1">
      <alignment horizontal="left" vertical="top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3" fontId="3" fillId="0" borderId="0" xfId="1" applyNumberFormat="1" applyFont="1" applyFill="1" applyBorder="1" applyAlignment="1" applyProtection="1">
      <alignment horizontal="left"/>
      <protection locked="0"/>
    </xf>
    <xf numFmtId="43" fontId="3" fillId="0" borderId="2" xfId="2" applyFont="1" applyFill="1" applyBorder="1" applyAlignment="1" applyProtection="1">
      <alignment horizontal="center" vertical="top"/>
      <protection locked="0"/>
    </xf>
    <xf numFmtId="167" fontId="4" fillId="0" borderId="2" xfId="2" applyNumberFormat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9" fillId="0" borderId="0" xfId="1" applyFont="1" applyFill="1" applyProtection="1">
      <protection locked="0"/>
    </xf>
    <xf numFmtId="44" fontId="8" fillId="0" borderId="0" xfId="3" applyFont="1" applyFill="1" applyAlignment="1" applyProtection="1">
      <alignment vertical="top"/>
      <protection locked="0"/>
    </xf>
    <xf numFmtId="0" fontId="3" fillId="0" borderId="0" xfId="1" applyFont="1" applyFill="1" applyBorder="1" applyAlignment="1" applyProtection="1">
      <protection locked="0"/>
    </xf>
    <xf numFmtId="0" fontId="3" fillId="0" borderId="0" xfId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0" fontId="10" fillId="0" borderId="0" xfId="1" applyFont="1" applyFill="1" applyAlignment="1" applyProtection="1">
      <alignment horizontal="right"/>
      <protection locked="0"/>
    </xf>
    <xf numFmtId="3" fontId="10" fillId="0" borderId="0" xfId="1" applyNumberFormat="1" applyFont="1" applyFill="1" applyProtection="1">
      <protection locked="0"/>
    </xf>
    <xf numFmtId="0" fontId="10" fillId="0" borderId="0" xfId="1" applyFont="1" applyFill="1" applyProtection="1">
      <protection locked="0"/>
    </xf>
    <xf numFmtId="42" fontId="4" fillId="0" borderId="0" xfId="1" applyNumberFormat="1" applyFont="1" applyFill="1" applyProtection="1">
      <protection locked="0"/>
    </xf>
    <xf numFmtId="42" fontId="4" fillId="0" borderId="0" xfId="1" applyNumberFormat="1" applyFont="1" applyFill="1" applyBorder="1" applyProtection="1">
      <protection locked="0"/>
    </xf>
    <xf numFmtId="168" fontId="4" fillId="0" borderId="0" xfId="1" applyNumberFormat="1" applyFont="1" applyFill="1" applyProtection="1">
      <protection locked="0"/>
    </xf>
    <xf numFmtId="10" fontId="4" fillId="0" borderId="0" xfId="1" applyNumberFormat="1" applyFont="1" applyFill="1" applyProtection="1">
      <protection locked="0"/>
    </xf>
    <xf numFmtId="3" fontId="4" fillId="0" borderId="0" xfId="1" applyNumberFormat="1" applyFont="1" applyFill="1" applyAlignment="1" applyProtection="1">
      <alignment horizontal="right"/>
      <protection locked="0"/>
    </xf>
    <xf numFmtId="164" fontId="3" fillId="0" borderId="0" xfId="1" applyNumberFormat="1" applyFont="1" applyFill="1" applyAlignment="1" applyProtection="1">
      <protection locked="0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/>
    <xf numFmtId="17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Protection="1">
      <protection locked="0"/>
    </xf>
    <xf numFmtId="3" fontId="0" fillId="0" borderId="0" xfId="0" applyNumberFormat="1"/>
    <xf numFmtId="3" fontId="0" fillId="0" borderId="0" xfId="0" applyNumberFormat="1" applyFill="1"/>
    <xf numFmtId="0" fontId="3" fillId="0" borderId="0" xfId="0" applyFont="1" applyProtection="1">
      <protection locked="0"/>
    </xf>
    <xf numFmtId="3" fontId="12" fillId="0" borderId="0" xfId="0" applyNumberFormat="1" applyFont="1"/>
    <xf numFmtId="167" fontId="0" fillId="0" borderId="0" xfId="4" applyNumberFormat="1" applyFont="1" applyFill="1" applyBorder="1"/>
    <xf numFmtId="167" fontId="12" fillId="0" borderId="0" xfId="4" applyNumberFormat="1" applyFont="1" applyFill="1" applyBorder="1"/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 vertical="top"/>
    </xf>
  </cellXfs>
  <cellStyles count="5">
    <cellStyle name="Comma" xfId="4" builtinId="3"/>
    <cellStyle name="Comma 2" xfId="2"/>
    <cellStyle name="Currency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6"/>
  <sheetViews>
    <sheetView tabSelected="1" view="pageBreakPreview" zoomScale="59" zoomScaleNormal="70" zoomScaleSheetLayoutView="59" workbookViewId="0">
      <selection activeCell="H139" sqref="H139"/>
    </sheetView>
  </sheetViews>
  <sheetFormatPr defaultRowHeight="15" customHeight="1"/>
  <cols>
    <col min="1" max="1" width="0.85546875" style="14" customWidth="1"/>
    <col min="2" max="2" width="40.5703125" style="14" customWidth="1"/>
    <col min="3" max="3" width="14.5703125" style="14" customWidth="1"/>
    <col min="4" max="4" width="14.28515625" style="14" customWidth="1"/>
    <col min="5" max="14" width="15" style="14" customWidth="1"/>
    <col min="15" max="15" width="20.5703125" style="20" customWidth="1"/>
    <col min="16" max="16" width="8.140625" style="14" customWidth="1"/>
    <col min="17" max="17" width="13.7109375" style="14" customWidth="1"/>
    <col min="18" max="18" width="9.140625" style="14"/>
    <col min="19" max="19" width="8.85546875" style="14" bestFit="1" customWidth="1"/>
    <col min="20" max="256" width="9.140625" style="14"/>
    <col min="257" max="257" width="0.85546875" style="14" customWidth="1"/>
    <col min="258" max="258" width="40.5703125" style="14" customWidth="1"/>
    <col min="259" max="259" width="14.5703125" style="14" customWidth="1"/>
    <col min="260" max="260" width="14.28515625" style="14" customWidth="1"/>
    <col min="261" max="270" width="15" style="14" customWidth="1"/>
    <col min="271" max="271" width="20.5703125" style="14" customWidth="1"/>
    <col min="272" max="272" width="8.140625" style="14" customWidth="1"/>
    <col min="273" max="273" width="13.7109375" style="14" customWidth="1"/>
    <col min="274" max="274" width="9.140625" style="14"/>
    <col min="275" max="275" width="8.85546875" style="14" bestFit="1" customWidth="1"/>
    <col min="276" max="512" width="9.140625" style="14"/>
    <col min="513" max="513" width="0.85546875" style="14" customWidth="1"/>
    <col min="514" max="514" width="40.5703125" style="14" customWidth="1"/>
    <col min="515" max="515" width="14.5703125" style="14" customWidth="1"/>
    <col min="516" max="516" width="14.28515625" style="14" customWidth="1"/>
    <col min="517" max="526" width="15" style="14" customWidth="1"/>
    <col min="527" max="527" width="20.5703125" style="14" customWidth="1"/>
    <col min="528" max="528" width="8.140625" style="14" customWidth="1"/>
    <col min="529" max="529" width="13.7109375" style="14" customWidth="1"/>
    <col min="530" max="530" width="9.140625" style="14"/>
    <col min="531" max="531" width="8.85546875" style="14" bestFit="1" customWidth="1"/>
    <col min="532" max="768" width="9.140625" style="14"/>
    <col min="769" max="769" width="0.85546875" style="14" customWidth="1"/>
    <col min="770" max="770" width="40.5703125" style="14" customWidth="1"/>
    <col min="771" max="771" width="14.5703125" style="14" customWidth="1"/>
    <col min="772" max="772" width="14.28515625" style="14" customWidth="1"/>
    <col min="773" max="782" width="15" style="14" customWidth="1"/>
    <col min="783" max="783" width="20.5703125" style="14" customWidth="1"/>
    <col min="784" max="784" width="8.140625" style="14" customWidth="1"/>
    <col min="785" max="785" width="13.7109375" style="14" customWidth="1"/>
    <col min="786" max="786" width="9.140625" style="14"/>
    <col min="787" max="787" width="8.85546875" style="14" bestFit="1" customWidth="1"/>
    <col min="788" max="1024" width="9.140625" style="14"/>
    <col min="1025" max="1025" width="0.85546875" style="14" customWidth="1"/>
    <col min="1026" max="1026" width="40.5703125" style="14" customWidth="1"/>
    <col min="1027" max="1027" width="14.5703125" style="14" customWidth="1"/>
    <col min="1028" max="1028" width="14.28515625" style="14" customWidth="1"/>
    <col min="1029" max="1038" width="15" style="14" customWidth="1"/>
    <col min="1039" max="1039" width="20.5703125" style="14" customWidth="1"/>
    <col min="1040" max="1040" width="8.140625" style="14" customWidth="1"/>
    <col min="1041" max="1041" width="13.7109375" style="14" customWidth="1"/>
    <col min="1042" max="1042" width="9.140625" style="14"/>
    <col min="1043" max="1043" width="8.85546875" style="14" bestFit="1" customWidth="1"/>
    <col min="1044" max="1280" width="9.140625" style="14"/>
    <col min="1281" max="1281" width="0.85546875" style="14" customWidth="1"/>
    <col min="1282" max="1282" width="40.5703125" style="14" customWidth="1"/>
    <col min="1283" max="1283" width="14.5703125" style="14" customWidth="1"/>
    <col min="1284" max="1284" width="14.28515625" style="14" customWidth="1"/>
    <col min="1285" max="1294" width="15" style="14" customWidth="1"/>
    <col min="1295" max="1295" width="20.5703125" style="14" customWidth="1"/>
    <col min="1296" max="1296" width="8.140625" style="14" customWidth="1"/>
    <col min="1297" max="1297" width="13.7109375" style="14" customWidth="1"/>
    <col min="1298" max="1298" width="9.140625" style="14"/>
    <col min="1299" max="1299" width="8.85546875" style="14" bestFit="1" customWidth="1"/>
    <col min="1300" max="1536" width="9.140625" style="14"/>
    <col min="1537" max="1537" width="0.85546875" style="14" customWidth="1"/>
    <col min="1538" max="1538" width="40.5703125" style="14" customWidth="1"/>
    <col min="1539" max="1539" width="14.5703125" style="14" customWidth="1"/>
    <col min="1540" max="1540" width="14.28515625" style="14" customWidth="1"/>
    <col min="1541" max="1550" width="15" style="14" customWidth="1"/>
    <col min="1551" max="1551" width="20.5703125" style="14" customWidth="1"/>
    <col min="1552" max="1552" width="8.140625" style="14" customWidth="1"/>
    <col min="1553" max="1553" width="13.7109375" style="14" customWidth="1"/>
    <col min="1554" max="1554" width="9.140625" style="14"/>
    <col min="1555" max="1555" width="8.85546875" style="14" bestFit="1" customWidth="1"/>
    <col min="1556" max="1792" width="9.140625" style="14"/>
    <col min="1793" max="1793" width="0.85546875" style="14" customWidth="1"/>
    <col min="1794" max="1794" width="40.5703125" style="14" customWidth="1"/>
    <col min="1795" max="1795" width="14.5703125" style="14" customWidth="1"/>
    <col min="1796" max="1796" width="14.28515625" style="14" customWidth="1"/>
    <col min="1797" max="1806" width="15" style="14" customWidth="1"/>
    <col min="1807" max="1807" width="20.5703125" style="14" customWidth="1"/>
    <col min="1808" max="1808" width="8.140625" style="14" customWidth="1"/>
    <col min="1809" max="1809" width="13.7109375" style="14" customWidth="1"/>
    <col min="1810" max="1810" width="9.140625" style="14"/>
    <col min="1811" max="1811" width="8.85546875" style="14" bestFit="1" customWidth="1"/>
    <col min="1812" max="2048" width="9.140625" style="14"/>
    <col min="2049" max="2049" width="0.85546875" style="14" customWidth="1"/>
    <col min="2050" max="2050" width="40.5703125" style="14" customWidth="1"/>
    <col min="2051" max="2051" width="14.5703125" style="14" customWidth="1"/>
    <col min="2052" max="2052" width="14.28515625" style="14" customWidth="1"/>
    <col min="2053" max="2062" width="15" style="14" customWidth="1"/>
    <col min="2063" max="2063" width="20.5703125" style="14" customWidth="1"/>
    <col min="2064" max="2064" width="8.140625" style="14" customWidth="1"/>
    <col min="2065" max="2065" width="13.7109375" style="14" customWidth="1"/>
    <col min="2066" max="2066" width="9.140625" style="14"/>
    <col min="2067" max="2067" width="8.85546875" style="14" bestFit="1" customWidth="1"/>
    <col min="2068" max="2304" width="9.140625" style="14"/>
    <col min="2305" max="2305" width="0.85546875" style="14" customWidth="1"/>
    <col min="2306" max="2306" width="40.5703125" style="14" customWidth="1"/>
    <col min="2307" max="2307" width="14.5703125" style="14" customWidth="1"/>
    <col min="2308" max="2308" width="14.28515625" style="14" customWidth="1"/>
    <col min="2309" max="2318" width="15" style="14" customWidth="1"/>
    <col min="2319" max="2319" width="20.5703125" style="14" customWidth="1"/>
    <col min="2320" max="2320" width="8.140625" style="14" customWidth="1"/>
    <col min="2321" max="2321" width="13.7109375" style="14" customWidth="1"/>
    <col min="2322" max="2322" width="9.140625" style="14"/>
    <col min="2323" max="2323" width="8.85546875" style="14" bestFit="1" customWidth="1"/>
    <col min="2324" max="2560" width="9.140625" style="14"/>
    <col min="2561" max="2561" width="0.85546875" style="14" customWidth="1"/>
    <col min="2562" max="2562" width="40.5703125" style="14" customWidth="1"/>
    <col min="2563" max="2563" width="14.5703125" style="14" customWidth="1"/>
    <col min="2564" max="2564" width="14.28515625" style="14" customWidth="1"/>
    <col min="2565" max="2574" width="15" style="14" customWidth="1"/>
    <col min="2575" max="2575" width="20.5703125" style="14" customWidth="1"/>
    <col min="2576" max="2576" width="8.140625" style="14" customWidth="1"/>
    <col min="2577" max="2577" width="13.7109375" style="14" customWidth="1"/>
    <col min="2578" max="2578" width="9.140625" style="14"/>
    <col min="2579" max="2579" width="8.85546875" style="14" bestFit="1" customWidth="1"/>
    <col min="2580" max="2816" width="9.140625" style="14"/>
    <col min="2817" max="2817" width="0.85546875" style="14" customWidth="1"/>
    <col min="2818" max="2818" width="40.5703125" style="14" customWidth="1"/>
    <col min="2819" max="2819" width="14.5703125" style="14" customWidth="1"/>
    <col min="2820" max="2820" width="14.28515625" style="14" customWidth="1"/>
    <col min="2821" max="2830" width="15" style="14" customWidth="1"/>
    <col min="2831" max="2831" width="20.5703125" style="14" customWidth="1"/>
    <col min="2832" max="2832" width="8.140625" style="14" customWidth="1"/>
    <col min="2833" max="2833" width="13.7109375" style="14" customWidth="1"/>
    <col min="2834" max="2834" width="9.140625" style="14"/>
    <col min="2835" max="2835" width="8.85546875" style="14" bestFit="1" customWidth="1"/>
    <col min="2836" max="3072" width="9.140625" style="14"/>
    <col min="3073" max="3073" width="0.85546875" style="14" customWidth="1"/>
    <col min="3074" max="3074" width="40.5703125" style="14" customWidth="1"/>
    <col min="3075" max="3075" width="14.5703125" style="14" customWidth="1"/>
    <col min="3076" max="3076" width="14.28515625" style="14" customWidth="1"/>
    <col min="3077" max="3086" width="15" style="14" customWidth="1"/>
    <col min="3087" max="3087" width="20.5703125" style="14" customWidth="1"/>
    <col min="3088" max="3088" width="8.140625" style="14" customWidth="1"/>
    <col min="3089" max="3089" width="13.7109375" style="14" customWidth="1"/>
    <col min="3090" max="3090" width="9.140625" style="14"/>
    <col min="3091" max="3091" width="8.85546875" style="14" bestFit="1" customWidth="1"/>
    <col min="3092" max="3328" width="9.140625" style="14"/>
    <col min="3329" max="3329" width="0.85546875" style="14" customWidth="1"/>
    <col min="3330" max="3330" width="40.5703125" style="14" customWidth="1"/>
    <col min="3331" max="3331" width="14.5703125" style="14" customWidth="1"/>
    <col min="3332" max="3332" width="14.28515625" style="14" customWidth="1"/>
    <col min="3333" max="3342" width="15" style="14" customWidth="1"/>
    <col min="3343" max="3343" width="20.5703125" style="14" customWidth="1"/>
    <col min="3344" max="3344" width="8.140625" style="14" customWidth="1"/>
    <col min="3345" max="3345" width="13.7109375" style="14" customWidth="1"/>
    <col min="3346" max="3346" width="9.140625" style="14"/>
    <col min="3347" max="3347" width="8.85546875" style="14" bestFit="1" customWidth="1"/>
    <col min="3348" max="3584" width="9.140625" style="14"/>
    <col min="3585" max="3585" width="0.85546875" style="14" customWidth="1"/>
    <col min="3586" max="3586" width="40.5703125" style="14" customWidth="1"/>
    <col min="3587" max="3587" width="14.5703125" style="14" customWidth="1"/>
    <col min="3588" max="3588" width="14.28515625" style="14" customWidth="1"/>
    <col min="3589" max="3598" width="15" style="14" customWidth="1"/>
    <col min="3599" max="3599" width="20.5703125" style="14" customWidth="1"/>
    <col min="3600" max="3600" width="8.140625" style="14" customWidth="1"/>
    <col min="3601" max="3601" width="13.7109375" style="14" customWidth="1"/>
    <col min="3602" max="3602" width="9.140625" style="14"/>
    <col min="3603" max="3603" width="8.85546875" style="14" bestFit="1" customWidth="1"/>
    <col min="3604" max="3840" width="9.140625" style="14"/>
    <col min="3841" max="3841" width="0.85546875" style="14" customWidth="1"/>
    <col min="3842" max="3842" width="40.5703125" style="14" customWidth="1"/>
    <col min="3843" max="3843" width="14.5703125" style="14" customWidth="1"/>
    <col min="3844" max="3844" width="14.28515625" style="14" customWidth="1"/>
    <col min="3845" max="3854" width="15" style="14" customWidth="1"/>
    <col min="3855" max="3855" width="20.5703125" style="14" customWidth="1"/>
    <col min="3856" max="3856" width="8.140625" style="14" customWidth="1"/>
    <col min="3857" max="3857" width="13.7109375" style="14" customWidth="1"/>
    <col min="3858" max="3858" width="9.140625" style="14"/>
    <col min="3859" max="3859" width="8.85546875" style="14" bestFit="1" customWidth="1"/>
    <col min="3860" max="4096" width="9.140625" style="14"/>
    <col min="4097" max="4097" width="0.85546875" style="14" customWidth="1"/>
    <col min="4098" max="4098" width="40.5703125" style="14" customWidth="1"/>
    <col min="4099" max="4099" width="14.5703125" style="14" customWidth="1"/>
    <col min="4100" max="4100" width="14.28515625" style="14" customWidth="1"/>
    <col min="4101" max="4110" width="15" style="14" customWidth="1"/>
    <col min="4111" max="4111" width="20.5703125" style="14" customWidth="1"/>
    <col min="4112" max="4112" width="8.140625" style="14" customWidth="1"/>
    <col min="4113" max="4113" width="13.7109375" style="14" customWidth="1"/>
    <col min="4114" max="4114" width="9.140625" style="14"/>
    <col min="4115" max="4115" width="8.85546875" style="14" bestFit="1" customWidth="1"/>
    <col min="4116" max="4352" width="9.140625" style="14"/>
    <col min="4353" max="4353" width="0.85546875" style="14" customWidth="1"/>
    <col min="4354" max="4354" width="40.5703125" style="14" customWidth="1"/>
    <col min="4355" max="4355" width="14.5703125" style="14" customWidth="1"/>
    <col min="4356" max="4356" width="14.28515625" style="14" customWidth="1"/>
    <col min="4357" max="4366" width="15" style="14" customWidth="1"/>
    <col min="4367" max="4367" width="20.5703125" style="14" customWidth="1"/>
    <col min="4368" max="4368" width="8.140625" style="14" customWidth="1"/>
    <col min="4369" max="4369" width="13.7109375" style="14" customWidth="1"/>
    <col min="4370" max="4370" width="9.140625" style="14"/>
    <col min="4371" max="4371" width="8.85546875" style="14" bestFit="1" customWidth="1"/>
    <col min="4372" max="4608" width="9.140625" style="14"/>
    <col min="4609" max="4609" width="0.85546875" style="14" customWidth="1"/>
    <col min="4610" max="4610" width="40.5703125" style="14" customWidth="1"/>
    <col min="4611" max="4611" width="14.5703125" style="14" customWidth="1"/>
    <col min="4612" max="4612" width="14.28515625" style="14" customWidth="1"/>
    <col min="4613" max="4622" width="15" style="14" customWidth="1"/>
    <col min="4623" max="4623" width="20.5703125" style="14" customWidth="1"/>
    <col min="4624" max="4624" width="8.140625" style="14" customWidth="1"/>
    <col min="4625" max="4625" width="13.7109375" style="14" customWidth="1"/>
    <col min="4626" max="4626" width="9.140625" style="14"/>
    <col min="4627" max="4627" width="8.85546875" style="14" bestFit="1" customWidth="1"/>
    <col min="4628" max="4864" width="9.140625" style="14"/>
    <col min="4865" max="4865" width="0.85546875" style="14" customWidth="1"/>
    <col min="4866" max="4866" width="40.5703125" style="14" customWidth="1"/>
    <col min="4867" max="4867" width="14.5703125" style="14" customWidth="1"/>
    <col min="4868" max="4868" width="14.28515625" style="14" customWidth="1"/>
    <col min="4869" max="4878" width="15" style="14" customWidth="1"/>
    <col min="4879" max="4879" width="20.5703125" style="14" customWidth="1"/>
    <col min="4880" max="4880" width="8.140625" style="14" customWidth="1"/>
    <col min="4881" max="4881" width="13.7109375" style="14" customWidth="1"/>
    <col min="4882" max="4882" width="9.140625" style="14"/>
    <col min="4883" max="4883" width="8.85546875" style="14" bestFit="1" customWidth="1"/>
    <col min="4884" max="5120" width="9.140625" style="14"/>
    <col min="5121" max="5121" width="0.85546875" style="14" customWidth="1"/>
    <col min="5122" max="5122" width="40.5703125" style="14" customWidth="1"/>
    <col min="5123" max="5123" width="14.5703125" style="14" customWidth="1"/>
    <col min="5124" max="5124" width="14.28515625" style="14" customWidth="1"/>
    <col min="5125" max="5134" width="15" style="14" customWidth="1"/>
    <col min="5135" max="5135" width="20.5703125" style="14" customWidth="1"/>
    <col min="5136" max="5136" width="8.140625" style="14" customWidth="1"/>
    <col min="5137" max="5137" width="13.7109375" style="14" customWidth="1"/>
    <col min="5138" max="5138" width="9.140625" style="14"/>
    <col min="5139" max="5139" width="8.85546875" style="14" bestFit="1" customWidth="1"/>
    <col min="5140" max="5376" width="9.140625" style="14"/>
    <col min="5377" max="5377" width="0.85546875" style="14" customWidth="1"/>
    <col min="5378" max="5378" width="40.5703125" style="14" customWidth="1"/>
    <col min="5379" max="5379" width="14.5703125" style="14" customWidth="1"/>
    <col min="5380" max="5380" width="14.28515625" style="14" customWidth="1"/>
    <col min="5381" max="5390" width="15" style="14" customWidth="1"/>
    <col min="5391" max="5391" width="20.5703125" style="14" customWidth="1"/>
    <col min="5392" max="5392" width="8.140625" style="14" customWidth="1"/>
    <col min="5393" max="5393" width="13.7109375" style="14" customWidth="1"/>
    <col min="5394" max="5394" width="9.140625" style="14"/>
    <col min="5395" max="5395" width="8.85546875" style="14" bestFit="1" customWidth="1"/>
    <col min="5396" max="5632" width="9.140625" style="14"/>
    <col min="5633" max="5633" width="0.85546875" style="14" customWidth="1"/>
    <col min="5634" max="5634" width="40.5703125" style="14" customWidth="1"/>
    <col min="5635" max="5635" width="14.5703125" style="14" customWidth="1"/>
    <col min="5636" max="5636" width="14.28515625" style="14" customWidth="1"/>
    <col min="5637" max="5646" width="15" style="14" customWidth="1"/>
    <col min="5647" max="5647" width="20.5703125" style="14" customWidth="1"/>
    <col min="5648" max="5648" width="8.140625" style="14" customWidth="1"/>
    <col min="5649" max="5649" width="13.7109375" style="14" customWidth="1"/>
    <col min="5650" max="5650" width="9.140625" style="14"/>
    <col min="5651" max="5651" width="8.85546875" style="14" bestFit="1" customWidth="1"/>
    <col min="5652" max="5888" width="9.140625" style="14"/>
    <col min="5889" max="5889" width="0.85546875" style="14" customWidth="1"/>
    <col min="5890" max="5890" width="40.5703125" style="14" customWidth="1"/>
    <col min="5891" max="5891" width="14.5703125" style="14" customWidth="1"/>
    <col min="5892" max="5892" width="14.28515625" style="14" customWidth="1"/>
    <col min="5893" max="5902" width="15" style="14" customWidth="1"/>
    <col min="5903" max="5903" width="20.5703125" style="14" customWidth="1"/>
    <col min="5904" max="5904" width="8.140625" style="14" customWidth="1"/>
    <col min="5905" max="5905" width="13.7109375" style="14" customWidth="1"/>
    <col min="5906" max="5906" width="9.140625" style="14"/>
    <col min="5907" max="5907" width="8.85546875" style="14" bestFit="1" customWidth="1"/>
    <col min="5908" max="6144" width="9.140625" style="14"/>
    <col min="6145" max="6145" width="0.85546875" style="14" customWidth="1"/>
    <col min="6146" max="6146" width="40.5703125" style="14" customWidth="1"/>
    <col min="6147" max="6147" width="14.5703125" style="14" customWidth="1"/>
    <col min="6148" max="6148" width="14.28515625" style="14" customWidth="1"/>
    <col min="6149" max="6158" width="15" style="14" customWidth="1"/>
    <col min="6159" max="6159" width="20.5703125" style="14" customWidth="1"/>
    <col min="6160" max="6160" width="8.140625" style="14" customWidth="1"/>
    <col min="6161" max="6161" width="13.7109375" style="14" customWidth="1"/>
    <col min="6162" max="6162" width="9.140625" style="14"/>
    <col min="6163" max="6163" width="8.85546875" style="14" bestFit="1" customWidth="1"/>
    <col min="6164" max="6400" width="9.140625" style="14"/>
    <col min="6401" max="6401" width="0.85546875" style="14" customWidth="1"/>
    <col min="6402" max="6402" width="40.5703125" style="14" customWidth="1"/>
    <col min="6403" max="6403" width="14.5703125" style="14" customWidth="1"/>
    <col min="6404" max="6404" width="14.28515625" style="14" customWidth="1"/>
    <col min="6405" max="6414" width="15" style="14" customWidth="1"/>
    <col min="6415" max="6415" width="20.5703125" style="14" customWidth="1"/>
    <col min="6416" max="6416" width="8.140625" style="14" customWidth="1"/>
    <col min="6417" max="6417" width="13.7109375" style="14" customWidth="1"/>
    <col min="6418" max="6418" width="9.140625" style="14"/>
    <col min="6419" max="6419" width="8.85546875" style="14" bestFit="1" customWidth="1"/>
    <col min="6420" max="6656" width="9.140625" style="14"/>
    <col min="6657" max="6657" width="0.85546875" style="14" customWidth="1"/>
    <col min="6658" max="6658" width="40.5703125" style="14" customWidth="1"/>
    <col min="6659" max="6659" width="14.5703125" style="14" customWidth="1"/>
    <col min="6660" max="6660" width="14.28515625" style="14" customWidth="1"/>
    <col min="6661" max="6670" width="15" style="14" customWidth="1"/>
    <col min="6671" max="6671" width="20.5703125" style="14" customWidth="1"/>
    <col min="6672" max="6672" width="8.140625" style="14" customWidth="1"/>
    <col min="6673" max="6673" width="13.7109375" style="14" customWidth="1"/>
    <col min="6674" max="6674" width="9.140625" style="14"/>
    <col min="6675" max="6675" width="8.85546875" style="14" bestFit="1" customWidth="1"/>
    <col min="6676" max="6912" width="9.140625" style="14"/>
    <col min="6913" max="6913" width="0.85546875" style="14" customWidth="1"/>
    <col min="6914" max="6914" width="40.5703125" style="14" customWidth="1"/>
    <col min="6915" max="6915" width="14.5703125" style="14" customWidth="1"/>
    <col min="6916" max="6916" width="14.28515625" style="14" customWidth="1"/>
    <col min="6917" max="6926" width="15" style="14" customWidth="1"/>
    <col min="6927" max="6927" width="20.5703125" style="14" customWidth="1"/>
    <col min="6928" max="6928" width="8.140625" style="14" customWidth="1"/>
    <col min="6929" max="6929" width="13.7109375" style="14" customWidth="1"/>
    <col min="6930" max="6930" width="9.140625" style="14"/>
    <col min="6931" max="6931" width="8.85546875" style="14" bestFit="1" customWidth="1"/>
    <col min="6932" max="7168" width="9.140625" style="14"/>
    <col min="7169" max="7169" width="0.85546875" style="14" customWidth="1"/>
    <col min="7170" max="7170" width="40.5703125" style="14" customWidth="1"/>
    <col min="7171" max="7171" width="14.5703125" style="14" customWidth="1"/>
    <col min="7172" max="7172" width="14.28515625" style="14" customWidth="1"/>
    <col min="7173" max="7182" width="15" style="14" customWidth="1"/>
    <col min="7183" max="7183" width="20.5703125" style="14" customWidth="1"/>
    <col min="7184" max="7184" width="8.140625" style="14" customWidth="1"/>
    <col min="7185" max="7185" width="13.7109375" style="14" customWidth="1"/>
    <col min="7186" max="7186" width="9.140625" style="14"/>
    <col min="7187" max="7187" width="8.85546875" style="14" bestFit="1" customWidth="1"/>
    <col min="7188" max="7424" width="9.140625" style="14"/>
    <col min="7425" max="7425" width="0.85546875" style="14" customWidth="1"/>
    <col min="7426" max="7426" width="40.5703125" style="14" customWidth="1"/>
    <col min="7427" max="7427" width="14.5703125" style="14" customWidth="1"/>
    <col min="7428" max="7428" width="14.28515625" style="14" customWidth="1"/>
    <col min="7429" max="7438" width="15" style="14" customWidth="1"/>
    <col min="7439" max="7439" width="20.5703125" style="14" customWidth="1"/>
    <col min="7440" max="7440" width="8.140625" style="14" customWidth="1"/>
    <col min="7441" max="7441" width="13.7109375" style="14" customWidth="1"/>
    <col min="7442" max="7442" width="9.140625" style="14"/>
    <col min="7443" max="7443" width="8.85546875" style="14" bestFit="1" customWidth="1"/>
    <col min="7444" max="7680" width="9.140625" style="14"/>
    <col min="7681" max="7681" width="0.85546875" style="14" customWidth="1"/>
    <col min="7682" max="7682" width="40.5703125" style="14" customWidth="1"/>
    <col min="7683" max="7683" width="14.5703125" style="14" customWidth="1"/>
    <col min="7684" max="7684" width="14.28515625" style="14" customWidth="1"/>
    <col min="7685" max="7694" width="15" style="14" customWidth="1"/>
    <col min="7695" max="7695" width="20.5703125" style="14" customWidth="1"/>
    <col min="7696" max="7696" width="8.140625" style="14" customWidth="1"/>
    <col min="7697" max="7697" width="13.7109375" style="14" customWidth="1"/>
    <col min="7698" max="7698" width="9.140625" style="14"/>
    <col min="7699" max="7699" width="8.85546875" style="14" bestFit="1" customWidth="1"/>
    <col min="7700" max="7936" width="9.140625" style="14"/>
    <col min="7937" max="7937" width="0.85546875" style="14" customWidth="1"/>
    <col min="7938" max="7938" width="40.5703125" style="14" customWidth="1"/>
    <col min="7939" max="7939" width="14.5703125" style="14" customWidth="1"/>
    <col min="7940" max="7940" width="14.28515625" style="14" customWidth="1"/>
    <col min="7941" max="7950" width="15" style="14" customWidth="1"/>
    <col min="7951" max="7951" width="20.5703125" style="14" customWidth="1"/>
    <col min="7952" max="7952" width="8.140625" style="14" customWidth="1"/>
    <col min="7953" max="7953" width="13.7109375" style="14" customWidth="1"/>
    <col min="7954" max="7954" width="9.140625" style="14"/>
    <col min="7955" max="7955" width="8.85546875" style="14" bestFit="1" customWidth="1"/>
    <col min="7956" max="8192" width="9.140625" style="14"/>
    <col min="8193" max="8193" width="0.85546875" style="14" customWidth="1"/>
    <col min="8194" max="8194" width="40.5703125" style="14" customWidth="1"/>
    <col min="8195" max="8195" width="14.5703125" style="14" customWidth="1"/>
    <col min="8196" max="8196" width="14.28515625" style="14" customWidth="1"/>
    <col min="8197" max="8206" width="15" style="14" customWidth="1"/>
    <col min="8207" max="8207" width="20.5703125" style="14" customWidth="1"/>
    <col min="8208" max="8208" width="8.140625" style="14" customWidth="1"/>
    <col min="8209" max="8209" width="13.7109375" style="14" customWidth="1"/>
    <col min="8210" max="8210" width="9.140625" style="14"/>
    <col min="8211" max="8211" width="8.85546875" style="14" bestFit="1" customWidth="1"/>
    <col min="8212" max="8448" width="9.140625" style="14"/>
    <col min="8449" max="8449" width="0.85546875" style="14" customWidth="1"/>
    <col min="8450" max="8450" width="40.5703125" style="14" customWidth="1"/>
    <col min="8451" max="8451" width="14.5703125" style="14" customWidth="1"/>
    <col min="8452" max="8452" width="14.28515625" style="14" customWidth="1"/>
    <col min="8453" max="8462" width="15" style="14" customWidth="1"/>
    <col min="8463" max="8463" width="20.5703125" style="14" customWidth="1"/>
    <col min="8464" max="8464" width="8.140625" style="14" customWidth="1"/>
    <col min="8465" max="8465" width="13.7109375" style="14" customWidth="1"/>
    <col min="8466" max="8466" width="9.140625" style="14"/>
    <col min="8467" max="8467" width="8.85546875" style="14" bestFit="1" customWidth="1"/>
    <col min="8468" max="8704" width="9.140625" style="14"/>
    <col min="8705" max="8705" width="0.85546875" style="14" customWidth="1"/>
    <col min="8706" max="8706" width="40.5703125" style="14" customWidth="1"/>
    <col min="8707" max="8707" width="14.5703125" style="14" customWidth="1"/>
    <col min="8708" max="8708" width="14.28515625" style="14" customWidth="1"/>
    <col min="8709" max="8718" width="15" style="14" customWidth="1"/>
    <col min="8719" max="8719" width="20.5703125" style="14" customWidth="1"/>
    <col min="8720" max="8720" width="8.140625" style="14" customWidth="1"/>
    <col min="8721" max="8721" width="13.7109375" style="14" customWidth="1"/>
    <col min="8722" max="8722" width="9.140625" style="14"/>
    <col min="8723" max="8723" width="8.85546875" style="14" bestFit="1" customWidth="1"/>
    <col min="8724" max="8960" width="9.140625" style="14"/>
    <col min="8961" max="8961" width="0.85546875" style="14" customWidth="1"/>
    <col min="8962" max="8962" width="40.5703125" style="14" customWidth="1"/>
    <col min="8963" max="8963" width="14.5703125" style="14" customWidth="1"/>
    <col min="8964" max="8964" width="14.28515625" style="14" customWidth="1"/>
    <col min="8965" max="8974" width="15" style="14" customWidth="1"/>
    <col min="8975" max="8975" width="20.5703125" style="14" customWidth="1"/>
    <col min="8976" max="8976" width="8.140625" style="14" customWidth="1"/>
    <col min="8977" max="8977" width="13.7109375" style="14" customWidth="1"/>
    <col min="8978" max="8978" width="9.140625" style="14"/>
    <col min="8979" max="8979" width="8.85546875" style="14" bestFit="1" customWidth="1"/>
    <col min="8980" max="9216" width="9.140625" style="14"/>
    <col min="9217" max="9217" width="0.85546875" style="14" customWidth="1"/>
    <col min="9218" max="9218" width="40.5703125" style="14" customWidth="1"/>
    <col min="9219" max="9219" width="14.5703125" style="14" customWidth="1"/>
    <col min="9220" max="9220" width="14.28515625" style="14" customWidth="1"/>
    <col min="9221" max="9230" width="15" style="14" customWidth="1"/>
    <col min="9231" max="9231" width="20.5703125" style="14" customWidth="1"/>
    <col min="9232" max="9232" width="8.140625" style="14" customWidth="1"/>
    <col min="9233" max="9233" width="13.7109375" style="14" customWidth="1"/>
    <col min="9234" max="9234" width="9.140625" style="14"/>
    <col min="9235" max="9235" width="8.85546875" style="14" bestFit="1" customWidth="1"/>
    <col min="9236" max="9472" width="9.140625" style="14"/>
    <col min="9473" max="9473" width="0.85546875" style="14" customWidth="1"/>
    <col min="9474" max="9474" width="40.5703125" style="14" customWidth="1"/>
    <col min="9475" max="9475" width="14.5703125" style="14" customWidth="1"/>
    <col min="9476" max="9476" width="14.28515625" style="14" customWidth="1"/>
    <col min="9477" max="9486" width="15" style="14" customWidth="1"/>
    <col min="9487" max="9487" width="20.5703125" style="14" customWidth="1"/>
    <col min="9488" max="9488" width="8.140625" style="14" customWidth="1"/>
    <col min="9489" max="9489" width="13.7109375" style="14" customWidth="1"/>
    <col min="9490" max="9490" width="9.140625" style="14"/>
    <col min="9491" max="9491" width="8.85546875" style="14" bestFit="1" customWidth="1"/>
    <col min="9492" max="9728" width="9.140625" style="14"/>
    <col min="9729" max="9729" width="0.85546875" style="14" customWidth="1"/>
    <col min="9730" max="9730" width="40.5703125" style="14" customWidth="1"/>
    <col min="9731" max="9731" width="14.5703125" style="14" customWidth="1"/>
    <col min="9732" max="9732" width="14.28515625" style="14" customWidth="1"/>
    <col min="9733" max="9742" width="15" style="14" customWidth="1"/>
    <col min="9743" max="9743" width="20.5703125" style="14" customWidth="1"/>
    <col min="9744" max="9744" width="8.140625" style="14" customWidth="1"/>
    <col min="9745" max="9745" width="13.7109375" style="14" customWidth="1"/>
    <col min="9746" max="9746" width="9.140625" style="14"/>
    <col min="9747" max="9747" width="8.85546875" style="14" bestFit="1" customWidth="1"/>
    <col min="9748" max="9984" width="9.140625" style="14"/>
    <col min="9985" max="9985" width="0.85546875" style="14" customWidth="1"/>
    <col min="9986" max="9986" width="40.5703125" style="14" customWidth="1"/>
    <col min="9987" max="9987" width="14.5703125" style="14" customWidth="1"/>
    <col min="9988" max="9988" width="14.28515625" style="14" customWidth="1"/>
    <col min="9989" max="9998" width="15" style="14" customWidth="1"/>
    <col min="9999" max="9999" width="20.5703125" style="14" customWidth="1"/>
    <col min="10000" max="10000" width="8.140625" style="14" customWidth="1"/>
    <col min="10001" max="10001" width="13.7109375" style="14" customWidth="1"/>
    <col min="10002" max="10002" width="9.140625" style="14"/>
    <col min="10003" max="10003" width="8.85546875" style="14" bestFit="1" customWidth="1"/>
    <col min="10004" max="10240" width="9.140625" style="14"/>
    <col min="10241" max="10241" width="0.85546875" style="14" customWidth="1"/>
    <col min="10242" max="10242" width="40.5703125" style="14" customWidth="1"/>
    <col min="10243" max="10243" width="14.5703125" style="14" customWidth="1"/>
    <col min="10244" max="10244" width="14.28515625" style="14" customWidth="1"/>
    <col min="10245" max="10254" width="15" style="14" customWidth="1"/>
    <col min="10255" max="10255" width="20.5703125" style="14" customWidth="1"/>
    <col min="10256" max="10256" width="8.140625" style="14" customWidth="1"/>
    <col min="10257" max="10257" width="13.7109375" style="14" customWidth="1"/>
    <col min="10258" max="10258" width="9.140625" style="14"/>
    <col min="10259" max="10259" width="8.85546875" style="14" bestFit="1" customWidth="1"/>
    <col min="10260" max="10496" width="9.140625" style="14"/>
    <col min="10497" max="10497" width="0.85546875" style="14" customWidth="1"/>
    <col min="10498" max="10498" width="40.5703125" style="14" customWidth="1"/>
    <col min="10499" max="10499" width="14.5703125" style="14" customWidth="1"/>
    <col min="10500" max="10500" width="14.28515625" style="14" customWidth="1"/>
    <col min="10501" max="10510" width="15" style="14" customWidth="1"/>
    <col min="10511" max="10511" width="20.5703125" style="14" customWidth="1"/>
    <col min="10512" max="10512" width="8.140625" style="14" customWidth="1"/>
    <col min="10513" max="10513" width="13.7109375" style="14" customWidth="1"/>
    <col min="10514" max="10514" width="9.140625" style="14"/>
    <col min="10515" max="10515" width="8.85546875" style="14" bestFit="1" customWidth="1"/>
    <col min="10516" max="10752" width="9.140625" style="14"/>
    <col min="10753" max="10753" width="0.85546875" style="14" customWidth="1"/>
    <col min="10754" max="10754" width="40.5703125" style="14" customWidth="1"/>
    <col min="10755" max="10755" width="14.5703125" style="14" customWidth="1"/>
    <col min="10756" max="10756" width="14.28515625" style="14" customWidth="1"/>
    <col min="10757" max="10766" width="15" style="14" customWidth="1"/>
    <col min="10767" max="10767" width="20.5703125" style="14" customWidth="1"/>
    <col min="10768" max="10768" width="8.140625" style="14" customWidth="1"/>
    <col min="10769" max="10769" width="13.7109375" style="14" customWidth="1"/>
    <col min="10770" max="10770" width="9.140625" style="14"/>
    <col min="10771" max="10771" width="8.85546875" style="14" bestFit="1" customWidth="1"/>
    <col min="10772" max="11008" width="9.140625" style="14"/>
    <col min="11009" max="11009" width="0.85546875" style="14" customWidth="1"/>
    <col min="11010" max="11010" width="40.5703125" style="14" customWidth="1"/>
    <col min="11011" max="11011" width="14.5703125" style="14" customWidth="1"/>
    <col min="11012" max="11012" width="14.28515625" style="14" customWidth="1"/>
    <col min="11013" max="11022" width="15" style="14" customWidth="1"/>
    <col min="11023" max="11023" width="20.5703125" style="14" customWidth="1"/>
    <col min="11024" max="11024" width="8.140625" style="14" customWidth="1"/>
    <col min="11025" max="11025" width="13.7109375" style="14" customWidth="1"/>
    <col min="11026" max="11026" width="9.140625" style="14"/>
    <col min="11027" max="11027" width="8.85546875" style="14" bestFit="1" customWidth="1"/>
    <col min="11028" max="11264" width="9.140625" style="14"/>
    <col min="11265" max="11265" width="0.85546875" style="14" customWidth="1"/>
    <col min="11266" max="11266" width="40.5703125" style="14" customWidth="1"/>
    <col min="11267" max="11267" width="14.5703125" style="14" customWidth="1"/>
    <col min="11268" max="11268" width="14.28515625" style="14" customWidth="1"/>
    <col min="11269" max="11278" width="15" style="14" customWidth="1"/>
    <col min="11279" max="11279" width="20.5703125" style="14" customWidth="1"/>
    <col min="11280" max="11280" width="8.140625" style="14" customWidth="1"/>
    <col min="11281" max="11281" width="13.7109375" style="14" customWidth="1"/>
    <col min="11282" max="11282" width="9.140625" style="14"/>
    <col min="11283" max="11283" width="8.85546875" style="14" bestFit="1" customWidth="1"/>
    <col min="11284" max="11520" width="9.140625" style="14"/>
    <col min="11521" max="11521" width="0.85546875" style="14" customWidth="1"/>
    <col min="11522" max="11522" width="40.5703125" style="14" customWidth="1"/>
    <col min="11523" max="11523" width="14.5703125" style="14" customWidth="1"/>
    <col min="11524" max="11524" width="14.28515625" style="14" customWidth="1"/>
    <col min="11525" max="11534" width="15" style="14" customWidth="1"/>
    <col min="11535" max="11535" width="20.5703125" style="14" customWidth="1"/>
    <col min="11536" max="11536" width="8.140625" style="14" customWidth="1"/>
    <col min="11537" max="11537" width="13.7109375" style="14" customWidth="1"/>
    <col min="11538" max="11538" width="9.140625" style="14"/>
    <col min="11539" max="11539" width="8.85546875" style="14" bestFit="1" customWidth="1"/>
    <col min="11540" max="11776" width="9.140625" style="14"/>
    <col min="11777" max="11777" width="0.85546875" style="14" customWidth="1"/>
    <col min="11778" max="11778" width="40.5703125" style="14" customWidth="1"/>
    <col min="11779" max="11779" width="14.5703125" style="14" customWidth="1"/>
    <col min="11780" max="11780" width="14.28515625" style="14" customWidth="1"/>
    <col min="11781" max="11790" width="15" style="14" customWidth="1"/>
    <col min="11791" max="11791" width="20.5703125" style="14" customWidth="1"/>
    <col min="11792" max="11792" width="8.140625" style="14" customWidth="1"/>
    <col min="11793" max="11793" width="13.7109375" style="14" customWidth="1"/>
    <col min="11794" max="11794" width="9.140625" style="14"/>
    <col min="11795" max="11795" width="8.85546875" style="14" bestFit="1" customWidth="1"/>
    <col min="11796" max="12032" width="9.140625" style="14"/>
    <col min="12033" max="12033" width="0.85546875" style="14" customWidth="1"/>
    <col min="12034" max="12034" width="40.5703125" style="14" customWidth="1"/>
    <col min="12035" max="12035" width="14.5703125" style="14" customWidth="1"/>
    <col min="12036" max="12036" width="14.28515625" style="14" customWidth="1"/>
    <col min="12037" max="12046" width="15" style="14" customWidth="1"/>
    <col min="12047" max="12047" width="20.5703125" style="14" customWidth="1"/>
    <col min="12048" max="12048" width="8.140625" style="14" customWidth="1"/>
    <col min="12049" max="12049" width="13.7109375" style="14" customWidth="1"/>
    <col min="12050" max="12050" width="9.140625" style="14"/>
    <col min="12051" max="12051" width="8.85546875" style="14" bestFit="1" customWidth="1"/>
    <col min="12052" max="12288" width="9.140625" style="14"/>
    <col min="12289" max="12289" width="0.85546875" style="14" customWidth="1"/>
    <col min="12290" max="12290" width="40.5703125" style="14" customWidth="1"/>
    <col min="12291" max="12291" width="14.5703125" style="14" customWidth="1"/>
    <col min="12292" max="12292" width="14.28515625" style="14" customWidth="1"/>
    <col min="12293" max="12302" width="15" style="14" customWidth="1"/>
    <col min="12303" max="12303" width="20.5703125" style="14" customWidth="1"/>
    <col min="12304" max="12304" width="8.140625" style="14" customWidth="1"/>
    <col min="12305" max="12305" width="13.7109375" style="14" customWidth="1"/>
    <col min="12306" max="12306" width="9.140625" style="14"/>
    <col min="12307" max="12307" width="8.85546875" style="14" bestFit="1" customWidth="1"/>
    <col min="12308" max="12544" width="9.140625" style="14"/>
    <col min="12545" max="12545" width="0.85546875" style="14" customWidth="1"/>
    <col min="12546" max="12546" width="40.5703125" style="14" customWidth="1"/>
    <col min="12547" max="12547" width="14.5703125" style="14" customWidth="1"/>
    <col min="12548" max="12548" width="14.28515625" style="14" customWidth="1"/>
    <col min="12549" max="12558" width="15" style="14" customWidth="1"/>
    <col min="12559" max="12559" width="20.5703125" style="14" customWidth="1"/>
    <col min="12560" max="12560" width="8.140625" style="14" customWidth="1"/>
    <col min="12561" max="12561" width="13.7109375" style="14" customWidth="1"/>
    <col min="12562" max="12562" width="9.140625" style="14"/>
    <col min="12563" max="12563" width="8.85546875" style="14" bestFit="1" customWidth="1"/>
    <col min="12564" max="12800" width="9.140625" style="14"/>
    <col min="12801" max="12801" width="0.85546875" style="14" customWidth="1"/>
    <col min="12802" max="12802" width="40.5703125" style="14" customWidth="1"/>
    <col min="12803" max="12803" width="14.5703125" style="14" customWidth="1"/>
    <col min="12804" max="12804" width="14.28515625" style="14" customWidth="1"/>
    <col min="12805" max="12814" width="15" style="14" customWidth="1"/>
    <col min="12815" max="12815" width="20.5703125" style="14" customWidth="1"/>
    <col min="12816" max="12816" width="8.140625" style="14" customWidth="1"/>
    <col min="12817" max="12817" width="13.7109375" style="14" customWidth="1"/>
    <col min="12818" max="12818" width="9.140625" style="14"/>
    <col min="12819" max="12819" width="8.85546875" style="14" bestFit="1" customWidth="1"/>
    <col min="12820" max="13056" width="9.140625" style="14"/>
    <col min="13057" max="13057" width="0.85546875" style="14" customWidth="1"/>
    <col min="13058" max="13058" width="40.5703125" style="14" customWidth="1"/>
    <col min="13059" max="13059" width="14.5703125" style="14" customWidth="1"/>
    <col min="13060" max="13060" width="14.28515625" style="14" customWidth="1"/>
    <col min="13061" max="13070" width="15" style="14" customWidth="1"/>
    <col min="13071" max="13071" width="20.5703125" style="14" customWidth="1"/>
    <col min="13072" max="13072" width="8.140625" style="14" customWidth="1"/>
    <col min="13073" max="13073" width="13.7109375" style="14" customWidth="1"/>
    <col min="13074" max="13074" width="9.140625" style="14"/>
    <col min="13075" max="13075" width="8.85546875" style="14" bestFit="1" customWidth="1"/>
    <col min="13076" max="13312" width="9.140625" style="14"/>
    <col min="13313" max="13313" width="0.85546875" style="14" customWidth="1"/>
    <col min="13314" max="13314" width="40.5703125" style="14" customWidth="1"/>
    <col min="13315" max="13315" width="14.5703125" style="14" customWidth="1"/>
    <col min="13316" max="13316" width="14.28515625" style="14" customWidth="1"/>
    <col min="13317" max="13326" width="15" style="14" customWidth="1"/>
    <col min="13327" max="13327" width="20.5703125" style="14" customWidth="1"/>
    <col min="13328" max="13328" width="8.140625" style="14" customWidth="1"/>
    <col min="13329" max="13329" width="13.7109375" style="14" customWidth="1"/>
    <col min="13330" max="13330" width="9.140625" style="14"/>
    <col min="13331" max="13331" width="8.85546875" style="14" bestFit="1" customWidth="1"/>
    <col min="13332" max="13568" width="9.140625" style="14"/>
    <col min="13569" max="13569" width="0.85546875" style="14" customWidth="1"/>
    <col min="13570" max="13570" width="40.5703125" style="14" customWidth="1"/>
    <col min="13571" max="13571" width="14.5703125" style="14" customWidth="1"/>
    <col min="13572" max="13572" width="14.28515625" style="14" customWidth="1"/>
    <col min="13573" max="13582" width="15" style="14" customWidth="1"/>
    <col min="13583" max="13583" width="20.5703125" style="14" customWidth="1"/>
    <col min="13584" max="13584" width="8.140625" style="14" customWidth="1"/>
    <col min="13585" max="13585" width="13.7109375" style="14" customWidth="1"/>
    <col min="13586" max="13586" width="9.140625" style="14"/>
    <col min="13587" max="13587" width="8.85546875" style="14" bestFit="1" customWidth="1"/>
    <col min="13588" max="13824" width="9.140625" style="14"/>
    <col min="13825" max="13825" width="0.85546875" style="14" customWidth="1"/>
    <col min="13826" max="13826" width="40.5703125" style="14" customWidth="1"/>
    <col min="13827" max="13827" width="14.5703125" style="14" customWidth="1"/>
    <col min="13828" max="13828" width="14.28515625" style="14" customWidth="1"/>
    <col min="13829" max="13838" width="15" style="14" customWidth="1"/>
    <col min="13839" max="13839" width="20.5703125" style="14" customWidth="1"/>
    <col min="13840" max="13840" width="8.140625" style="14" customWidth="1"/>
    <col min="13841" max="13841" width="13.7109375" style="14" customWidth="1"/>
    <col min="13842" max="13842" width="9.140625" style="14"/>
    <col min="13843" max="13843" width="8.85546875" style="14" bestFit="1" customWidth="1"/>
    <col min="13844" max="14080" width="9.140625" style="14"/>
    <col min="14081" max="14081" width="0.85546875" style="14" customWidth="1"/>
    <col min="14082" max="14082" width="40.5703125" style="14" customWidth="1"/>
    <col min="14083" max="14083" width="14.5703125" style="14" customWidth="1"/>
    <col min="14084" max="14084" width="14.28515625" style="14" customWidth="1"/>
    <col min="14085" max="14094" width="15" style="14" customWidth="1"/>
    <col min="14095" max="14095" width="20.5703125" style="14" customWidth="1"/>
    <col min="14096" max="14096" width="8.140625" style="14" customWidth="1"/>
    <col min="14097" max="14097" width="13.7109375" style="14" customWidth="1"/>
    <col min="14098" max="14098" width="9.140625" style="14"/>
    <col min="14099" max="14099" width="8.85546875" style="14" bestFit="1" customWidth="1"/>
    <col min="14100" max="14336" width="9.140625" style="14"/>
    <col min="14337" max="14337" width="0.85546875" style="14" customWidth="1"/>
    <col min="14338" max="14338" width="40.5703125" style="14" customWidth="1"/>
    <col min="14339" max="14339" width="14.5703125" style="14" customWidth="1"/>
    <col min="14340" max="14340" width="14.28515625" style="14" customWidth="1"/>
    <col min="14341" max="14350" width="15" style="14" customWidth="1"/>
    <col min="14351" max="14351" width="20.5703125" style="14" customWidth="1"/>
    <col min="14352" max="14352" width="8.140625" style="14" customWidth="1"/>
    <col min="14353" max="14353" width="13.7109375" style="14" customWidth="1"/>
    <col min="14354" max="14354" width="9.140625" style="14"/>
    <col min="14355" max="14355" width="8.85546875" style="14" bestFit="1" customWidth="1"/>
    <col min="14356" max="14592" width="9.140625" style="14"/>
    <col min="14593" max="14593" width="0.85546875" style="14" customWidth="1"/>
    <col min="14594" max="14594" width="40.5703125" style="14" customWidth="1"/>
    <col min="14595" max="14595" width="14.5703125" style="14" customWidth="1"/>
    <col min="14596" max="14596" width="14.28515625" style="14" customWidth="1"/>
    <col min="14597" max="14606" width="15" style="14" customWidth="1"/>
    <col min="14607" max="14607" width="20.5703125" style="14" customWidth="1"/>
    <col min="14608" max="14608" width="8.140625" style="14" customWidth="1"/>
    <col min="14609" max="14609" width="13.7109375" style="14" customWidth="1"/>
    <col min="14610" max="14610" width="9.140625" style="14"/>
    <col min="14611" max="14611" width="8.85546875" style="14" bestFit="1" customWidth="1"/>
    <col min="14612" max="14848" width="9.140625" style="14"/>
    <col min="14849" max="14849" width="0.85546875" style="14" customWidth="1"/>
    <col min="14850" max="14850" width="40.5703125" style="14" customWidth="1"/>
    <col min="14851" max="14851" width="14.5703125" style="14" customWidth="1"/>
    <col min="14852" max="14852" width="14.28515625" style="14" customWidth="1"/>
    <col min="14853" max="14862" width="15" style="14" customWidth="1"/>
    <col min="14863" max="14863" width="20.5703125" style="14" customWidth="1"/>
    <col min="14864" max="14864" width="8.140625" style="14" customWidth="1"/>
    <col min="14865" max="14865" width="13.7109375" style="14" customWidth="1"/>
    <col min="14866" max="14866" width="9.140625" style="14"/>
    <col min="14867" max="14867" width="8.85546875" style="14" bestFit="1" customWidth="1"/>
    <col min="14868" max="15104" width="9.140625" style="14"/>
    <col min="15105" max="15105" width="0.85546875" style="14" customWidth="1"/>
    <col min="15106" max="15106" width="40.5703125" style="14" customWidth="1"/>
    <col min="15107" max="15107" width="14.5703125" style="14" customWidth="1"/>
    <col min="15108" max="15108" width="14.28515625" style="14" customWidth="1"/>
    <col min="15109" max="15118" width="15" style="14" customWidth="1"/>
    <col min="15119" max="15119" width="20.5703125" style="14" customWidth="1"/>
    <col min="15120" max="15120" width="8.140625" style="14" customWidth="1"/>
    <col min="15121" max="15121" width="13.7109375" style="14" customWidth="1"/>
    <col min="15122" max="15122" width="9.140625" style="14"/>
    <col min="15123" max="15123" width="8.85546875" style="14" bestFit="1" customWidth="1"/>
    <col min="15124" max="15360" width="9.140625" style="14"/>
    <col min="15361" max="15361" width="0.85546875" style="14" customWidth="1"/>
    <col min="15362" max="15362" width="40.5703125" style="14" customWidth="1"/>
    <col min="15363" max="15363" width="14.5703125" style="14" customWidth="1"/>
    <col min="15364" max="15364" width="14.28515625" style="14" customWidth="1"/>
    <col min="15365" max="15374" width="15" style="14" customWidth="1"/>
    <col min="15375" max="15375" width="20.5703125" style="14" customWidth="1"/>
    <col min="15376" max="15376" width="8.140625" style="14" customWidth="1"/>
    <col min="15377" max="15377" width="13.7109375" style="14" customWidth="1"/>
    <col min="15378" max="15378" width="9.140625" style="14"/>
    <col min="15379" max="15379" width="8.85546875" style="14" bestFit="1" customWidth="1"/>
    <col min="15380" max="15616" width="9.140625" style="14"/>
    <col min="15617" max="15617" width="0.85546875" style="14" customWidth="1"/>
    <col min="15618" max="15618" width="40.5703125" style="14" customWidth="1"/>
    <col min="15619" max="15619" width="14.5703125" style="14" customWidth="1"/>
    <col min="15620" max="15620" width="14.28515625" style="14" customWidth="1"/>
    <col min="15621" max="15630" width="15" style="14" customWidth="1"/>
    <col min="15631" max="15631" width="20.5703125" style="14" customWidth="1"/>
    <col min="15632" max="15632" width="8.140625" style="14" customWidth="1"/>
    <col min="15633" max="15633" width="13.7109375" style="14" customWidth="1"/>
    <col min="15634" max="15634" width="9.140625" style="14"/>
    <col min="15635" max="15635" width="8.85546875" style="14" bestFit="1" customWidth="1"/>
    <col min="15636" max="15872" width="9.140625" style="14"/>
    <col min="15873" max="15873" width="0.85546875" style="14" customWidth="1"/>
    <col min="15874" max="15874" width="40.5703125" style="14" customWidth="1"/>
    <col min="15875" max="15875" width="14.5703125" style="14" customWidth="1"/>
    <col min="15876" max="15876" width="14.28515625" style="14" customWidth="1"/>
    <col min="15877" max="15886" width="15" style="14" customWidth="1"/>
    <col min="15887" max="15887" width="20.5703125" style="14" customWidth="1"/>
    <col min="15888" max="15888" width="8.140625" style="14" customWidth="1"/>
    <col min="15889" max="15889" width="13.7109375" style="14" customWidth="1"/>
    <col min="15890" max="15890" width="9.140625" style="14"/>
    <col min="15891" max="15891" width="8.85546875" style="14" bestFit="1" customWidth="1"/>
    <col min="15892" max="16128" width="9.140625" style="14"/>
    <col min="16129" max="16129" width="0.85546875" style="14" customWidth="1"/>
    <col min="16130" max="16130" width="40.5703125" style="14" customWidth="1"/>
    <col min="16131" max="16131" width="14.5703125" style="14" customWidth="1"/>
    <col min="16132" max="16132" width="14.28515625" style="14" customWidth="1"/>
    <col min="16133" max="16142" width="15" style="14" customWidth="1"/>
    <col min="16143" max="16143" width="20.5703125" style="14" customWidth="1"/>
    <col min="16144" max="16144" width="8.140625" style="14" customWidth="1"/>
    <col min="16145" max="16145" width="13.7109375" style="14" customWidth="1"/>
    <col min="16146" max="16146" width="9.140625" style="14"/>
    <col min="16147" max="16147" width="8.85546875" style="14" bestFit="1" customWidth="1"/>
    <col min="16148" max="16384" width="9.140625" style="14"/>
  </cols>
  <sheetData>
    <row r="1" spans="2:15" ht="15" customHeight="1">
      <c r="O1" s="54" t="s">
        <v>37</v>
      </c>
    </row>
    <row r="2" spans="2:15" ht="15" customHeight="1">
      <c r="O2" s="54" t="s">
        <v>39</v>
      </c>
    </row>
    <row r="3" spans="2:15" s="2" customFormat="1" ht="15" customHeight="1">
      <c r="B3" s="1"/>
      <c r="F3" s="69" t="s">
        <v>1</v>
      </c>
      <c r="G3" s="69"/>
      <c r="H3" s="69"/>
      <c r="I3" s="69"/>
      <c r="N3" s="3"/>
      <c r="O3" s="4"/>
    </row>
    <row r="4" spans="2:15" s="2" customFormat="1" ht="15" customHeight="1">
      <c r="B4" s="1"/>
      <c r="F4" s="55"/>
      <c r="G4" s="55"/>
      <c r="H4" s="55"/>
      <c r="I4" s="55"/>
      <c r="O4" s="4"/>
    </row>
    <row r="5" spans="2:15" s="6" customFormat="1" ht="15" customHeight="1">
      <c r="B5" s="5" t="s">
        <v>3</v>
      </c>
      <c r="F5" s="5" t="s">
        <v>4</v>
      </c>
      <c r="O5" s="7"/>
    </row>
    <row r="6" spans="2:15" s="2" customFormat="1" ht="15" customHeight="1">
      <c r="B6" s="5" t="s">
        <v>5</v>
      </c>
      <c r="F6" s="1"/>
      <c r="O6" s="4"/>
    </row>
    <row r="7" spans="2:15" s="11" customFormat="1" ht="15" customHeight="1"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2</v>
      </c>
      <c r="O7" s="10" t="s">
        <v>17</v>
      </c>
    </row>
    <row r="8" spans="2:15" ht="15" customHeight="1">
      <c r="B8" s="12" t="s">
        <v>18</v>
      </c>
      <c r="C8" s="13">
        <f t="shared" ref="C8:N8" si="0">SUM(C52+C96)</f>
        <v>439</v>
      </c>
      <c r="D8" s="13">
        <f t="shared" si="0"/>
        <v>600</v>
      </c>
      <c r="E8" s="13">
        <f t="shared" si="0"/>
        <v>3100</v>
      </c>
      <c r="F8" s="13">
        <f t="shared" si="0"/>
        <v>10700</v>
      </c>
      <c r="G8" s="13">
        <f t="shared" si="0"/>
        <v>17760</v>
      </c>
      <c r="H8" s="13">
        <f t="shared" si="0"/>
        <v>19800</v>
      </c>
      <c r="I8" s="13">
        <f t="shared" si="0"/>
        <v>19800</v>
      </c>
      <c r="J8" s="13">
        <f t="shared" si="0"/>
        <v>19054</v>
      </c>
      <c r="K8" s="13">
        <f t="shared" si="0"/>
        <v>15923</v>
      </c>
      <c r="L8" s="13">
        <f t="shared" si="0"/>
        <v>13225</v>
      </c>
      <c r="M8" s="13">
        <f t="shared" si="0"/>
        <v>200</v>
      </c>
      <c r="N8" s="13">
        <f t="shared" si="0"/>
        <v>200</v>
      </c>
      <c r="O8" s="13">
        <f>SUM(C8:N8)</f>
        <v>120801</v>
      </c>
    </row>
    <row r="9" spans="2:15" ht="15" customHeight="1">
      <c r="B9" s="12" t="s">
        <v>19</v>
      </c>
      <c r="C9" s="13">
        <f t="shared" ref="C9:N9" si="1">SUM(C53+C97)</f>
        <v>439</v>
      </c>
      <c r="D9" s="13">
        <f t="shared" si="1"/>
        <v>774</v>
      </c>
      <c r="E9" s="13">
        <f t="shared" si="1"/>
        <v>3112</v>
      </c>
      <c r="F9" s="13">
        <f t="shared" si="1"/>
        <v>12942</v>
      </c>
      <c r="G9" s="13">
        <f t="shared" si="1"/>
        <v>17999</v>
      </c>
      <c r="H9" s="13">
        <f t="shared" si="1"/>
        <v>17871</v>
      </c>
      <c r="I9" s="13">
        <f t="shared" si="1"/>
        <v>18866</v>
      </c>
      <c r="J9" s="13">
        <f t="shared" si="1"/>
        <v>13468</v>
      </c>
      <c r="K9" s="13">
        <f t="shared" si="1"/>
        <v>13585</v>
      </c>
      <c r="L9" s="13">
        <f t="shared" si="1"/>
        <v>11159</v>
      </c>
      <c r="M9" s="13">
        <f t="shared" si="1"/>
        <v>7308</v>
      </c>
      <c r="N9" s="13">
        <f t="shared" si="1"/>
        <v>2584</v>
      </c>
      <c r="O9" s="13">
        <f>SUM(C9:N9)</f>
        <v>120107</v>
      </c>
    </row>
    <row r="10" spans="2:15" s="2" customFormat="1" ht="15" customHeight="1">
      <c r="B10" s="1"/>
      <c r="F10" s="1"/>
      <c r="O10" s="4"/>
    </row>
    <row r="12" spans="2:15" s="11" customFormat="1" ht="15" customHeight="1">
      <c r="B12" s="15" t="s">
        <v>20</v>
      </c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11</v>
      </c>
      <c r="I12" s="16" t="s">
        <v>12</v>
      </c>
      <c r="J12" s="16" t="s">
        <v>13</v>
      </c>
      <c r="K12" s="16" t="s">
        <v>14</v>
      </c>
      <c r="L12" s="16" t="s">
        <v>15</v>
      </c>
      <c r="M12" s="16" t="s">
        <v>16</v>
      </c>
      <c r="N12" s="16" t="s">
        <v>2</v>
      </c>
      <c r="O12" s="17" t="s">
        <v>17</v>
      </c>
    </row>
    <row r="13" spans="2:15" s="11" customFormat="1" ht="15" customHeight="1">
      <c r="B13" s="1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2:15" s="2" customFormat="1" ht="15" customHeight="1">
      <c r="B14" s="12" t="s">
        <v>22</v>
      </c>
      <c r="C14" s="13">
        <f t="shared" ref="C14:O14" si="2">SUM(C58+C102)</f>
        <v>4500</v>
      </c>
      <c r="D14" s="13">
        <f t="shared" si="2"/>
        <v>0</v>
      </c>
      <c r="E14" s="13">
        <f t="shared" si="2"/>
        <v>6600</v>
      </c>
      <c r="F14" s="13">
        <f t="shared" si="2"/>
        <v>27390</v>
      </c>
      <c r="G14" s="13">
        <f t="shared" si="2"/>
        <v>36820</v>
      </c>
      <c r="H14" s="13">
        <f t="shared" si="2"/>
        <v>35640</v>
      </c>
      <c r="I14" s="13">
        <f t="shared" si="2"/>
        <v>10050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13">
        <f t="shared" si="2"/>
        <v>121000</v>
      </c>
    </row>
    <row r="15" spans="2:15" s="2" customFormat="1" ht="15" customHeight="1">
      <c r="B15" s="12" t="s">
        <v>19</v>
      </c>
      <c r="C15" s="13">
        <f t="shared" ref="C15:O15" si="3">SUM(C59+C103)</f>
        <v>4500</v>
      </c>
      <c r="D15" s="13">
        <f t="shared" si="3"/>
        <v>0</v>
      </c>
      <c r="E15" s="13">
        <f t="shared" si="3"/>
        <v>6720</v>
      </c>
      <c r="F15" s="13">
        <f t="shared" si="3"/>
        <v>27390</v>
      </c>
      <c r="G15" s="13">
        <f t="shared" si="3"/>
        <v>29400</v>
      </c>
      <c r="H15" s="13">
        <f t="shared" si="3"/>
        <v>27590</v>
      </c>
      <c r="I15" s="13">
        <f t="shared" si="3"/>
        <v>3500</v>
      </c>
      <c r="J15" s="13">
        <f t="shared" si="3"/>
        <v>0</v>
      </c>
      <c r="K15" s="13">
        <f t="shared" si="3"/>
        <v>12560</v>
      </c>
      <c r="L15" s="13">
        <f t="shared" si="3"/>
        <v>8260</v>
      </c>
      <c r="M15" s="13">
        <f t="shared" si="3"/>
        <v>40</v>
      </c>
      <c r="N15" s="13">
        <f t="shared" si="3"/>
        <v>1200</v>
      </c>
      <c r="O15" s="13">
        <f t="shared" si="3"/>
        <v>121160</v>
      </c>
    </row>
    <row r="16" spans="2:15" ht="15" customHeight="1">
      <c r="B16" s="15" t="s">
        <v>4</v>
      </c>
      <c r="F16" s="15"/>
      <c r="O16" s="19"/>
    </row>
    <row r="17" spans="2:15" ht="15" customHeight="1">
      <c r="B17" s="15" t="s">
        <v>23</v>
      </c>
    </row>
    <row r="18" spans="2:15" ht="15" customHeight="1">
      <c r="B18" s="14" t="s">
        <v>22</v>
      </c>
      <c r="C18" s="20">
        <f t="shared" ref="C18:O18" si="4">SUM(C62+C106)</f>
        <v>10000</v>
      </c>
      <c r="D18" s="20">
        <f t="shared" si="4"/>
        <v>10000</v>
      </c>
      <c r="E18" s="20">
        <f t="shared" si="4"/>
        <v>14000</v>
      </c>
      <c r="F18" s="20">
        <f t="shared" si="4"/>
        <v>18000</v>
      </c>
      <c r="G18" s="20">
        <f t="shared" si="4"/>
        <v>18000</v>
      </c>
      <c r="H18" s="20">
        <f t="shared" si="4"/>
        <v>23000</v>
      </c>
      <c r="I18" s="20">
        <f t="shared" si="4"/>
        <v>18092</v>
      </c>
      <c r="J18" s="20">
        <f t="shared" si="4"/>
        <v>18000</v>
      </c>
      <c r="K18" s="20">
        <f t="shared" si="4"/>
        <v>18000</v>
      </c>
      <c r="L18" s="20">
        <f t="shared" si="4"/>
        <v>18000</v>
      </c>
      <c r="M18" s="20">
        <f t="shared" si="4"/>
        <v>18000</v>
      </c>
      <c r="N18" s="20">
        <f t="shared" si="4"/>
        <v>18000</v>
      </c>
      <c r="O18" s="20">
        <f t="shared" si="4"/>
        <v>201092</v>
      </c>
    </row>
    <row r="19" spans="2:15" ht="15" customHeight="1">
      <c r="B19" s="14" t="s">
        <v>19</v>
      </c>
      <c r="C19" s="20">
        <f t="shared" ref="C19:O19" si="5">SUM(C63+C107)</f>
        <v>24218</v>
      </c>
      <c r="D19" s="20">
        <f t="shared" si="5"/>
        <v>68343</v>
      </c>
      <c r="E19" s="20">
        <f t="shared" si="5"/>
        <v>90268</v>
      </c>
      <c r="F19" s="20">
        <f t="shared" si="5"/>
        <v>88616</v>
      </c>
      <c r="G19" s="20">
        <f t="shared" si="5"/>
        <v>72083</v>
      </c>
      <c r="H19" s="20">
        <f t="shared" si="5"/>
        <v>61810</v>
      </c>
      <c r="I19" s="20">
        <f t="shared" si="5"/>
        <v>47561</v>
      </c>
      <c r="J19" s="20">
        <f t="shared" si="5"/>
        <v>38366</v>
      </c>
      <c r="K19" s="20">
        <f t="shared" si="5"/>
        <v>35379</v>
      </c>
      <c r="L19" s="20">
        <f t="shared" si="5"/>
        <v>29658</v>
      </c>
      <c r="M19" s="20">
        <f t="shared" si="5"/>
        <v>22564</v>
      </c>
      <c r="N19" s="20">
        <f t="shared" si="5"/>
        <v>30860</v>
      </c>
      <c r="O19" s="20">
        <f t="shared" si="5"/>
        <v>609726</v>
      </c>
    </row>
    <row r="21" spans="2:15" ht="15" customHeight="1">
      <c r="B21" s="15" t="s">
        <v>24</v>
      </c>
    </row>
    <row r="22" spans="2:15" ht="15" customHeight="1">
      <c r="B22" s="14" t="s">
        <v>22</v>
      </c>
      <c r="C22" s="20">
        <f t="shared" ref="C22:O22" si="6">SUM(C66+C110)</f>
        <v>181772</v>
      </c>
      <c r="D22" s="20">
        <f t="shared" si="6"/>
        <v>0</v>
      </c>
      <c r="E22" s="20">
        <f t="shared" si="6"/>
        <v>266640</v>
      </c>
      <c r="F22" s="20">
        <f t="shared" si="6"/>
        <v>1106556</v>
      </c>
      <c r="G22" s="20">
        <f t="shared" si="6"/>
        <v>1487528</v>
      </c>
      <c r="H22" s="20">
        <f t="shared" si="6"/>
        <v>1439856</v>
      </c>
      <c r="I22" s="20">
        <f t="shared" si="6"/>
        <v>406020</v>
      </c>
      <c r="J22" s="20">
        <f t="shared" si="6"/>
        <v>0</v>
      </c>
      <c r="K22" s="20">
        <f t="shared" si="6"/>
        <v>0</v>
      </c>
      <c r="L22" s="20">
        <f t="shared" si="6"/>
        <v>0</v>
      </c>
      <c r="M22" s="20">
        <f t="shared" si="6"/>
        <v>0</v>
      </c>
      <c r="N22" s="20">
        <f t="shared" si="6"/>
        <v>0</v>
      </c>
      <c r="O22" s="20">
        <f t="shared" si="6"/>
        <v>4888372</v>
      </c>
    </row>
    <row r="23" spans="2:15" ht="15" customHeight="1">
      <c r="B23" s="14" t="s">
        <v>25</v>
      </c>
      <c r="C23" s="20">
        <f t="shared" ref="C23:O23" si="7">SUM(C67+C111)</f>
        <v>181772</v>
      </c>
      <c r="D23" s="20">
        <f t="shared" si="7"/>
        <v>0</v>
      </c>
      <c r="E23" s="20">
        <f t="shared" si="7"/>
        <v>271740</v>
      </c>
      <c r="F23" s="20">
        <f t="shared" si="7"/>
        <v>1110639</v>
      </c>
      <c r="G23" s="20">
        <f t="shared" si="7"/>
        <v>1168565</v>
      </c>
      <c r="H23" s="20">
        <f t="shared" si="7"/>
        <v>1145944</v>
      </c>
      <c r="I23" s="20">
        <f t="shared" si="7"/>
        <v>142913</v>
      </c>
      <c r="J23" s="20">
        <f t="shared" si="7"/>
        <v>0</v>
      </c>
      <c r="K23" s="20">
        <f t="shared" si="7"/>
        <v>505369</v>
      </c>
      <c r="L23" s="20">
        <f t="shared" si="7"/>
        <v>329857</v>
      </c>
      <c r="M23" s="20">
        <f t="shared" si="7"/>
        <v>1616</v>
      </c>
      <c r="N23" s="20">
        <f t="shared" si="7"/>
        <v>48375</v>
      </c>
      <c r="O23" s="20">
        <f t="shared" si="7"/>
        <v>4906790</v>
      </c>
    </row>
    <row r="24" spans="2:15" ht="1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5" ht="15" customHeight="1">
      <c r="B25" s="15" t="s">
        <v>26</v>
      </c>
      <c r="O25" s="21"/>
    </row>
    <row r="26" spans="2:15" ht="15" customHeight="1">
      <c r="B26" s="14" t="s">
        <v>22</v>
      </c>
      <c r="C26" s="20">
        <f t="shared" ref="C26:O26" si="8">SUM(C70+C114)</f>
        <v>0</v>
      </c>
      <c r="D26" s="20">
        <f t="shared" si="8"/>
        <v>0</v>
      </c>
      <c r="E26" s="20">
        <f t="shared" si="8"/>
        <v>0</v>
      </c>
      <c r="F26" s="20">
        <f t="shared" si="8"/>
        <v>2000</v>
      </c>
      <c r="G26" s="20">
        <f t="shared" si="8"/>
        <v>10000</v>
      </c>
      <c r="H26" s="20">
        <f t="shared" si="8"/>
        <v>60000</v>
      </c>
      <c r="I26" s="20">
        <f t="shared" si="8"/>
        <v>124400</v>
      </c>
      <c r="J26" s="20">
        <f t="shared" si="8"/>
        <v>5000</v>
      </c>
      <c r="K26" s="20">
        <f t="shared" si="8"/>
        <v>105000</v>
      </c>
      <c r="L26" s="20">
        <f t="shared" si="8"/>
        <v>22000</v>
      </c>
      <c r="M26" s="20">
        <f t="shared" si="8"/>
        <v>0</v>
      </c>
      <c r="N26" s="20">
        <f t="shared" si="8"/>
        <v>0</v>
      </c>
      <c r="O26" s="20">
        <f t="shared" si="8"/>
        <v>328400</v>
      </c>
    </row>
    <row r="27" spans="2:15" ht="15" customHeight="1">
      <c r="B27" s="14" t="s">
        <v>25</v>
      </c>
      <c r="C27" s="20">
        <f t="shared" ref="C27:O27" si="9">SUM(C71+C115)</f>
        <v>0</v>
      </c>
      <c r="D27" s="20">
        <f t="shared" si="9"/>
        <v>0</v>
      </c>
      <c r="E27" s="20">
        <f t="shared" si="9"/>
        <v>17668</v>
      </c>
      <c r="F27" s="20">
        <f t="shared" si="9"/>
        <v>13453</v>
      </c>
      <c r="G27" s="20">
        <f t="shared" si="9"/>
        <v>11274</v>
      </c>
      <c r="H27" s="20">
        <f t="shared" si="9"/>
        <v>10910</v>
      </c>
      <c r="I27" s="20">
        <f t="shared" si="9"/>
        <v>1525</v>
      </c>
      <c r="J27" s="20">
        <f t="shared" si="9"/>
        <v>61819</v>
      </c>
      <c r="K27" s="20">
        <f t="shared" si="9"/>
        <v>113676</v>
      </c>
      <c r="L27" s="20">
        <f t="shared" si="9"/>
        <v>-62732</v>
      </c>
      <c r="M27" s="20">
        <f t="shared" si="9"/>
        <v>102481</v>
      </c>
      <c r="N27" s="20">
        <f t="shared" si="9"/>
        <v>62141</v>
      </c>
      <c r="O27" s="20">
        <f t="shared" si="9"/>
        <v>332215</v>
      </c>
    </row>
    <row r="29" spans="2:15" ht="15" customHeight="1">
      <c r="B29" s="15" t="s">
        <v>27</v>
      </c>
    </row>
    <row r="30" spans="2:15" ht="15" customHeight="1">
      <c r="B30" s="14" t="s">
        <v>22</v>
      </c>
      <c r="C30" s="20">
        <f t="shared" ref="C30:O30" si="10">SUM(C74+C118)</f>
        <v>0</v>
      </c>
      <c r="D30" s="20">
        <f t="shared" si="10"/>
        <v>0</v>
      </c>
      <c r="E30" s="20">
        <f t="shared" si="10"/>
        <v>500</v>
      </c>
      <c r="F30" s="20">
        <f t="shared" si="10"/>
        <v>33000</v>
      </c>
      <c r="G30" s="20">
        <f t="shared" si="10"/>
        <v>135500</v>
      </c>
      <c r="H30" s="20">
        <f t="shared" si="10"/>
        <v>230000</v>
      </c>
      <c r="I30" s="20">
        <f t="shared" si="10"/>
        <v>258350</v>
      </c>
      <c r="J30" s="20">
        <f t="shared" si="10"/>
        <v>258350</v>
      </c>
      <c r="K30" s="20">
        <f t="shared" si="10"/>
        <v>248279</v>
      </c>
      <c r="L30" s="20">
        <f t="shared" si="10"/>
        <v>210060.5</v>
      </c>
      <c r="M30" s="20">
        <f t="shared" si="10"/>
        <v>174987.5</v>
      </c>
      <c r="N30" s="20">
        <f t="shared" si="10"/>
        <v>500</v>
      </c>
      <c r="O30" s="20">
        <f t="shared" si="10"/>
        <v>1549527</v>
      </c>
    </row>
    <row r="31" spans="2:15" ht="15" customHeight="1">
      <c r="B31" s="14" t="s">
        <v>25</v>
      </c>
      <c r="C31" s="20">
        <f t="shared" ref="C31:O31" si="11">SUM(C75+C119)</f>
        <v>0</v>
      </c>
      <c r="D31" s="20">
        <f t="shared" si="11"/>
        <v>0</v>
      </c>
      <c r="E31" s="20">
        <f t="shared" si="11"/>
        <v>0</v>
      </c>
      <c r="F31" s="20">
        <f t="shared" si="11"/>
        <v>22048</v>
      </c>
      <c r="G31" s="20">
        <f t="shared" si="11"/>
        <v>155453</v>
      </c>
      <c r="H31" s="20">
        <f t="shared" si="11"/>
        <v>0</v>
      </c>
      <c r="I31" s="20">
        <f t="shared" si="11"/>
        <v>407599</v>
      </c>
      <c r="J31" s="20">
        <f t="shared" si="11"/>
        <v>221401</v>
      </c>
      <c r="K31" s="20">
        <f t="shared" si="11"/>
        <v>158395</v>
      </c>
      <c r="L31" s="20">
        <f t="shared" si="11"/>
        <v>165561</v>
      </c>
      <c r="M31" s="20">
        <f t="shared" si="11"/>
        <v>137962</v>
      </c>
      <c r="N31" s="20">
        <f t="shared" si="11"/>
        <v>127772</v>
      </c>
      <c r="O31" s="20">
        <f t="shared" si="11"/>
        <v>1396191</v>
      </c>
    </row>
    <row r="33" spans="2:17" ht="15" customHeight="1">
      <c r="B33" s="15" t="s">
        <v>28</v>
      </c>
    </row>
    <row r="34" spans="2:17" ht="15" customHeight="1">
      <c r="B34" s="14" t="s">
        <v>22</v>
      </c>
      <c r="C34" s="20">
        <f t="shared" ref="C34:O34" si="12">SUM(C78+C122)</f>
        <v>0</v>
      </c>
      <c r="D34" s="20">
        <f t="shared" si="12"/>
        <v>0</v>
      </c>
      <c r="E34" s="20">
        <f t="shared" si="12"/>
        <v>800</v>
      </c>
      <c r="F34" s="20">
        <f t="shared" si="12"/>
        <v>800</v>
      </c>
      <c r="G34" s="20">
        <f t="shared" si="12"/>
        <v>0</v>
      </c>
      <c r="H34" s="20">
        <f t="shared" si="12"/>
        <v>800</v>
      </c>
      <c r="I34" s="20">
        <f t="shared" si="12"/>
        <v>0</v>
      </c>
      <c r="J34" s="20">
        <f t="shared" si="12"/>
        <v>0</v>
      </c>
      <c r="K34" s="20">
        <f t="shared" si="12"/>
        <v>800</v>
      </c>
      <c r="L34" s="20">
        <f t="shared" si="12"/>
        <v>0</v>
      </c>
      <c r="M34" s="20">
        <f t="shared" si="12"/>
        <v>0</v>
      </c>
      <c r="N34" s="20">
        <f t="shared" si="12"/>
        <v>0</v>
      </c>
      <c r="O34" s="20">
        <f t="shared" si="12"/>
        <v>3200</v>
      </c>
    </row>
    <row r="35" spans="2:17" ht="15" customHeight="1">
      <c r="B35" s="14" t="s">
        <v>25</v>
      </c>
      <c r="C35" s="20">
        <f t="shared" ref="C35:O35" si="13">SUM(C79+C123)</f>
        <v>0</v>
      </c>
      <c r="D35" s="20">
        <f t="shared" si="13"/>
        <v>0</v>
      </c>
      <c r="E35" s="20">
        <f t="shared" si="13"/>
        <v>0</v>
      </c>
      <c r="F35" s="20">
        <f t="shared" si="13"/>
        <v>0</v>
      </c>
      <c r="G35" s="20">
        <f t="shared" si="13"/>
        <v>0</v>
      </c>
      <c r="H35" s="20">
        <f t="shared" si="13"/>
        <v>0</v>
      </c>
      <c r="I35" s="20">
        <f t="shared" si="13"/>
        <v>0</v>
      </c>
      <c r="J35" s="20">
        <f t="shared" si="13"/>
        <v>0</v>
      </c>
      <c r="K35" s="20">
        <f t="shared" si="13"/>
        <v>0</v>
      </c>
      <c r="L35" s="20">
        <f t="shared" si="13"/>
        <v>0</v>
      </c>
      <c r="M35" s="20">
        <f t="shared" si="13"/>
        <v>0</v>
      </c>
      <c r="N35" s="20">
        <f t="shared" si="13"/>
        <v>0</v>
      </c>
      <c r="O35" s="20">
        <f t="shared" si="13"/>
        <v>0</v>
      </c>
    </row>
    <row r="37" spans="2:17" ht="15" customHeight="1">
      <c r="B37" s="15" t="s">
        <v>29</v>
      </c>
    </row>
    <row r="38" spans="2:17" ht="15" customHeight="1">
      <c r="B38" s="14" t="s">
        <v>22</v>
      </c>
      <c r="C38" s="20">
        <f t="shared" ref="C38:O38" si="14">SUM(C82+C126)</f>
        <v>659</v>
      </c>
      <c r="D38" s="20">
        <f t="shared" si="14"/>
        <v>750</v>
      </c>
      <c r="E38" s="20">
        <f t="shared" si="14"/>
        <v>750</v>
      </c>
      <c r="F38" s="20">
        <f t="shared" si="14"/>
        <v>3750</v>
      </c>
      <c r="G38" s="20">
        <f t="shared" si="14"/>
        <v>5750</v>
      </c>
      <c r="H38" s="20">
        <f t="shared" si="14"/>
        <v>5750</v>
      </c>
      <c r="I38" s="20">
        <f t="shared" si="14"/>
        <v>6000</v>
      </c>
      <c r="J38" s="20">
        <f t="shared" si="14"/>
        <v>6000</v>
      </c>
      <c r="K38" s="20">
        <f t="shared" si="14"/>
        <v>6000</v>
      </c>
      <c r="L38" s="20">
        <f t="shared" si="14"/>
        <v>6000</v>
      </c>
      <c r="M38" s="20">
        <f t="shared" si="14"/>
        <v>6000</v>
      </c>
      <c r="N38" s="20">
        <f t="shared" si="14"/>
        <v>6000</v>
      </c>
      <c r="O38" s="20">
        <f t="shared" si="14"/>
        <v>53409</v>
      </c>
    </row>
    <row r="39" spans="2:17" ht="15" customHeight="1">
      <c r="B39" s="14" t="s">
        <v>25</v>
      </c>
      <c r="C39" s="20">
        <f t="shared" ref="C39:O39" si="15">SUM(C83+C127)</f>
        <v>659</v>
      </c>
      <c r="D39" s="20">
        <f t="shared" si="15"/>
        <v>1526</v>
      </c>
      <c r="E39" s="20">
        <f t="shared" si="15"/>
        <v>2938</v>
      </c>
      <c r="F39" s="20">
        <f t="shared" si="15"/>
        <v>4763</v>
      </c>
      <c r="G39" s="20">
        <f t="shared" si="15"/>
        <v>1517</v>
      </c>
      <c r="H39" s="20">
        <f t="shared" si="15"/>
        <v>12469</v>
      </c>
      <c r="I39" s="20">
        <f t="shared" si="15"/>
        <v>21516</v>
      </c>
      <c r="J39" s="20">
        <f t="shared" si="15"/>
        <v>20672</v>
      </c>
      <c r="K39" s="20">
        <f t="shared" si="15"/>
        <v>23930</v>
      </c>
      <c r="L39" s="20">
        <f t="shared" si="15"/>
        <v>24625</v>
      </c>
      <c r="M39" s="20">
        <f t="shared" si="15"/>
        <v>25276</v>
      </c>
      <c r="N39" s="20">
        <f t="shared" si="15"/>
        <v>14570</v>
      </c>
      <c r="O39" s="20">
        <f t="shared" si="15"/>
        <v>154461</v>
      </c>
    </row>
    <row r="41" spans="2:17" s="15" customFormat="1" ht="15" customHeight="1">
      <c r="B41" s="15" t="s">
        <v>30</v>
      </c>
      <c r="O41" s="19"/>
    </row>
    <row r="42" spans="2:17" s="15" customFormat="1" ht="15" customHeight="1">
      <c r="B42" s="15" t="s">
        <v>22</v>
      </c>
      <c r="C42" s="19">
        <f>SUM(C18+C22+C26+C30+C34+C38)</f>
        <v>192431</v>
      </c>
      <c r="D42" s="19">
        <f>SUM(D18+D22+D26+D30+D34+D38)</f>
        <v>10750</v>
      </c>
      <c r="E42" s="19">
        <f t="shared" ref="E42:M43" si="16">SUM(E18+E22+E26+E30+E34+E38)</f>
        <v>282690</v>
      </c>
      <c r="F42" s="19">
        <f t="shared" si="16"/>
        <v>1164106</v>
      </c>
      <c r="G42" s="19">
        <f t="shared" si="16"/>
        <v>1656778</v>
      </c>
      <c r="H42" s="19">
        <f t="shared" si="16"/>
        <v>1759406</v>
      </c>
      <c r="I42" s="19">
        <f>SUM(I18+I22+I26+I30+I34+I38)</f>
        <v>812862</v>
      </c>
      <c r="J42" s="19">
        <f t="shared" si="16"/>
        <v>287350</v>
      </c>
      <c r="K42" s="19">
        <f t="shared" si="16"/>
        <v>378079</v>
      </c>
      <c r="L42" s="19">
        <f>SUM(L18+L22+L26+L30+L34+L38)</f>
        <v>256060.5</v>
      </c>
      <c r="M42" s="19">
        <f>SUM(M18+M22+M26+M30+M34+M38)</f>
        <v>198987.5</v>
      </c>
      <c r="N42" s="19">
        <f>SUM(N18+N22+N26+N30+N34+N38)</f>
        <v>24500</v>
      </c>
      <c r="O42" s="19">
        <f>SUM(O18+O22+O26+O30+O34+O38)</f>
        <v>7024000</v>
      </c>
    </row>
    <row r="43" spans="2:17" s="15" customFormat="1" ht="15" customHeight="1">
      <c r="B43" s="15" t="s">
        <v>25</v>
      </c>
      <c r="C43" s="19">
        <f>SUM(C19+C23+C27+C31+C35+C39)</f>
        <v>206649</v>
      </c>
      <c r="D43" s="19">
        <f>SUM(D19+D23+D27+D31+D35+D39)</f>
        <v>69869</v>
      </c>
      <c r="E43" s="19">
        <f t="shared" si="16"/>
        <v>382614</v>
      </c>
      <c r="F43" s="19">
        <f t="shared" si="16"/>
        <v>1239519</v>
      </c>
      <c r="G43" s="19">
        <f>SUM(G19+G23+G27+G31+G35+G39)</f>
        <v>1408892</v>
      </c>
      <c r="H43" s="19">
        <f>SUM(H19+H23+H27+H31+H35+H39)</f>
        <v>1231133</v>
      </c>
      <c r="I43" s="19">
        <f t="shared" si="16"/>
        <v>621114</v>
      </c>
      <c r="J43" s="19">
        <f t="shared" si="16"/>
        <v>342258</v>
      </c>
      <c r="K43" s="19">
        <f>SUM(K19+K23+K27+K31+K35+K39)</f>
        <v>836749</v>
      </c>
      <c r="L43" s="19">
        <f>SUM(L19+L23+L27+L31+L35+L39)</f>
        <v>486969</v>
      </c>
      <c r="M43" s="19">
        <f t="shared" si="16"/>
        <v>289899</v>
      </c>
      <c r="N43" s="19">
        <f>SUM(N19+N23+N27+N31+N35+N39)</f>
        <v>283718</v>
      </c>
      <c r="O43" s="19">
        <f>SUM(O19+O23+O27+O31+O35+O39)</f>
        <v>7399383</v>
      </c>
      <c r="P43" s="22"/>
      <c r="Q43" s="19"/>
    </row>
    <row r="44" spans="2:17" s="15" customFormat="1" ht="15" customHeight="1">
      <c r="B44" s="23"/>
      <c r="C44" s="2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/>
    </row>
    <row r="45" spans="2:17" ht="15" customHeight="1">
      <c r="M45" s="20"/>
      <c r="O45" s="25"/>
    </row>
    <row r="46" spans="2:17" ht="15" customHeight="1">
      <c r="M46" s="20"/>
      <c r="O46" s="54" t="s">
        <v>37</v>
      </c>
    </row>
    <row r="47" spans="2:17" ht="15" customHeight="1">
      <c r="M47" s="20"/>
      <c r="O47" s="54" t="s">
        <v>40</v>
      </c>
    </row>
    <row r="48" spans="2:17" s="2" customFormat="1" ht="15" customHeight="1">
      <c r="B48" s="1"/>
      <c r="F48" s="69" t="s">
        <v>31</v>
      </c>
      <c r="G48" s="69"/>
      <c r="H48" s="69"/>
      <c r="I48" s="69"/>
      <c r="K48" s="26"/>
      <c r="O48" s="4"/>
    </row>
    <row r="49" spans="2:15" s="2" customFormat="1" ht="15" customHeight="1">
      <c r="B49" s="5" t="s">
        <v>32</v>
      </c>
      <c r="F49" s="27"/>
      <c r="G49" s="27"/>
      <c r="H49" s="27"/>
      <c r="I49" s="27"/>
      <c r="M49" s="26"/>
      <c r="O49" s="4"/>
    </row>
    <row r="50" spans="2:15" s="2" customFormat="1" ht="15" customHeight="1">
      <c r="B50" s="5" t="s">
        <v>5</v>
      </c>
      <c r="F50" s="1"/>
      <c r="O50" s="4"/>
    </row>
    <row r="51" spans="2:15" s="11" customFormat="1" ht="15" customHeight="1">
      <c r="B51" s="8"/>
      <c r="C51" s="9" t="s">
        <v>6</v>
      </c>
      <c r="D51" s="9" t="s">
        <v>7</v>
      </c>
      <c r="E51" s="9" t="s">
        <v>8</v>
      </c>
      <c r="F51" s="9" t="s">
        <v>9</v>
      </c>
      <c r="G51" s="9" t="s">
        <v>10</v>
      </c>
      <c r="H51" s="9" t="s">
        <v>11</v>
      </c>
      <c r="I51" s="9" t="s">
        <v>12</v>
      </c>
      <c r="J51" s="9" t="s">
        <v>13</v>
      </c>
      <c r="K51" s="9" t="s">
        <v>14</v>
      </c>
      <c r="L51" s="9" t="s">
        <v>15</v>
      </c>
      <c r="M51" s="9" t="s">
        <v>16</v>
      </c>
      <c r="N51" s="9" t="s">
        <v>2</v>
      </c>
      <c r="O51" s="10" t="s">
        <v>17</v>
      </c>
    </row>
    <row r="52" spans="2:15" ht="15" customHeight="1">
      <c r="B52" s="12" t="s">
        <v>18</v>
      </c>
      <c r="C52" s="13">
        <v>0</v>
      </c>
      <c r="D52" s="13">
        <v>0</v>
      </c>
      <c r="E52" s="13">
        <v>2500</v>
      </c>
      <c r="F52" s="13">
        <v>10000</v>
      </c>
      <c r="G52" s="13">
        <v>17000</v>
      </c>
      <c r="H52" s="13">
        <v>19100</v>
      </c>
      <c r="I52" s="13">
        <v>19100</v>
      </c>
      <c r="J52" s="13">
        <v>18354</v>
      </c>
      <c r="K52" s="13">
        <v>15523</v>
      </c>
      <c r="L52" s="13">
        <v>12925</v>
      </c>
      <c r="M52" s="13">
        <v>0</v>
      </c>
      <c r="N52" s="13">
        <v>0</v>
      </c>
      <c r="O52" s="13">
        <f>SUM(C52:N52)</f>
        <v>114502</v>
      </c>
    </row>
    <row r="53" spans="2:15" ht="15" customHeight="1">
      <c r="B53" s="12" t="s">
        <v>19</v>
      </c>
      <c r="C53" s="13">
        <v>0</v>
      </c>
      <c r="D53" s="13">
        <v>0</v>
      </c>
      <c r="E53" s="13">
        <v>1874</v>
      </c>
      <c r="F53" s="13">
        <v>11635</v>
      </c>
      <c r="G53" s="13">
        <v>16942</v>
      </c>
      <c r="H53" s="13">
        <v>17121</v>
      </c>
      <c r="I53" s="13">
        <v>18354</v>
      </c>
      <c r="J53" s="13">
        <v>13068</v>
      </c>
      <c r="K53" s="13">
        <v>13375</v>
      </c>
      <c r="L53" s="13">
        <v>11015</v>
      </c>
      <c r="M53" s="13">
        <v>7236</v>
      </c>
      <c r="N53" s="13">
        <v>2501</v>
      </c>
      <c r="O53" s="13">
        <f>SUM(C53:N53)</f>
        <v>113121</v>
      </c>
    </row>
    <row r="54" spans="2:15" s="2" customFormat="1" ht="15" customHeight="1">
      <c r="B54" s="1"/>
      <c r="C54" s="26"/>
      <c r="D54" s="26"/>
      <c r="E54" s="26"/>
      <c r="F54" s="4"/>
      <c r="G54" s="26" t="s">
        <v>33</v>
      </c>
      <c r="H54" s="26"/>
      <c r="I54" s="26"/>
      <c r="J54" s="26"/>
      <c r="K54" s="26"/>
      <c r="L54" s="26"/>
      <c r="M54" s="26"/>
      <c r="N54" s="26"/>
      <c r="O54" s="4"/>
    </row>
    <row r="55" spans="2:15" ht="1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5" s="11" customFormat="1" ht="15" customHeight="1">
      <c r="B56" s="15" t="s">
        <v>20</v>
      </c>
      <c r="C56" s="17" t="s">
        <v>6</v>
      </c>
      <c r="D56" s="17" t="s">
        <v>7</v>
      </c>
      <c r="E56" s="17" t="s">
        <v>8</v>
      </c>
      <c r="F56" s="17" t="s">
        <v>9</v>
      </c>
      <c r="G56" s="17" t="s">
        <v>10</v>
      </c>
      <c r="H56" s="17" t="s">
        <v>11</v>
      </c>
      <c r="I56" s="17" t="s">
        <v>12</v>
      </c>
      <c r="J56" s="17" t="s">
        <v>13</v>
      </c>
      <c r="K56" s="17" t="s">
        <v>14</v>
      </c>
      <c r="L56" s="17" t="s">
        <v>15</v>
      </c>
      <c r="M56" s="17" t="s">
        <v>16</v>
      </c>
      <c r="N56" s="17" t="s">
        <v>2</v>
      </c>
      <c r="O56" s="17" t="s">
        <v>17</v>
      </c>
    </row>
    <row r="57" spans="2:15" s="11" customFormat="1" ht="15" customHeight="1">
      <c r="B57" s="18" t="s">
        <v>21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2:15" s="2" customFormat="1" ht="15" customHeight="1">
      <c r="B58" s="12" t="s">
        <v>22</v>
      </c>
      <c r="C58" s="13">
        <v>0</v>
      </c>
      <c r="D58" s="13">
        <v>0</v>
      </c>
      <c r="E58" s="13">
        <v>6600</v>
      </c>
      <c r="F58" s="13">
        <v>27390</v>
      </c>
      <c r="G58" s="13">
        <v>36820</v>
      </c>
      <c r="H58" s="13">
        <v>33840</v>
      </c>
      <c r="I58" s="13">
        <v>10050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>SUM(C58:N58)</f>
        <v>114700</v>
      </c>
    </row>
    <row r="59" spans="2:15" s="2" customFormat="1" ht="15" customHeight="1">
      <c r="B59" s="12" t="s">
        <v>19</v>
      </c>
      <c r="C59" s="28">
        <v>0</v>
      </c>
      <c r="D59" s="28">
        <v>0</v>
      </c>
      <c r="E59" s="29">
        <v>6600</v>
      </c>
      <c r="F59" s="13">
        <v>27390</v>
      </c>
      <c r="G59" s="13">
        <v>29400</v>
      </c>
      <c r="H59" s="13">
        <v>27340</v>
      </c>
      <c r="I59" s="13">
        <v>0</v>
      </c>
      <c r="J59" s="13">
        <v>0</v>
      </c>
      <c r="K59" s="13">
        <v>12560</v>
      </c>
      <c r="L59" s="13">
        <v>6520</v>
      </c>
      <c r="M59" s="13">
        <f>SUM(4281+40)</f>
        <v>4321</v>
      </c>
      <c r="N59" s="12">
        <f>SUM(-1185)+175</f>
        <v>-1010</v>
      </c>
      <c r="O59" s="13">
        <f>SUM(C59:N59)</f>
        <v>113121</v>
      </c>
    </row>
    <row r="60" spans="2:15" ht="15" customHeight="1">
      <c r="C60" s="30"/>
      <c r="D60" s="30"/>
      <c r="L60" s="30"/>
      <c r="M60" s="30"/>
      <c r="N60" s="14" t="s">
        <v>33</v>
      </c>
      <c r="O60" s="30"/>
    </row>
    <row r="61" spans="2:15" ht="15" customHeight="1">
      <c r="B61" s="15" t="s">
        <v>23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5" customHeight="1">
      <c r="B62" s="14" t="s">
        <v>22</v>
      </c>
      <c r="C62" s="20">
        <v>0</v>
      </c>
      <c r="D62" s="20">
        <v>0</v>
      </c>
      <c r="E62" s="20">
        <v>4000</v>
      </c>
      <c r="F62" s="20">
        <v>8000</v>
      </c>
      <c r="G62" s="20">
        <v>8000</v>
      </c>
      <c r="H62" s="20">
        <v>8000</v>
      </c>
      <c r="I62" s="20">
        <v>8000</v>
      </c>
      <c r="J62" s="20">
        <v>8000</v>
      </c>
      <c r="K62" s="20">
        <v>8000</v>
      </c>
      <c r="L62" s="20">
        <v>8000</v>
      </c>
      <c r="M62" s="20">
        <v>8000</v>
      </c>
      <c r="N62" s="20">
        <v>8000</v>
      </c>
      <c r="O62" s="20">
        <f>SUM(C62:N62)</f>
        <v>76000</v>
      </c>
    </row>
    <row r="63" spans="2:15" ht="15" customHeight="1">
      <c r="B63" s="14" t="s">
        <v>25</v>
      </c>
      <c r="C63" s="20">
        <v>0</v>
      </c>
      <c r="D63" s="20">
        <v>3400</v>
      </c>
      <c r="E63" s="20">
        <v>7772</v>
      </c>
      <c r="F63" s="20">
        <v>9341</v>
      </c>
      <c r="G63" s="20">
        <f>SUM(8222+1313)</f>
        <v>9535</v>
      </c>
      <c r="H63" s="20">
        <f>SUM(795+8045+1918)-152</f>
        <v>10606</v>
      </c>
      <c r="I63" s="20">
        <v>7256</v>
      </c>
      <c r="J63" s="20">
        <v>7277</v>
      </c>
      <c r="K63" s="20">
        <v>5753</v>
      </c>
      <c r="L63" s="20">
        <v>9827</v>
      </c>
      <c r="M63" s="20">
        <v>13446</v>
      </c>
      <c r="N63" s="20">
        <v>15294</v>
      </c>
      <c r="O63" s="20">
        <f>SUM(C63:N63)</f>
        <v>99507</v>
      </c>
    </row>
    <row r="64" spans="2:15" ht="15" customHeight="1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5" ht="15" customHeight="1">
      <c r="B65" s="15" t="s">
        <v>34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5" ht="15" customHeight="1">
      <c r="B66" s="14" t="s">
        <v>22</v>
      </c>
      <c r="C66" s="20">
        <v>0</v>
      </c>
      <c r="D66" s="20">
        <v>0</v>
      </c>
      <c r="E66" s="20">
        <f>SUM(E58*40.4)</f>
        <v>266640</v>
      </c>
      <c r="F66" s="20">
        <f t="shared" ref="F66:N66" si="17">SUM(F58*40.4)</f>
        <v>1106556</v>
      </c>
      <c r="G66" s="20">
        <f t="shared" si="17"/>
        <v>1487528</v>
      </c>
      <c r="H66" s="20">
        <f t="shared" si="17"/>
        <v>1367136</v>
      </c>
      <c r="I66" s="20">
        <f t="shared" si="17"/>
        <v>406020</v>
      </c>
      <c r="J66" s="20">
        <f t="shared" si="17"/>
        <v>0</v>
      </c>
      <c r="K66" s="20">
        <f t="shared" si="17"/>
        <v>0</v>
      </c>
      <c r="L66" s="20">
        <f t="shared" si="17"/>
        <v>0</v>
      </c>
      <c r="M66" s="20">
        <f t="shared" si="17"/>
        <v>0</v>
      </c>
      <c r="N66" s="20">
        <f t="shared" si="17"/>
        <v>0</v>
      </c>
      <c r="O66" s="20">
        <f>SUM(C66:N66)</f>
        <v>4633880</v>
      </c>
    </row>
    <row r="67" spans="2:15" ht="15" customHeight="1">
      <c r="B67" s="14" t="s">
        <v>25</v>
      </c>
      <c r="C67" s="20">
        <v>0</v>
      </c>
      <c r="D67" s="20">
        <v>0</v>
      </c>
      <c r="E67" s="20">
        <v>262743</v>
      </c>
      <c r="F67" s="20">
        <v>1110639</v>
      </c>
      <c r="G67" s="20">
        <f>SUM(841687+326878)</f>
        <v>1168565</v>
      </c>
      <c r="H67" s="20">
        <v>1107587</v>
      </c>
      <c r="I67" s="20">
        <f>SUM(I59*40.4)</f>
        <v>0</v>
      </c>
      <c r="J67" s="20">
        <f>SUM(J59*40.4)</f>
        <v>0</v>
      </c>
      <c r="K67" s="20">
        <v>505369</v>
      </c>
      <c r="L67" s="20">
        <v>259548</v>
      </c>
      <c r="M67" s="20">
        <v>1616</v>
      </c>
      <c r="N67" s="20">
        <v>0</v>
      </c>
      <c r="O67" s="20">
        <f>SUM(C67:N67)</f>
        <v>4416067</v>
      </c>
    </row>
    <row r="68" spans="2:15" ht="1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5" ht="15" customHeight="1">
      <c r="B69" s="15" t="s">
        <v>35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5" ht="15" customHeight="1">
      <c r="B70" s="14" t="s">
        <v>22</v>
      </c>
      <c r="C70" s="20">
        <v>0</v>
      </c>
      <c r="D70" s="20">
        <v>0</v>
      </c>
      <c r="E70" s="20">
        <v>0</v>
      </c>
      <c r="F70" s="20">
        <v>2000</v>
      </c>
      <c r="G70" s="20">
        <v>10000</v>
      </c>
      <c r="H70" s="20">
        <v>60000</v>
      </c>
      <c r="I70" s="20">
        <v>124400</v>
      </c>
      <c r="J70" s="20">
        <v>5000</v>
      </c>
      <c r="K70" s="20">
        <v>0</v>
      </c>
      <c r="L70" s="20">
        <v>0</v>
      </c>
      <c r="M70" s="20">
        <v>0</v>
      </c>
      <c r="N70" s="20">
        <v>0</v>
      </c>
      <c r="O70" s="20">
        <f>SUM(C70:N70)</f>
        <v>201400</v>
      </c>
    </row>
    <row r="71" spans="2:15" ht="15" customHeight="1">
      <c r="B71" s="14" t="s">
        <v>25</v>
      </c>
      <c r="C71" s="20">
        <v>0</v>
      </c>
      <c r="D71" s="20">
        <v>0</v>
      </c>
      <c r="E71" s="20">
        <f>SUM(2064+919+14685)</f>
        <v>17668</v>
      </c>
      <c r="F71" s="20">
        <f>SUM(2421+7503+3529)</f>
        <v>13453</v>
      </c>
      <c r="G71" s="20">
        <f>SUM(7665+3476+133)</f>
        <v>11274</v>
      </c>
      <c r="H71" s="20">
        <f>SUM(7626+66+3351)-133</f>
        <v>10910</v>
      </c>
      <c r="I71" s="20">
        <v>1525</v>
      </c>
      <c r="J71" s="20">
        <f>SUM(5239+4359)</f>
        <v>9598</v>
      </c>
      <c r="K71" s="20">
        <f>SUM(614780-505369)+4265</f>
        <v>113676</v>
      </c>
      <c r="L71" s="20">
        <f>-66044+3312</f>
        <v>-62732</v>
      </c>
      <c r="M71" s="31">
        <f>SUM(104097-1616)</f>
        <v>102481</v>
      </c>
      <c r="N71" s="20">
        <v>471</v>
      </c>
      <c r="O71" s="20">
        <f>SUM(C71:N71)</f>
        <v>218324</v>
      </c>
    </row>
    <row r="72" spans="2:15" ht="15" customHeight="1">
      <c r="C72" s="20"/>
      <c r="D72" s="32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5" ht="15" customHeight="1">
      <c r="B73" s="15" t="s">
        <v>27</v>
      </c>
      <c r="C73" s="20"/>
      <c r="D73" s="32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5" ht="15" customHeight="1">
      <c r="B74" s="14" t="s">
        <v>22</v>
      </c>
      <c r="C74" s="20">
        <v>0</v>
      </c>
      <c r="D74" s="32">
        <v>0</v>
      </c>
      <c r="E74" s="20">
        <v>0</v>
      </c>
      <c r="F74" s="20">
        <f>SUM(E52*13)</f>
        <v>32500</v>
      </c>
      <c r="G74" s="20">
        <f t="shared" ref="G74:M74" si="18">SUM(F52*13.5)</f>
        <v>135000</v>
      </c>
      <c r="H74" s="20">
        <f t="shared" si="18"/>
        <v>229500</v>
      </c>
      <c r="I74" s="20">
        <f t="shared" si="18"/>
        <v>257850</v>
      </c>
      <c r="J74" s="20">
        <f t="shared" si="18"/>
        <v>257850</v>
      </c>
      <c r="K74" s="20">
        <f t="shared" si="18"/>
        <v>247779</v>
      </c>
      <c r="L74" s="20">
        <f t="shared" si="18"/>
        <v>209560.5</v>
      </c>
      <c r="M74" s="20">
        <f t="shared" si="18"/>
        <v>174487.5</v>
      </c>
      <c r="N74" s="20">
        <f>SUM(M52+N52)*13.5</f>
        <v>0</v>
      </c>
      <c r="O74" s="20">
        <f>SUM(C74:N74)</f>
        <v>1544527</v>
      </c>
    </row>
    <row r="75" spans="2:15" ht="15" customHeight="1">
      <c r="B75" s="14" t="s">
        <v>25</v>
      </c>
      <c r="C75" s="20">
        <v>0</v>
      </c>
      <c r="D75" s="32">
        <v>0</v>
      </c>
      <c r="E75" s="20">
        <v>0</v>
      </c>
      <c r="F75" s="20">
        <v>22048</v>
      </c>
      <c r="G75" s="20">
        <f>SUM(137500+17953)</f>
        <v>155453</v>
      </c>
      <c r="H75" s="20">
        <v>0</v>
      </c>
      <c r="I75" s="20">
        <f>SUM(202526+205073)</f>
        <v>407599</v>
      </c>
      <c r="J75" s="20">
        <v>221401</v>
      </c>
      <c r="K75" s="20">
        <v>158395</v>
      </c>
      <c r="L75" s="20">
        <v>165561</v>
      </c>
      <c r="M75" s="20">
        <v>137962</v>
      </c>
      <c r="N75" s="20">
        <v>127772</v>
      </c>
      <c r="O75" s="20">
        <f>SUM(C75:N75)</f>
        <v>1396191</v>
      </c>
    </row>
    <row r="76" spans="2:15" ht="15" customHeight="1">
      <c r="C76" s="20"/>
      <c r="D76" s="32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5" ht="15" customHeight="1">
      <c r="B77" s="15" t="s">
        <v>28</v>
      </c>
      <c r="C77" s="20"/>
      <c r="D77" s="32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5" ht="15" customHeight="1">
      <c r="B78" s="14" t="s">
        <v>22</v>
      </c>
      <c r="C78" s="20">
        <v>0</v>
      </c>
      <c r="D78" s="32">
        <v>0</v>
      </c>
      <c r="E78" s="20">
        <v>800</v>
      </c>
      <c r="F78" s="20">
        <v>800</v>
      </c>
      <c r="G78" s="20">
        <v>0</v>
      </c>
      <c r="H78" s="20">
        <v>800</v>
      </c>
      <c r="I78" s="20">
        <v>0</v>
      </c>
      <c r="J78" s="20">
        <v>0</v>
      </c>
      <c r="K78" s="20">
        <v>800</v>
      </c>
      <c r="L78" s="20">
        <v>0</v>
      </c>
      <c r="M78" s="20">
        <v>0</v>
      </c>
      <c r="N78" s="20">
        <v>0</v>
      </c>
      <c r="O78" s="20">
        <f>SUM(C78:N78)</f>
        <v>3200</v>
      </c>
    </row>
    <row r="79" spans="2:15" ht="15" customHeight="1">
      <c r="B79" s="14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f>SUM(C79:N79)</f>
        <v>0</v>
      </c>
    </row>
    <row r="80" spans="2:15" ht="15" customHeight="1">
      <c r="C80" s="20" t="s">
        <v>33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5" ht="15" customHeight="1">
      <c r="B81" s="15" t="s">
        <v>29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5" ht="15" customHeight="1">
      <c r="B82" s="14" t="s">
        <v>22</v>
      </c>
      <c r="C82" s="20">
        <v>0</v>
      </c>
      <c r="D82" s="20">
        <v>0</v>
      </c>
      <c r="E82" s="20">
        <v>0</v>
      </c>
      <c r="F82" s="20">
        <v>3000</v>
      </c>
      <c r="G82" s="20">
        <v>5000</v>
      </c>
      <c r="H82" s="20">
        <v>5000</v>
      </c>
      <c r="I82" s="20">
        <v>5000</v>
      </c>
      <c r="J82" s="20">
        <v>5000</v>
      </c>
      <c r="K82" s="20">
        <v>5000</v>
      </c>
      <c r="L82" s="20">
        <v>5000</v>
      </c>
      <c r="M82" s="20">
        <v>5000</v>
      </c>
      <c r="N82" s="20">
        <v>5000</v>
      </c>
      <c r="O82" s="20">
        <f>SUM(C82:N82)</f>
        <v>43000</v>
      </c>
    </row>
    <row r="83" spans="2:15" ht="15" customHeight="1">
      <c r="B83" s="14" t="s">
        <v>25</v>
      </c>
      <c r="C83" s="20">
        <v>0</v>
      </c>
      <c r="D83" s="20">
        <v>0</v>
      </c>
      <c r="E83" s="20">
        <v>844</v>
      </c>
      <c r="F83" s="20">
        <v>3318</v>
      </c>
      <c r="G83" s="20">
        <v>808</v>
      </c>
      <c r="H83" s="20">
        <v>11428</v>
      </c>
      <c r="I83" s="20">
        <v>14519</v>
      </c>
      <c r="J83" s="20">
        <v>13950</v>
      </c>
      <c r="K83" s="20">
        <v>16148</v>
      </c>
      <c r="L83" s="20">
        <v>16617</v>
      </c>
      <c r="M83" s="20">
        <v>17056</v>
      </c>
      <c r="N83" s="20">
        <v>9832</v>
      </c>
      <c r="O83" s="20">
        <f>SUM(C83:N83)</f>
        <v>104520</v>
      </c>
    </row>
    <row r="84" spans="2:15" ht="15" customHeight="1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2:15" s="15" customFormat="1" ht="15" customHeight="1">
      <c r="B85" s="15" t="s">
        <v>30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2:15" s="15" customFormat="1" ht="15" customHeight="1">
      <c r="B86" s="15" t="s">
        <v>22</v>
      </c>
      <c r="C86" s="19">
        <f>SUM(C62+C66+C70+C74+C78+C82)</f>
        <v>0</v>
      </c>
      <c r="D86" s="19">
        <f t="shared" ref="D86:N86" si="19">SUM(D62+D66+D70+D74+D78+D82)</f>
        <v>0</v>
      </c>
      <c r="E86" s="19">
        <f t="shared" si="19"/>
        <v>271440</v>
      </c>
      <c r="F86" s="19">
        <f t="shared" si="19"/>
        <v>1152856</v>
      </c>
      <c r="G86" s="19">
        <f t="shared" si="19"/>
        <v>1645528</v>
      </c>
      <c r="H86" s="19">
        <f t="shared" si="19"/>
        <v>1670436</v>
      </c>
      <c r="I86" s="19">
        <f t="shared" si="19"/>
        <v>801270</v>
      </c>
      <c r="J86" s="19">
        <f t="shared" si="19"/>
        <v>275850</v>
      </c>
      <c r="K86" s="19">
        <f t="shared" si="19"/>
        <v>261579</v>
      </c>
      <c r="L86" s="19">
        <f t="shared" si="19"/>
        <v>222560.5</v>
      </c>
      <c r="M86" s="19">
        <f t="shared" si="19"/>
        <v>187487.5</v>
      </c>
      <c r="N86" s="19">
        <f t="shared" si="19"/>
        <v>13000</v>
      </c>
      <c r="O86" s="19">
        <f>SUM(O62+O66+O70+O74+O78+O82)</f>
        <v>6502007</v>
      </c>
    </row>
    <row r="87" spans="2:15" s="15" customFormat="1" ht="15" customHeight="1">
      <c r="B87" s="15" t="s">
        <v>25</v>
      </c>
      <c r="C87" s="19">
        <f>SUM(C63+C67+C71+C75+C79+C83)</f>
        <v>0</v>
      </c>
      <c r="D87" s="19">
        <f t="shared" ref="D87:M87" si="20">SUM(D63+D67+D71+D75+D79+D83)</f>
        <v>3400</v>
      </c>
      <c r="E87" s="19">
        <f t="shared" si="20"/>
        <v>289027</v>
      </c>
      <c r="F87" s="19">
        <f>SUM(F63+F67+F71+F75+F79+F83)</f>
        <v>1158799</v>
      </c>
      <c r="G87" s="19">
        <f t="shared" si="20"/>
        <v>1345635</v>
      </c>
      <c r="H87" s="19">
        <f t="shared" si="20"/>
        <v>1140531</v>
      </c>
      <c r="I87" s="19">
        <f t="shared" si="20"/>
        <v>430899</v>
      </c>
      <c r="J87" s="19">
        <f t="shared" si="20"/>
        <v>252226</v>
      </c>
      <c r="K87" s="19">
        <f>SUM(K63+K67+K71+K75+K79+K83)</f>
        <v>799341</v>
      </c>
      <c r="L87" s="19">
        <f>SUM(L63+L67+L71+L75+L79+L83)</f>
        <v>388821</v>
      </c>
      <c r="M87" s="19">
        <f t="shared" si="20"/>
        <v>272561</v>
      </c>
      <c r="N87" s="19">
        <f>SUM(N63+N67+N71+N75+N79+N83)</f>
        <v>153369</v>
      </c>
      <c r="O87" s="19">
        <f>SUM(O63+O67+O71+O75+O79+O83)</f>
        <v>6234609</v>
      </c>
    </row>
    <row r="88" spans="2:15" s="15" customFormat="1" ht="15" customHeight="1">
      <c r="B88" s="23"/>
      <c r="C88" s="24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19"/>
    </row>
    <row r="89" spans="2:15" s="15" customFormat="1" ht="15" customHeight="1">
      <c r="B89" s="23"/>
      <c r="C89" s="24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9"/>
    </row>
    <row r="90" spans="2:15" s="15" customFormat="1" ht="15" customHeight="1">
      <c r="B90" s="23"/>
      <c r="C90" s="24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54" t="s">
        <v>37</v>
      </c>
    </row>
    <row r="91" spans="2:15" ht="15" customHeight="1">
      <c r="O91" s="54" t="s">
        <v>41</v>
      </c>
    </row>
    <row r="92" spans="2:15" s="2" customFormat="1" ht="15" customHeight="1">
      <c r="B92" s="1"/>
      <c r="F92" s="69" t="s">
        <v>31</v>
      </c>
      <c r="G92" s="69"/>
      <c r="H92" s="69"/>
      <c r="I92" s="69"/>
      <c r="L92" s="33"/>
      <c r="M92" s="33"/>
      <c r="N92" s="34"/>
      <c r="O92" s="4"/>
    </row>
    <row r="93" spans="2:15" s="6" customFormat="1" ht="15" customHeight="1">
      <c r="B93" s="5" t="s">
        <v>36</v>
      </c>
      <c r="F93" s="5"/>
      <c r="O93" s="7"/>
    </row>
    <row r="94" spans="2:15" s="6" customFormat="1" ht="15" customHeight="1">
      <c r="B94" s="35" t="s">
        <v>5</v>
      </c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O94" s="38"/>
    </row>
    <row r="95" spans="2:15" s="11" customFormat="1" ht="15" customHeight="1">
      <c r="B95" s="8"/>
      <c r="C95" s="9" t="s">
        <v>6</v>
      </c>
      <c r="D95" s="9" t="s">
        <v>7</v>
      </c>
      <c r="E95" s="9" t="s">
        <v>8</v>
      </c>
      <c r="F95" s="9" t="s">
        <v>9</v>
      </c>
      <c r="G95" s="39" t="s">
        <v>10</v>
      </c>
      <c r="H95" s="9" t="s">
        <v>11</v>
      </c>
      <c r="I95" s="9" t="s">
        <v>12</v>
      </c>
      <c r="J95" s="9" t="s">
        <v>13</v>
      </c>
      <c r="K95" s="9" t="s">
        <v>14</v>
      </c>
      <c r="L95" s="9" t="s">
        <v>15</v>
      </c>
      <c r="M95" s="9" t="s">
        <v>16</v>
      </c>
      <c r="N95" s="9" t="s">
        <v>2</v>
      </c>
      <c r="O95" s="10" t="s">
        <v>17</v>
      </c>
    </row>
    <row r="96" spans="2:15" s="2" customFormat="1" ht="15" customHeight="1">
      <c r="B96" s="12" t="s">
        <v>18</v>
      </c>
      <c r="C96" s="13">
        <v>439</v>
      </c>
      <c r="D96" s="13">
        <v>600</v>
      </c>
      <c r="E96" s="13">
        <v>600</v>
      </c>
      <c r="F96" s="13">
        <v>700</v>
      </c>
      <c r="G96" s="40">
        <v>760</v>
      </c>
      <c r="H96" s="13">
        <v>700</v>
      </c>
      <c r="I96" s="13">
        <v>700</v>
      </c>
      <c r="J96" s="13">
        <v>700</v>
      </c>
      <c r="K96" s="13">
        <v>400</v>
      </c>
      <c r="L96" s="13">
        <v>300</v>
      </c>
      <c r="M96" s="13">
        <v>200</v>
      </c>
      <c r="N96" s="13">
        <v>200</v>
      </c>
      <c r="O96" s="13">
        <f>SUM(C96:N96)</f>
        <v>6299</v>
      </c>
    </row>
    <row r="97" spans="2:15" s="2" customFormat="1" ht="15" customHeight="1">
      <c r="B97" s="12" t="s">
        <v>19</v>
      </c>
      <c r="C97" s="13">
        <v>439</v>
      </c>
      <c r="D97" s="13">
        <v>774</v>
      </c>
      <c r="E97" s="13">
        <v>1238</v>
      </c>
      <c r="F97" s="13">
        <v>1307</v>
      </c>
      <c r="G97" s="40">
        <v>1057</v>
      </c>
      <c r="H97" s="13">
        <v>750</v>
      </c>
      <c r="I97" s="13">
        <v>512</v>
      </c>
      <c r="J97" s="13">
        <v>400</v>
      </c>
      <c r="K97" s="13">
        <v>210</v>
      </c>
      <c r="L97" s="13">
        <v>144</v>
      </c>
      <c r="M97" s="13">
        <v>72</v>
      </c>
      <c r="N97" s="13">
        <v>83</v>
      </c>
      <c r="O97" s="13">
        <f>SUM(C97:N97)</f>
        <v>6986</v>
      </c>
    </row>
    <row r="98" spans="2:15" s="2" customFormat="1" ht="15" customHeight="1">
      <c r="B98" s="11"/>
      <c r="E98" s="2" t="s">
        <v>33</v>
      </c>
      <c r="F98" s="1"/>
      <c r="G98" s="11"/>
      <c r="H98" s="11"/>
      <c r="I98" s="11"/>
      <c r="J98" s="11"/>
      <c r="K98" s="11"/>
      <c r="L98" s="11"/>
      <c r="M98" s="11"/>
      <c r="N98" s="11"/>
      <c r="O98" s="4"/>
    </row>
    <row r="99" spans="2:15" ht="15" customHeight="1">
      <c r="C99" s="41"/>
      <c r="D99" s="41"/>
    </row>
    <row r="100" spans="2:15" s="11" customFormat="1" ht="15" customHeight="1">
      <c r="B100" s="15" t="s">
        <v>20</v>
      </c>
      <c r="C100" s="16" t="s">
        <v>6</v>
      </c>
      <c r="D100" s="16" t="s">
        <v>7</v>
      </c>
      <c r="E100" s="16" t="s">
        <v>8</v>
      </c>
      <c r="F100" s="16" t="s">
        <v>9</v>
      </c>
      <c r="G100" s="16" t="s">
        <v>10</v>
      </c>
      <c r="H100" s="16" t="s">
        <v>11</v>
      </c>
      <c r="I100" s="16" t="s">
        <v>12</v>
      </c>
      <c r="J100" s="16" t="s">
        <v>13</v>
      </c>
      <c r="K100" s="16" t="s">
        <v>14</v>
      </c>
      <c r="L100" s="16" t="s">
        <v>15</v>
      </c>
      <c r="M100" s="16" t="s">
        <v>16</v>
      </c>
      <c r="N100" s="16" t="s">
        <v>2</v>
      </c>
      <c r="O100" s="17" t="s">
        <v>17</v>
      </c>
    </row>
    <row r="101" spans="2:15" s="11" customFormat="1" ht="15" customHeight="1">
      <c r="B101" s="18" t="s">
        <v>21</v>
      </c>
      <c r="C101" s="9" t="s">
        <v>33</v>
      </c>
      <c r="D101" s="9" t="s">
        <v>33</v>
      </c>
      <c r="E101" s="9" t="s">
        <v>33</v>
      </c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2:15" s="2" customFormat="1" ht="15" customHeight="1">
      <c r="B102" s="12" t="s">
        <v>22</v>
      </c>
      <c r="C102" s="13">
        <v>4500</v>
      </c>
      <c r="D102" s="13">
        <v>0</v>
      </c>
      <c r="E102" s="13">
        <v>0</v>
      </c>
      <c r="F102" s="13">
        <v>0</v>
      </c>
      <c r="G102" s="13">
        <v>0</v>
      </c>
      <c r="H102" s="13">
        <v>1800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f>SUM(C102:N102)</f>
        <v>6300</v>
      </c>
    </row>
    <row r="103" spans="2:15" s="2" customFormat="1" ht="15" customHeight="1">
      <c r="B103" s="12" t="s">
        <v>19</v>
      </c>
      <c r="C103" s="13">
        <v>4500</v>
      </c>
      <c r="D103" s="13">
        <v>0</v>
      </c>
      <c r="E103" s="13">
        <v>120</v>
      </c>
      <c r="F103" s="13">
        <v>0</v>
      </c>
      <c r="G103" s="13">
        <v>0</v>
      </c>
      <c r="H103" s="12">
        <v>250</v>
      </c>
      <c r="I103" s="13">
        <v>3500</v>
      </c>
      <c r="J103" s="13">
        <v>0</v>
      </c>
      <c r="K103" s="13">
        <v>0</v>
      </c>
      <c r="L103" s="12">
        <v>1740</v>
      </c>
      <c r="M103" s="13">
        <v>-4281</v>
      </c>
      <c r="N103" s="13">
        <f>SUM(1200+1185)-175</f>
        <v>2210</v>
      </c>
      <c r="O103" s="13">
        <f>SUM(C103:N103)</f>
        <v>8039</v>
      </c>
    </row>
    <row r="104" spans="2:15" ht="15" customHeight="1">
      <c r="C104" s="41"/>
      <c r="D104" s="41"/>
      <c r="J104" s="42"/>
      <c r="K104" s="14" t="s">
        <v>33</v>
      </c>
      <c r="L104" s="14" t="s">
        <v>33</v>
      </c>
    </row>
    <row r="105" spans="2:15" ht="15" customHeight="1">
      <c r="B105" s="15" t="s">
        <v>23</v>
      </c>
    </row>
    <row r="106" spans="2:15" ht="15" customHeight="1">
      <c r="B106" s="14" t="s">
        <v>22</v>
      </c>
      <c r="C106" s="20">
        <v>10000</v>
      </c>
      <c r="D106" s="20">
        <v>10000</v>
      </c>
      <c r="E106" s="20">
        <v>10000</v>
      </c>
      <c r="F106" s="20">
        <v>10000</v>
      </c>
      <c r="G106" s="20">
        <v>10000</v>
      </c>
      <c r="H106" s="20">
        <v>15000</v>
      </c>
      <c r="I106" s="20">
        <v>10092</v>
      </c>
      <c r="J106" s="20">
        <v>10000</v>
      </c>
      <c r="K106" s="20">
        <v>10000</v>
      </c>
      <c r="L106" s="20">
        <v>10000</v>
      </c>
      <c r="M106" s="20">
        <v>10000</v>
      </c>
      <c r="N106" s="20">
        <v>10000</v>
      </c>
      <c r="O106" s="20">
        <f>SUM(C106:N106)</f>
        <v>125092</v>
      </c>
    </row>
    <row r="107" spans="2:15" ht="15" customHeight="1">
      <c r="B107" s="14" t="s">
        <v>25</v>
      </c>
      <c r="C107" s="20">
        <v>24218</v>
      </c>
      <c r="D107" s="20">
        <f>SUM(41306+14732+8905)</f>
        <v>64943</v>
      </c>
      <c r="E107" s="20">
        <f>SUM(11600+70896)</f>
        <v>82496</v>
      </c>
      <c r="F107" s="20">
        <f>SUM(5699+2335+64940+3416+3345)-460</f>
        <v>79275</v>
      </c>
      <c r="G107" s="20">
        <f>SUM(4995+36429+7972+13814+651)-1313</f>
        <v>62548</v>
      </c>
      <c r="H107" s="20">
        <f>SUM(36028+5957+304+1807+7108)</f>
        <v>51204</v>
      </c>
      <c r="I107" s="20">
        <v>40305</v>
      </c>
      <c r="J107" s="20">
        <v>31089</v>
      </c>
      <c r="K107" s="20">
        <v>29626</v>
      </c>
      <c r="L107" s="20">
        <v>19831</v>
      </c>
      <c r="M107" s="20">
        <v>9118</v>
      </c>
      <c r="N107" s="20">
        <v>15566</v>
      </c>
      <c r="O107" s="20">
        <f>SUM(C107:N107)</f>
        <v>510219</v>
      </c>
    </row>
    <row r="108" spans="2:15" ht="15" customHeight="1">
      <c r="C108" s="43"/>
      <c r="D108" s="43"/>
      <c r="E108" s="43"/>
      <c r="F108" s="43"/>
      <c r="G108" s="43"/>
      <c r="H108" s="20"/>
      <c r="I108" s="20"/>
      <c r="J108" s="20"/>
      <c r="K108" s="20"/>
      <c r="L108" s="20"/>
      <c r="M108" s="20"/>
      <c r="N108" s="20"/>
    </row>
    <row r="109" spans="2:15" ht="15" customHeight="1">
      <c r="B109" s="15" t="s">
        <v>34</v>
      </c>
      <c r="C109" s="20"/>
      <c r="D109" s="20"/>
      <c r="E109" s="20" t="s">
        <v>33</v>
      </c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5" ht="15" customHeight="1">
      <c r="B110" s="14" t="s">
        <v>22</v>
      </c>
      <c r="C110" s="20">
        <v>181772</v>
      </c>
      <c r="D110" s="20">
        <v>0</v>
      </c>
      <c r="E110" s="20">
        <v>0</v>
      </c>
      <c r="F110" s="20">
        <f>SUM(F102*40.4)</f>
        <v>0</v>
      </c>
      <c r="G110" s="20">
        <f>SUM(G102*70)</f>
        <v>0</v>
      </c>
      <c r="H110" s="20">
        <f>SUM(H102*40.4)</f>
        <v>72720</v>
      </c>
      <c r="I110" s="20">
        <f>SUM(I102*39.5)</f>
        <v>0</v>
      </c>
      <c r="J110" s="20">
        <f>SUM(J102*39.5)</f>
        <v>0</v>
      </c>
      <c r="K110" s="20">
        <f>SUM(K102*38.5)</f>
        <v>0</v>
      </c>
      <c r="L110" s="20">
        <f>SUM(L102*38.5)</f>
        <v>0</v>
      </c>
      <c r="M110" s="20">
        <f>SUM(M102*38.5)</f>
        <v>0</v>
      </c>
      <c r="N110" s="20">
        <v>0</v>
      </c>
      <c r="O110" s="20">
        <f>SUM(C110:N110)</f>
        <v>254492</v>
      </c>
    </row>
    <row r="111" spans="2:15" ht="15" customHeight="1">
      <c r="B111" s="14" t="s">
        <v>25</v>
      </c>
      <c r="C111" s="20">
        <v>181772</v>
      </c>
      <c r="D111" s="20">
        <v>0</v>
      </c>
      <c r="E111" s="20">
        <v>8997</v>
      </c>
      <c r="F111" s="20">
        <f>SUM(F103*40.4)</f>
        <v>0</v>
      </c>
      <c r="G111" s="20">
        <v>0</v>
      </c>
      <c r="H111" s="20">
        <f>SUM(7516+11228+19613)</f>
        <v>38357</v>
      </c>
      <c r="I111" s="20">
        <v>142913</v>
      </c>
      <c r="J111" s="20">
        <f>SUM(J103*40.4)</f>
        <v>0</v>
      </c>
      <c r="K111" s="20">
        <f>SUM(K103*40.4)</f>
        <v>0</v>
      </c>
      <c r="L111" s="20">
        <v>70309</v>
      </c>
      <c r="M111" s="20">
        <v>0</v>
      </c>
      <c r="N111" s="20">
        <v>48375</v>
      </c>
      <c r="O111" s="20">
        <f>SUM(C111:N111)</f>
        <v>490723</v>
      </c>
    </row>
    <row r="112" spans="2:15" ht="15" customHeight="1"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5" ht="15" customHeight="1">
      <c r="B113" s="15" t="s">
        <v>26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5" ht="15" customHeight="1">
      <c r="B114" s="14" t="s">
        <v>22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105000</v>
      </c>
      <c r="L114" s="20">
        <v>22000</v>
      </c>
      <c r="M114" s="20">
        <v>0</v>
      </c>
      <c r="N114" s="20">
        <v>0</v>
      </c>
      <c r="O114" s="20">
        <f>SUM(C114:N114)</f>
        <v>127000</v>
      </c>
    </row>
    <row r="115" spans="2:15" ht="15" customHeight="1">
      <c r="B115" s="14" t="s">
        <v>25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52221</v>
      </c>
      <c r="K115" s="20">
        <v>0</v>
      </c>
      <c r="L115" s="20">
        <v>0</v>
      </c>
      <c r="M115" s="20">
        <v>0</v>
      </c>
      <c r="N115" s="20">
        <f>9293+52371+6</f>
        <v>61670</v>
      </c>
      <c r="O115" s="20">
        <f>SUM(C115:N115)</f>
        <v>113891</v>
      </c>
    </row>
    <row r="116" spans="2:15" ht="15" customHeight="1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5" ht="15" customHeight="1">
      <c r="B117" s="15" t="s">
        <v>27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5" ht="15" customHeight="1">
      <c r="B118" s="14" t="s">
        <v>22</v>
      </c>
      <c r="C118" s="20">
        <v>0</v>
      </c>
      <c r="D118" s="20">
        <v>0</v>
      </c>
      <c r="E118" s="20">
        <v>500</v>
      </c>
      <c r="F118" s="20">
        <v>500</v>
      </c>
      <c r="G118" s="20">
        <v>500</v>
      </c>
      <c r="H118" s="20">
        <v>500</v>
      </c>
      <c r="I118" s="20">
        <v>500</v>
      </c>
      <c r="J118" s="20">
        <v>500</v>
      </c>
      <c r="K118" s="20">
        <v>500</v>
      </c>
      <c r="L118" s="20">
        <v>500</v>
      </c>
      <c r="M118" s="20">
        <v>500</v>
      </c>
      <c r="N118" s="20">
        <v>500</v>
      </c>
      <c r="O118" s="20">
        <f>SUM(C118:N118)</f>
        <v>5000</v>
      </c>
    </row>
    <row r="119" spans="2:15" ht="15" customHeight="1">
      <c r="B119" s="14" t="s">
        <v>25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f>SUM(C119:N119)</f>
        <v>0</v>
      </c>
    </row>
    <row r="120" spans="2:15" ht="15" customHeight="1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5" ht="15" customHeight="1">
      <c r="B121" s="15" t="s">
        <v>28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5" ht="15" customHeight="1">
      <c r="B122" s="14" t="s">
        <v>22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f>SUM(C122:N122)</f>
        <v>0</v>
      </c>
    </row>
    <row r="123" spans="2:15" ht="15" customHeight="1">
      <c r="B123" s="14" t="s">
        <v>25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f>SUM(C123:N123)</f>
        <v>0</v>
      </c>
    </row>
    <row r="124" spans="2:15" ht="1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5" ht="15" customHeight="1">
      <c r="B125" s="15" t="s">
        <v>29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5" ht="15" customHeight="1">
      <c r="B126" s="14" t="s">
        <v>22</v>
      </c>
      <c r="C126" s="20">
        <v>659</v>
      </c>
      <c r="D126" s="20">
        <v>750</v>
      </c>
      <c r="E126" s="20">
        <v>750</v>
      </c>
      <c r="F126" s="20">
        <v>750</v>
      </c>
      <c r="G126" s="20">
        <v>750</v>
      </c>
      <c r="H126" s="20">
        <v>750</v>
      </c>
      <c r="I126" s="20">
        <v>1000</v>
      </c>
      <c r="J126" s="20">
        <v>1000</v>
      </c>
      <c r="K126" s="20">
        <v>1000</v>
      </c>
      <c r="L126" s="20">
        <v>1000</v>
      </c>
      <c r="M126" s="20">
        <v>1000</v>
      </c>
      <c r="N126" s="20">
        <v>1000</v>
      </c>
      <c r="O126" s="20">
        <f>SUM(C126:N126)</f>
        <v>10409</v>
      </c>
    </row>
    <row r="127" spans="2:15" ht="15" customHeight="1">
      <c r="B127" s="14" t="s">
        <v>25</v>
      </c>
      <c r="C127" s="20">
        <v>659</v>
      </c>
      <c r="D127" s="20">
        <v>1526</v>
      </c>
      <c r="E127" s="20">
        <v>2094</v>
      </c>
      <c r="F127" s="20">
        <v>1445</v>
      </c>
      <c r="G127" s="20">
        <v>709</v>
      </c>
      <c r="H127" s="20">
        <f>SUM(979+62)</f>
        <v>1041</v>
      </c>
      <c r="I127" s="20">
        <v>6997</v>
      </c>
      <c r="J127" s="20">
        <v>6722</v>
      </c>
      <c r="K127" s="20">
        <v>7782</v>
      </c>
      <c r="L127" s="20">
        <v>8008</v>
      </c>
      <c r="M127" s="20">
        <v>8220</v>
      </c>
      <c r="N127" s="20">
        <v>4738</v>
      </c>
      <c r="O127" s="20">
        <f>SUM(C127:N127)</f>
        <v>49941</v>
      </c>
    </row>
    <row r="128" spans="2:15" ht="15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2:15" s="15" customFormat="1" ht="15" customHeight="1">
      <c r="B129" s="15" t="s">
        <v>30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2:15" s="15" customFormat="1" ht="15" customHeight="1">
      <c r="B130" s="15" t="s">
        <v>22</v>
      </c>
      <c r="C130" s="19">
        <f t="shared" ref="C130:O131" si="21">SUM(C106+C110+C114+C118+C122+C126)</f>
        <v>192431</v>
      </c>
      <c r="D130" s="19">
        <f>SUM(D106+D110+D114+D118+D122+D126)</f>
        <v>10750</v>
      </c>
      <c r="E130" s="19">
        <f t="shared" si="21"/>
        <v>11250</v>
      </c>
      <c r="F130" s="19">
        <f t="shared" si="21"/>
        <v>11250</v>
      </c>
      <c r="G130" s="19">
        <f t="shared" si="21"/>
        <v>11250</v>
      </c>
      <c r="H130" s="19">
        <f t="shared" si="21"/>
        <v>88970</v>
      </c>
      <c r="I130" s="19">
        <f t="shared" si="21"/>
        <v>11592</v>
      </c>
      <c r="J130" s="19">
        <f t="shared" si="21"/>
        <v>11500</v>
      </c>
      <c r="K130" s="19">
        <f t="shared" si="21"/>
        <v>116500</v>
      </c>
      <c r="L130" s="19">
        <f t="shared" si="21"/>
        <v>33500</v>
      </c>
      <c r="M130" s="19">
        <f>SUM(M106+M110+M114+M118+M122+M126)</f>
        <v>11500</v>
      </c>
      <c r="N130" s="19">
        <f t="shared" si="21"/>
        <v>11500</v>
      </c>
      <c r="O130" s="19">
        <f t="shared" si="21"/>
        <v>521993</v>
      </c>
    </row>
    <row r="131" spans="2:15" s="15" customFormat="1" ht="15" customHeight="1">
      <c r="B131" s="15" t="s">
        <v>25</v>
      </c>
      <c r="C131" s="19">
        <f t="shared" si="21"/>
        <v>206649</v>
      </c>
      <c r="D131" s="19">
        <f t="shared" si="21"/>
        <v>66469</v>
      </c>
      <c r="E131" s="19">
        <f t="shared" si="21"/>
        <v>93587</v>
      </c>
      <c r="F131" s="19">
        <f t="shared" si="21"/>
        <v>80720</v>
      </c>
      <c r="G131" s="19">
        <f t="shared" si="21"/>
        <v>63257</v>
      </c>
      <c r="H131" s="19">
        <f>SUM(H107+H111+H115+H119+H123+H127)</f>
        <v>90602</v>
      </c>
      <c r="I131" s="19">
        <f t="shared" si="21"/>
        <v>190215</v>
      </c>
      <c r="J131" s="19">
        <f t="shared" si="21"/>
        <v>90032</v>
      </c>
      <c r="K131" s="19">
        <f>SUM(K107+K111+K115+K119+K123+K127)</f>
        <v>37408</v>
      </c>
      <c r="L131" s="19">
        <f>SUM(L107+L111+L115+L119+L123+L127)</f>
        <v>98148</v>
      </c>
      <c r="M131" s="19">
        <f>SUM(M107+M111+M115+M119+M123+M127)</f>
        <v>17338</v>
      </c>
      <c r="N131" s="19">
        <f>SUM(N107+N111+N115+N119+N123+N127)</f>
        <v>130349</v>
      </c>
      <c r="O131" s="19">
        <f>SUM(O107+O111+O115+O119+O123+O127)</f>
        <v>1164774</v>
      </c>
    </row>
    <row r="132" spans="2:15" s="15" customFormat="1" ht="15" customHeight="1">
      <c r="B132" s="23"/>
      <c r="C132" s="24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19"/>
    </row>
    <row r="133" spans="2:15" s="15" customFormat="1" ht="15" customHeight="1">
      <c r="B133" s="44"/>
      <c r="C133" s="45"/>
      <c r="D133" s="46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9"/>
    </row>
    <row r="134" spans="2:15" s="15" customFormat="1" ht="15" customHeight="1">
      <c r="B134" s="44"/>
      <c r="C134" s="45"/>
      <c r="D134" s="46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19"/>
    </row>
    <row r="135" spans="2:15" s="15" customFormat="1" ht="15" customHeight="1">
      <c r="B135" s="44"/>
      <c r="C135" s="45"/>
      <c r="D135" s="46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9"/>
    </row>
    <row r="137" spans="2:15" ht="15" customHeight="1">
      <c r="H137" s="47"/>
      <c r="I137" s="47"/>
      <c r="J137" s="47"/>
    </row>
    <row r="138" spans="2:15" ht="15" customHeight="1">
      <c r="F138" s="48"/>
      <c r="H138" s="49"/>
      <c r="I138" s="49"/>
      <c r="J138" s="49"/>
      <c r="K138" s="49"/>
    </row>
    <row r="139" spans="2:15" ht="15" customHeight="1">
      <c r="F139" s="48"/>
      <c r="K139" s="49"/>
    </row>
    <row r="140" spans="2:15" ht="15" customHeight="1">
      <c r="F140" s="49"/>
      <c r="K140" s="49"/>
    </row>
    <row r="141" spans="2:15" ht="15" customHeight="1">
      <c r="F141" s="49"/>
      <c r="K141" s="48"/>
    </row>
    <row r="143" spans="2:15" ht="15" customHeight="1">
      <c r="B143" s="70"/>
      <c r="C143" s="70"/>
      <c r="I143" s="23"/>
      <c r="K143" s="49"/>
    </row>
    <row r="144" spans="2:15" ht="15" customHeight="1">
      <c r="C144" s="50"/>
      <c r="I144" s="23"/>
    </row>
    <row r="145" spans="3:4" ht="15" customHeight="1">
      <c r="C145" s="51"/>
    </row>
    <row r="146" spans="3:4" ht="15" customHeight="1">
      <c r="C146" s="52"/>
      <c r="D146" s="53"/>
    </row>
  </sheetData>
  <mergeCells count="4">
    <mergeCell ref="F3:I3"/>
    <mergeCell ref="F48:I48"/>
    <mergeCell ref="F92:I92"/>
    <mergeCell ref="B143:C143"/>
  </mergeCells>
  <pageMargins left="1" right="1" top="1" bottom="1" header="0.5" footer="0.5"/>
  <pageSetup scale="49" fitToHeight="0" orientation="landscape" r:id="rId1"/>
  <headerFooter alignWithMargins="0"/>
  <rowBreaks count="2" manualBreakCount="2">
    <brk id="45" max="16383" man="1"/>
    <brk id="89" max="14" man="1"/>
  </rowBreaks>
  <ignoredErrors>
    <ignoredError sqref="C8:O45 O52:O53 M59 O58:O88 N59:N88 F66:M87 C86:E87 G63:H63 E71 E66 O96:O130 C131:O131 C130:N130 H127 D107:N109 D127:G127 I127:N127 D111:N126 D110:F110 H110:N110 N103" unlockedFormula="1"/>
    <ignoredError sqref="G11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B16" sqref="B16"/>
    </sheetView>
  </sheetViews>
  <sheetFormatPr defaultRowHeight="12.75"/>
  <cols>
    <col min="1" max="1" width="28.5703125" style="58" customWidth="1"/>
    <col min="2" max="13" width="10.7109375" style="58" customWidth="1"/>
    <col min="14" max="14" width="13" style="58" customWidth="1"/>
    <col min="15" max="16384" width="9.140625" style="58"/>
  </cols>
  <sheetData>
    <row r="1" spans="1:14" ht="14.25">
      <c r="N1" s="54" t="s">
        <v>37</v>
      </c>
    </row>
    <row r="2" spans="1:14" ht="14.25">
      <c r="N2" s="54" t="s">
        <v>42</v>
      </c>
    </row>
    <row r="3" spans="1:14" ht="12" customHeight="1"/>
    <row r="4" spans="1:14" ht="15">
      <c r="A4" s="56"/>
      <c r="B4" s="57"/>
      <c r="C4" s="57"/>
    </row>
    <row r="5" spans="1:14" ht="15">
      <c r="A5" s="71" t="s">
        <v>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8" spans="1:14">
      <c r="B8" s="59">
        <v>42005</v>
      </c>
      <c r="C8" s="59">
        <v>42036</v>
      </c>
      <c r="D8" s="59">
        <v>42064</v>
      </c>
      <c r="E8" s="59">
        <v>42095</v>
      </c>
      <c r="F8" s="59">
        <v>42125</v>
      </c>
      <c r="G8" s="59">
        <v>42156</v>
      </c>
      <c r="H8" s="59">
        <v>42186</v>
      </c>
      <c r="I8" s="59">
        <v>42217</v>
      </c>
      <c r="J8" s="59">
        <v>42248</v>
      </c>
      <c r="K8" s="59">
        <v>42278</v>
      </c>
      <c r="L8" s="59">
        <v>42309</v>
      </c>
      <c r="M8" s="59">
        <v>42339</v>
      </c>
      <c r="N8" s="60" t="s">
        <v>0</v>
      </c>
    </row>
    <row r="9" spans="1:14">
      <c r="A9" s="62" t="s">
        <v>23</v>
      </c>
      <c r="B9" s="63">
        <f>SUM(15261+2104)</f>
        <v>17365</v>
      </c>
      <c r="C9" s="63">
        <v>6470</v>
      </c>
      <c r="D9" s="63">
        <v>4387</v>
      </c>
      <c r="E9" s="63">
        <v>26806</v>
      </c>
      <c r="F9" s="63">
        <v>20442</v>
      </c>
      <c r="G9" s="63">
        <v>11545</v>
      </c>
      <c r="H9" s="63">
        <v>3613</v>
      </c>
      <c r="I9" s="63">
        <v>1029</v>
      </c>
      <c r="J9" s="63">
        <v>1515</v>
      </c>
      <c r="K9" s="63">
        <v>1742</v>
      </c>
      <c r="L9" s="63">
        <v>1297</v>
      </c>
      <c r="M9" s="63">
        <v>732</v>
      </c>
      <c r="N9" s="64">
        <f>SUM(B9:M9)</f>
        <v>96943</v>
      </c>
    </row>
    <row r="10" spans="1:14">
      <c r="A10" s="62" t="s">
        <v>24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f t="shared" ref="N10:N13" si="0">SUM(B10:M10)</f>
        <v>0</v>
      </c>
    </row>
    <row r="11" spans="1:14">
      <c r="A11" s="62" t="s">
        <v>26</v>
      </c>
      <c r="B11" s="63">
        <f>SUM(5148+42.41)</f>
        <v>5190.41</v>
      </c>
      <c r="C11" s="63">
        <v>0</v>
      </c>
      <c r="D11" s="63">
        <v>0</v>
      </c>
      <c r="E11" s="63">
        <v>17.09</v>
      </c>
      <c r="F11" s="63">
        <v>18162.66</v>
      </c>
      <c r="G11" s="63">
        <v>14508.86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4">
        <f t="shared" si="0"/>
        <v>37879.020000000004</v>
      </c>
    </row>
    <row r="12" spans="1:14">
      <c r="A12" s="62" t="s">
        <v>27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4">
        <f t="shared" si="0"/>
        <v>0</v>
      </c>
    </row>
    <row r="13" spans="1:14">
      <c r="A13" s="62" t="s">
        <v>28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4">
        <f t="shared" si="0"/>
        <v>0</v>
      </c>
    </row>
    <row r="14" spans="1:14">
      <c r="A14" s="62" t="s">
        <v>29</v>
      </c>
      <c r="B14" s="63">
        <v>2526</v>
      </c>
      <c r="C14" s="63">
        <v>0</v>
      </c>
      <c r="D14" s="63">
        <v>0</v>
      </c>
      <c r="E14" s="63">
        <v>0</v>
      </c>
      <c r="F14" s="63">
        <v>88</v>
      </c>
      <c r="G14" s="63">
        <v>3</v>
      </c>
      <c r="H14" s="63">
        <v>20</v>
      </c>
      <c r="I14" s="63">
        <v>31</v>
      </c>
      <c r="J14" s="63">
        <v>34</v>
      </c>
      <c r="K14" s="63">
        <v>39</v>
      </c>
      <c r="L14" s="63">
        <v>36</v>
      </c>
      <c r="M14" s="63">
        <v>45</v>
      </c>
      <c r="N14" s="64">
        <f>SUM(B14:M14)</f>
        <v>2822</v>
      </c>
    </row>
    <row r="15" spans="1:14">
      <c r="A1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5">
      <c r="A16" s="65" t="s">
        <v>30</v>
      </c>
      <c r="B16" s="66">
        <f>SUM(B9:B14)</f>
        <v>25081.41</v>
      </c>
      <c r="C16" s="66">
        <f t="shared" ref="C16:M16" si="1">SUM(C9:C14)</f>
        <v>6470</v>
      </c>
      <c r="D16" s="66">
        <f t="shared" si="1"/>
        <v>4387</v>
      </c>
      <c r="E16" s="66">
        <f t="shared" si="1"/>
        <v>26823.09</v>
      </c>
      <c r="F16" s="66">
        <f t="shared" si="1"/>
        <v>38692.660000000003</v>
      </c>
      <c r="G16" s="66">
        <f t="shared" si="1"/>
        <v>26056.86</v>
      </c>
      <c r="H16" s="66">
        <f t="shared" si="1"/>
        <v>3633</v>
      </c>
      <c r="I16" s="66">
        <f t="shared" si="1"/>
        <v>1060</v>
      </c>
      <c r="J16" s="66">
        <f t="shared" si="1"/>
        <v>1549</v>
      </c>
      <c r="K16" s="66">
        <f t="shared" si="1"/>
        <v>1781</v>
      </c>
      <c r="L16" s="66">
        <f t="shared" si="1"/>
        <v>1333</v>
      </c>
      <c r="M16" s="66">
        <f t="shared" si="1"/>
        <v>777</v>
      </c>
      <c r="N16" s="66">
        <f>SUM(N9:N14)</f>
        <v>137644.02000000002</v>
      </c>
    </row>
    <row r="17" spans="1:14">
      <c r="A17" s="61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>
      <c r="A18" s="61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</sheetData>
  <sortState ref="A22:S26">
    <sortCondition ref="C22:C26"/>
  </sortState>
  <mergeCells count="1">
    <mergeCell ref="A5:N5"/>
  </mergeCells>
  <pageMargins left="0.7" right="0.7" top="0.75" bottom="0.75" header="0.3" footer="0.3"/>
  <pageSetup scale="75" orientation="landscape" r:id="rId1"/>
  <ignoredErrors>
    <ignoredError sqref="C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 capital</vt:lpstr>
      <vt:lpstr>2015 capital</vt:lpstr>
      <vt:lpstr>'2014 capital'!Print_Area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Frantz \ Edward \ A</dc:creator>
  <cp:lastModifiedBy>Katko \ Steven \ M</cp:lastModifiedBy>
  <cp:lastPrinted>2016-08-17T11:35:52Z</cp:lastPrinted>
  <dcterms:created xsi:type="dcterms:W3CDTF">2016-03-24T18:21:48Z</dcterms:created>
  <dcterms:modified xsi:type="dcterms:W3CDTF">2016-08-17T11:36:21Z</dcterms:modified>
</cp:coreProperties>
</file>